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9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REPORTE!$A$4:$Q$22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6" l="1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A118" i="1" l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B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74" i="16"/>
  <c r="A74" i="16"/>
  <c r="C73" i="16"/>
  <c r="A73" i="16"/>
  <c r="C72" i="16"/>
  <c r="A72" i="16"/>
  <c r="C71" i="16"/>
  <c r="A71" i="16"/>
  <c r="C70" i="16"/>
  <c r="A70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A78" i="16" s="1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6" i="1" l="1"/>
  <c r="G36" i="1"/>
  <c r="H36" i="1"/>
  <c r="I36" i="1"/>
  <c r="J36" i="1"/>
  <c r="K36" i="1"/>
  <c r="A36" i="1"/>
  <c r="F30" i="1"/>
  <c r="G30" i="1"/>
  <c r="H30" i="1"/>
  <c r="I30" i="1"/>
  <c r="J30" i="1"/>
  <c r="K30" i="1"/>
  <c r="F35" i="1"/>
  <c r="G35" i="1"/>
  <c r="H35" i="1"/>
  <c r="I35" i="1"/>
  <c r="J35" i="1"/>
  <c r="K35" i="1"/>
  <c r="F37" i="1"/>
  <c r="G37" i="1"/>
  <c r="H37" i="1"/>
  <c r="I37" i="1"/>
  <c r="J37" i="1"/>
  <c r="K37" i="1"/>
  <c r="F7" i="1"/>
  <c r="G7" i="1"/>
  <c r="H7" i="1"/>
  <c r="I7" i="1"/>
  <c r="J7" i="1"/>
  <c r="K7" i="1"/>
  <c r="A30" i="1"/>
  <c r="A35" i="1"/>
  <c r="A37" i="1"/>
  <c r="A7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 l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47" i="1" l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8" i="1"/>
  <c r="G28" i="1"/>
  <c r="H28" i="1"/>
  <c r="I28" i="1"/>
  <c r="J28" i="1"/>
  <c r="K28" i="1"/>
  <c r="A34" i="1"/>
  <c r="A33" i="1"/>
  <c r="A32" i="1"/>
  <c r="A31" i="1"/>
  <c r="A28" i="1"/>
  <c r="A29" i="1" l="1"/>
  <c r="A27" i="1"/>
  <c r="A26" i="1"/>
  <c r="A25" i="1"/>
  <c r="A24" i="1"/>
  <c r="A23" i="1"/>
  <c r="A22" i="1"/>
  <c r="A21" i="1"/>
  <c r="A20" i="1"/>
  <c r="F29" i="1"/>
  <c r="G29" i="1"/>
  <c r="H29" i="1"/>
  <c r="I29" i="1"/>
  <c r="J29" i="1"/>
  <c r="K2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5" i="1" l="1"/>
  <c r="A16" i="1"/>
  <c r="A17" i="1"/>
  <c r="A18" i="1"/>
  <c r="A19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13" i="1"/>
  <c r="A14" i="1"/>
  <c r="F13" i="1"/>
  <c r="G13" i="1"/>
  <c r="H13" i="1"/>
  <c r="I13" i="1"/>
  <c r="J13" i="1"/>
  <c r="K13" i="1"/>
  <c r="F14" i="1"/>
  <c r="G14" i="1"/>
  <c r="H14" i="1"/>
  <c r="I14" i="1"/>
  <c r="J14" i="1"/>
  <c r="K14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10" i="3" l="1"/>
  <c r="G10" i="3"/>
  <c r="H10" i="3"/>
  <c r="I10" i="3"/>
  <c r="J10" i="3"/>
  <c r="F9" i="3"/>
  <c r="F10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<sst xmlns="http://schemas.openxmlformats.org/spreadsheetml/2006/main" count="14005" uniqueCount="2732">
  <si>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</si>
  <si>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</si>
  <si>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</si>
  <si>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</si>
  <si>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</si>
  <si>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</si>
  <si>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</si>
  <si>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</si>
  <si>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</si>
  <si>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</si>
  <si>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</si>
  <si>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</si>
  <si>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</si>
  <si>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</si>
  <si>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</si>
  <si>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</si>
  <si>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</si>
  <si>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</si>
  <si>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</si>
  <si>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</si>
  <si>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</si>
  <si>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</si>
  <si>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</si>
  <si>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</si>
  <si>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</si>
  <si>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</si>
  <si>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</si>
  <si>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</si>
  <si>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</si>
  <si>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</si>
  <si>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</si>
  <si>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</si>
  <si>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</si>
  <si>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</si>
  <si>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</si>
  <si>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</si>
  <si>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</si>
  <si>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</si>
  <si>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</si>
  <si>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</si>
  <si>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</si>
  <si>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</si>
  <si>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</si>
  <si>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</si>
  <si>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</si>
  <si>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</si>
  <si>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</si>
  <si>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</si>
  <si>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</si>
  <si>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</si>
  <si>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</si>
  <si>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</si>
  <si>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</si>
  <si>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</si>
  <si>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</si>
  <si>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</si>
  <si>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</si>
  <si>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</si>
  <si>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</si>
  <si>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</si>
  <si>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</si>
  <si>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</si>
  <si>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</si>
  <si>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</si>
  <si>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</si>
  <si>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</si>
  <si>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</si>
  <si>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</si>
  <si>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</si>
  <si>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</si>
  <si>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</si>
  <si>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</si>
  <si>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</si>
  <si>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</si>
  <si>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</si>
  <si>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</si>
  <si>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</si>
  <si>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</si>
  <si>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</si>
  <si>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</si>
  <si>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</si>
  <si>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</si>
  <si>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</si>
  <si>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</si>
  <si>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</si>
  <si>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</si>
  <si>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</si>
  <si>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</si>
  <si>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</si>
  <si>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</si>
  <si>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</si>
  <si>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</si>
  <si>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</si>
  <si>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</si>
  <si>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</si>
  <si>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</si>
  <si>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</si>
  <si>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</si>
  <si>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</si>
  <si>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</si>
  <si>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</si>
  <si>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</si>
  <si>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</si>
  <si>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</si>
  <si>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</si>
  <si>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</si>
  <si>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</si>
  <si>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</si>
  <si>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</si>
  <si>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</si>
  <si>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</si>
  <si>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</si>
  <si>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</si>
  <si>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</si>
  <si>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</si>
  <si>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</si>
  <si>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</si>
  <si>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</si>
  <si>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</si>
  <si>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</si>
  <si>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</si>
  <si>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</si>
  <si>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</si>
  <si>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</si>
  <si>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</si>
  <si>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</si>
  <si>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</si>
  <si>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</si>
  <si>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</si>
  <si>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</si>
  <si>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</si>
  <si>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</si>
  <si>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</si>
  <si>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</si>
  <si>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</si>
  <si>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</si>
  <si>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</si>
  <si>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</si>
  <si>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</si>
  <si>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</si>
  <si>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</si>
  <si>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</si>
  <si>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</si>
  <si>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</si>
  <si>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</si>
  <si>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</si>
  <si>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</si>
  <si>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</si>
  <si>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</si>
  <si>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</si>
  <si>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</si>
  <si>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</si>
  <si>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</si>
  <si>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</si>
  <si>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</si>
  <si>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</si>
  <si>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</si>
  <si>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</si>
  <si>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</si>
  <si>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</si>
  <si>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</si>
  <si>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</si>
  <si>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</si>
  <si>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</si>
  <si>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</si>
  <si>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</si>
  <si>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</si>
  <si>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</si>
  <si>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</si>
  <si>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</si>
  <si>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</si>
  <si>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</si>
  <si>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</si>
  <si>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</si>
  <si>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</si>
  <si>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</si>
  <si>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</si>
  <si>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</si>
  <si>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</si>
  <si>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</si>
  <si>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</si>
  <si>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</si>
  <si>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</si>
  <si>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</si>
  <si>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</si>
  <si>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</si>
  <si>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</si>
  <si>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</si>
  <si>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</si>
  <si>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</si>
  <si>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</si>
  <si>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</si>
  <si>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</si>
  <si>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</si>
  <si>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</si>
  <si>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</si>
  <si>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</si>
  <si>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</si>
  <si>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</si>
  <si>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</si>
  <si>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</si>
  <si>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</si>
  <si>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</si>
  <si>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</si>
  <si>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</si>
  <si>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</si>
  <si>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</si>
  <si>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</si>
  <si>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</si>
  <si>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</si>
  <si>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</si>
  <si>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</si>
  <si>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</si>
  <si>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</si>
  <si>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</si>
  <si>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</si>
  <si>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</si>
  <si>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</si>
  <si>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</si>
  <si>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</si>
  <si>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</si>
  <si>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</si>
  <si>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</si>
  <si>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</si>
  <si>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</si>
  <si>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</si>
  <si>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</si>
  <si>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</si>
  <si>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</si>
  <si>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</si>
  <si>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</si>
  <si>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</si>
  <si>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</si>
  <si>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</si>
  <si>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</si>
  <si>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</si>
  <si>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</si>
  <si>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</si>
  <si>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</si>
  <si>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</si>
  <si>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</si>
  <si>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</si>
  <si>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</si>
  <si>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</si>
  <si>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</si>
  <si>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</si>
  <si>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</si>
  <si>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</si>
  <si>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</si>
  <si>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</si>
  <si>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</si>
  <si>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</si>
  <si>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</si>
  <si>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</si>
  <si>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</si>
  <si>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</si>
  <si>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</si>
  <si>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</si>
  <si>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</si>
  <si>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</si>
  <si>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</si>
  <si>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</si>
  <si>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</si>
  <si>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</si>
  <si>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</si>
  <si>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</si>
  <si>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</si>
  <si>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</si>
  <si>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</si>
  <si>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</si>
  <si>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</si>
  <si>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</si>
  <si>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</si>
  <si>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</si>
  <si>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</si>
  <si>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</si>
  <si>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</si>
  <si>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</si>
  <si>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</si>
  <si>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</si>
  <si>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</si>
  <si>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</si>
  <si>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</si>
  <si>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</si>
  <si>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</si>
  <si>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</si>
  <si>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</si>
  <si>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</si>
  <si>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</si>
  <si>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</si>
  <si>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</si>
  <si>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</si>
  <si>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</si>
  <si>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</si>
  <si>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</si>
  <si>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</si>
  <si>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</si>
  <si>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</si>
  <si>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</si>
  <si>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</si>
  <si>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</si>
  <si>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</si>
  <si>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</si>
  <si>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</si>
  <si>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</si>
  <si>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</si>
  <si>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</si>
  <si>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</si>
  <si>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</si>
  <si>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</si>
  <si>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</si>
  <si>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</si>
  <si>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</si>
  <si>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</si>
  <si>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</si>
  <si>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</si>
  <si>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</si>
  <si>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</si>
  <si>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</si>
  <si>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</si>
  <si>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</si>
  <si>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</si>
  <si>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</si>
  <si>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</si>
  <si>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</si>
  <si>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</si>
  <si>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</si>
  <si>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</si>
  <si>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</si>
  <si>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</si>
  <si>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</si>
  <si>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</si>
  <si>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</si>
  <si>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</si>
  <si>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</si>
  <si>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</si>
  <si>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</si>
  <si>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</si>
  <si>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</si>
  <si>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</si>
  <si>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</si>
  <si>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</si>
  <si>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</si>
  <si>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</si>
  <si>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</si>
  <si>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</si>
  <si>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</si>
  <si>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</si>
  <si>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</si>
  <si>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</si>
  <si>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</si>
  <si>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</si>
  <si>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</si>
  <si>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</si>
  <si>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</si>
  <si>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</si>
  <si>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</si>
  <si>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</si>
  <si>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</si>
  <si>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</si>
  <si>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</si>
  <si>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</si>
  <si>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</si>
  <si>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</si>
  <si>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</si>
  <si>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</si>
  <si>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</si>
  <si>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</si>
  <si>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</si>
  <si>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</si>
  <si>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</si>
  <si>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</si>
  <si>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</si>
  <si>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</si>
  <si>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</si>
  <si>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</si>
  <si>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</si>
  <si>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</si>
  <si>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</si>
  <si>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</si>
  <si>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</si>
  <si>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</si>
  <si>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</si>
  <si>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</si>
  <si>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</si>
  <si>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</si>
  <si>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</si>
  <si>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</si>
  <si>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</si>
  <si>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</si>
  <si>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</si>
  <si>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</si>
  <si>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</si>
  <si>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</si>
  <si>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</si>
  <si>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</si>
  <si>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</si>
  <si>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</si>
  <si>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</si>
  <si>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</si>
  <si>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</si>
  <si>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</si>
  <si>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</si>
  <si>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</si>
  <si>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</si>
  <si>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</si>
  <si>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</si>
  <si>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</si>
  <si>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</si>
  <si>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</si>
  <si>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</si>
  <si>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</si>
  <si>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</si>
  <si>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</si>
  <si>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</si>
  <si>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</si>
  <si>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</si>
  <si>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</si>
  <si>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</si>
  <si>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</si>
  <si>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</si>
  <si>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</si>
  <si>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</si>
  <si>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</si>
  <si>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</si>
  <si>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</si>
  <si>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</si>
  <si>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</si>
  <si>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</si>
  <si>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</si>
  <si>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</si>
  <si>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</si>
  <si>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</si>
  <si>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</si>
  <si>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</si>
  <si>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</si>
  <si>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</si>
  <si>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</si>
  <si>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</si>
  <si>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</si>
  <si>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</si>
  <si>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</si>
  <si>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</si>
  <si>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</si>
  <si>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</si>
  <si>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</si>
  <si>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</si>
  <si>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</si>
  <si>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</si>
  <si>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</si>
  <si>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</si>
  <si>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</si>
  <si>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</si>
  <si>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</si>
  <si>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</si>
  <si>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</si>
  <si>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</si>
  <si>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</si>
  <si>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</si>
  <si>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</si>
  <si>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</si>
  <si>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</si>
  <si>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</si>
  <si>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</si>
  <si>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</si>
  <si>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</si>
  <si>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</si>
  <si>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</si>
  <si>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</si>
  <si>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</si>
  <si>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</si>
  <si>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</si>
  <si>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</si>
  <si>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</si>
  <si>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</si>
  <si>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</si>
  <si>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</si>
  <si>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</si>
  <si>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</si>
  <si>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</si>
  <si>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</si>
  <si>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</si>
  <si>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</si>
  <si>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</si>
  <si>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</si>
  <si>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</si>
  <si>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</si>
  <si>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</si>
  <si>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</si>
  <si>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</si>
  <si>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</si>
  <si>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</si>
  <si>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</si>
  <si>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</si>
  <si>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</si>
  <si>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</si>
  <si>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</si>
  <si>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</si>
  <si>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</si>
  <si>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</si>
  <si>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</si>
  <si>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</si>
  <si>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</si>
  <si>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</si>
  <si>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</si>
  <si>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</si>
  <si>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</si>
  <si>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</si>
  <si>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</si>
  <si>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</si>
  <si>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</si>
  <si>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</si>
  <si>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</si>
  <si>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</si>
  <si>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</si>
  <si>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</si>
  <si>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</si>
  <si>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</si>
  <si>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</si>
  <si>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</si>
  <si>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</si>
  <si>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</si>
  <si>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</si>
  <si>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</si>
  <si>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</si>
  <si>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</si>
  <si>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</si>
  <si>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</si>
  <si>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</si>
  <si>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</si>
  <si>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</si>
  <si>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</si>
  <si>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</si>
  <si>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</si>
  <si>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</si>
  <si>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</si>
  <si>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</si>
  <si>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</si>
  <si>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</si>
  <si>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</si>
  <si>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</si>
  <si>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</si>
  <si>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</si>
  <si>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</si>
  <si>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</si>
  <si>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</si>
  <si>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</si>
  <si>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</si>
  <si>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</si>
  <si>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</si>
  <si>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</si>
  <si>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</si>
  <si>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</si>
  <si>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</si>
  <si>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</si>
  <si>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</si>
  <si>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</si>
  <si>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</si>
  <si>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</si>
  <si>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</si>
  <si>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</si>
  <si>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</si>
  <si>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</si>
  <si>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</si>
  <si>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</si>
  <si>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</si>
  <si>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</si>
  <si>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</si>
  <si>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</si>
  <si>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</si>
  <si>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</si>
  <si>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</si>
  <si>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</si>
  <si>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</si>
  <si>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</si>
  <si>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</si>
  <si>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</si>
  <si>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</si>
  <si>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</si>
  <si>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</si>
  <si>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</si>
  <si>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</si>
  <si>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</si>
  <si>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</si>
  <si>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</si>
  <si>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</si>
  <si>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</si>
  <si>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</si>
  <si>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</si>
  <si>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</si>
  <si>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</si>
  <si>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</si>
  <si>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</si>
  <si>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</si>
  <si>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</si>
  <si>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</si>
  <si>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</si>
  <si>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</si>
  <si>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</si>
  <si>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</si>
  <si>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</si>
  <si>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</si>
  <si>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</si>
  <si>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</si>
  <si>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</si>
  <si>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</si>
  <si>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</si>
  <si>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</si>
  <si>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</si>
  <si>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</si>
  <si>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</si>
  <si>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</si>
  <si>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</si>
  <si>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</si>
  <si>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</si>
  <si>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</si>
  <si>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</si>
  <si>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</si>
  <si>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</si>
  <si>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</si>
  <si>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</si>
  <si>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</si>
  <si>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</si>
  <si>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</si>
  <si>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</si>
  <si>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</si>
  <si>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</si>
  <si>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</si>
  <si>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</si>
  <si>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</si>
  <si>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</si>
  <si>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</si>
  <si>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</si>
  <si>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</si>
  <si>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</si>
  <si>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</si>
  <si>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</si>
  <si>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</si>
  <si>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</si>
  <si>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</si>
  <si>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</si>
  <si>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</si>
  <si>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</si>
  <si>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</si>
  <si>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</si>
  <si>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</si>
  <si>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</si>
  <si>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</si>
  <si>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</si>
  <si>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</si>
  <si>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</si>
  <si>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</si>
  <si>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</si>
  <si>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</si>
  <si>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</si>
  <si>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</si>
  <si>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</si>
  <si>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</si>
  <si>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</si>
  <si>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</si>
  <si>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</si>
  <si>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</si>
  <si>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</si>
  <si>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</si>
  <si>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</si>
  <si>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</si>
  <si>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</si>
  <si>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</si>
  <si>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</si>
  <si>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</si>
  <si>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</si>
  <si>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</si>
  <si>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</si>
  <si>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</si>
  <si>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</si>
  <si>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</si>
  <si>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</si>
  <si>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</si>
  <si>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</si>
  <si>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</si>
  <si>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</si>
  <si>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</si>
  <si>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</si>
  <si>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</si>
  <si>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</si>
  <si>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</si>
  <si>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</si>
  <si>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</si>
  <si>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</si>
  <si>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</si>
  <si>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</si>
  <si>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</si>
  <si>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</si>
  <si>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</si>
  <si>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</si>
  <si>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</si>
  <si>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</si>
  <si>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</si>
  <si>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</si>
  <si>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</si>
  <si>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</si>
  <si>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</si>
  <si>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</si>
  <si>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</si>
  <si>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</si>
  <si>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</si>
  <si>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</si>
  <si>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</si>
  <si>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</si>
  <si>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</si>
  <si>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</si>
  <si>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</si>
  <si>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</si>
  <si>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</si>
  <si>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</si>
  <si>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</si>
  <si>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</si>
  <si>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</si>
  <si>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</si>
  <si>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</si>
  <si>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</si>
  <si>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</si>
  <si>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</si>
  <si>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</si>
  <si>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</si>
  <si>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</si>
  <si>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</si>
  <si>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</si>
  <si>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</si>
  <si>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</si>
  <si>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</si>
  <si>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</si>
  <si>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</si>
  <si>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</si>
  <si>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</si>
  <si>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</si>
  <si>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</si>
  <si>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</si>
  <si>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</si>
  <si>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</si>
  <si>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</si>
  <si>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</si>
  <si>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</si>
  <si>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</si>
  <si>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</si>
  <si>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</si>
  <si>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</si>
  <si>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</si>
  <si>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</si>
  <si>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</si>
  <si>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</si>
  <si>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</si>
  <si>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</si>
  <si>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</si>
  <si>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</si>
  <si>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</si>
  <si>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</si>
  <si>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</si>
  <si>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</si>
  <si>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</si>
  <si>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</si>
  <si>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</si>
  <si>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</si>
  <si>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</si>
  <si>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</si>
  <si>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</si>
  <si>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</si>
  <si>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</si>
  <si>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</si>
  <si>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</si>
  <si>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</si>
  <si>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</si>
  <si>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</si>
  <si>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</si>
  <si>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</si>
  <si>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</si>
  <si>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</si>
  <si>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</si>
  <si>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</si>
  <si>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</si>
  <si>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</si>
  <si>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</si>
  <si>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</si>
  <si>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</si>
  <si>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</si>
  <si>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</si>
  <si>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</si>
  <si>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</si>
  <si>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</si>
  <si>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</si>
  <si>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</si>
  <si>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</si>
  <si>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</si>
  <si>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</si>
  <si>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</si>
  <si>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</si>
  <si>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</si>
  <si>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</si>
  <si>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</si>
  <si>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</si>
  <si>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</si>
  <si>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</si>
  <si>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</si>
  <si>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</si>
  <si>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</si>
  <si>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</si>
  <si>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</si>
  <si>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</si>
  <si>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</si>
  <si>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</si>
  <si>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</si>
  <si>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</si>
  <si>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</si>
  <si>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</si>
  <si>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</si>
  <si>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</si>
  <si>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</si>
  <si>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</si>
  <si>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</si>
  <si>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</si>
  <si>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</si>
  <si>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</si>
  <si>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</si>
  <si>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</si>
  <si>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</si>
  <si>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</si>
  <si>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</si>
  <si>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</si>
  <si>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</si>
  <si>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</si>
  <si>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</si>
  <si>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</si>
  <si>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</si>
  <si>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</si>
  <si>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</si>
  <si>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</si>
  <si>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</si>
  <si>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</si>
  <si>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</si>
  <si>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</si>
  <si>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</si>
  <si>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</si>
  <si>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</si>
  <si>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</si>
  <si>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</si>
  <si>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</si>
  <si>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</si>
  <si>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</si>
  <si>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</si>
  <si>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</si>
  <si>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</si>
  <si>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</si>
  <si>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</si>
  <si>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</si>
  <si>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</si>
  <si>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</si>
  <si>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</si>
  <si>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</si>
  <si>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</si>
  <si>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</si>
  <si>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</si>
  <si>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</si>
  <si>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</si>
  <si>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</si>
  <si>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</si>
  <si>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</si>
  <si>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</si>
  <si>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</si>
  <si>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</si>
  <si>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</si>
  <si>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</si>
  <si>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</si>
  <si>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</si>
  <si>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</si>
  <si>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</si>
  <si>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</si>
  <si>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</si>
  <si>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</si>
  <si>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</si>
  <si>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</si>
  <si>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</si>
  <si>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</si>
  <si>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</si>
  <si>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</si>
  <si>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</si>
  <si>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</si>
  <si>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</si>
  <si>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</si>
  <si>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</si>
  <si>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</si>
  <si>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</si>
  <si>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</si>
  <si>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</si>
  <si>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</si>
  <si>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</si>
  <si>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</si>
  <si>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</si>
  <si>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</si>
  <si>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</si>
  <si>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</si>
  <si>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</si>
  <si>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</si>
  <si>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</si>
  <si>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</si>
  <si>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</si>
  <si>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</si>
  <si>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</si>
  <si>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</si>
  <si>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</si>
  <si>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</si>
  <si>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</si>
  <si>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</si>
  <si>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</si>
  <si>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</si>
  <si>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</si>
  <si>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</si>
  <si>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</si>
  <si>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</si>
  <si>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</si>
  <si>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</si>
  <si>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</si>
  <si>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</si>
  <si>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</si>
  <si>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</si>
  <si>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</si>
  <si>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</si>
  <si>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</si>
  <si>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</si>
  <si>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</si>
  <si>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</si>
  <si>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</si>
  <si>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</si>
  <si>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</si>
  <si>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</si>
  <si>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</si>
  <si>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</si>
  <si>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</si>
  <si>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</si>
  <si>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</si>
  <si>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</si>
  <si>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</si>
  <si>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</si>
  <si>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</si>
  <si>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</si>
  <si>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</si>
  <si>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</si>
  <si>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</si>
  <si>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</si>
  <si>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</si>
  <si>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</si>
  <si>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</si>
  <si>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</si>
  <si>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</si>
  <si>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</si>
  <si>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</si>
  <si>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</si>
  <si>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</si>
  <si>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</si>
  <si>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</si>
  <si>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</si>
  <si>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</si>
  <si>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</si>
  <si>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</si>
  <si>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</si>
  <si>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</si>
  <si>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</si>
  <si>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</si>
  <si>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</si>
  <si>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</si>
  <si>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</si>
  <si>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</si>
  <si>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</si>
  <si>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</si>
  <si>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</si>
  <si>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</si>
  <si>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</si>
  <si>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</si>
  <si>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</si>
  <si>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</si>
  <si>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</si>
  <si>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</si>
  <si>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</si>
  <si>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</si>
  <si>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</si>
  <si>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</si>
  <si>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</si>
  <si>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</si>
  <si>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</si>
  <si>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</si>
  <si>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</si>
  <si>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</si>
  <si>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</si>
  <si>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</si>
  <si>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</si>
  <si>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</si>
  <si>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</si>
  <si>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</si>
  <si>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</si>
  <si>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</si>
  <si>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</si>
  <si>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</si>
  <si>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</si>
  <si>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</si>
  <si>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</si>
  <si>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</si>
  <si>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</si>
  <si>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</si>
  <si>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</si>
  <si>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</si>
  <si>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</si>
  <si>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</si>
  <si>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</si>
  <si>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</si>
  <si>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</si>
  <si>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</si>
  <si>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</si>
  <si>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</si>
  <si>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</si>
  <si>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</si>
  <si>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</si>
  <si>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</si>
  <si>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</si>
  <si>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</si>
  <si>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</si>
  <si>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</si>
  <si>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</si>
  <si>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</si>
  <si>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</si>
  <si>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</si>
  <si>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</si>
  <si>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</si>
  <si>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</si>
  <si>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</si>
  <si>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</si>
  <si>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</si>
  <si>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</si>
  <si>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</si>
  <si>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</si>
  <si>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</si>
  <si>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</si>
  <si>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</si>
  <si>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</si>
  <si>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</si>
  <si>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</si>
  <si>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</si>
  <si>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</si>
  <si>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</si>
  <si>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</si>
  <si>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</si>
  <si>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</si>
  <si>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</si>
  <si>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</si>
  <si>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</si>
  <si>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</si>
  <si>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</si>
  <si>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</si>
  <si>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</si>
  <si>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</si>
  <si>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</si>
  <si>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</si>
  <si>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</si>
  <si>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</si>
  <si>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</si>
  <si>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</si>
  <si>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</si>
  <si>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</si>
  <si>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</si>
  <si>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</si>
  <si>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</si>
  <si>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</si>
  <si>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</si>
  <si>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</si>
  <si>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</si>
  <si>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</si>
  <si>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</si>
  <si>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</si>
  <si>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</si>
  <si>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</si>
  <si>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</si>
  <si>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</si>
  <si>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</si>
  <si>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</si>
  <si>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</si>
  <si>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</si>
  <si>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</si>
  <si>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</si>
  <si>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</si>
  <si>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</si>
  <si>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</si>
  <si>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</si>
  <si>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</si>
  <si>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</si>
  <si>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</si>
  <si>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</si>
  <si>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</si>
  <si>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</si>
  <si>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</si>
  <si>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</si>
  <si>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</si>
  <si>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</si>
  <si>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</si>
  <si>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</si>
  <si>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</si>
  <si>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</si>
  <si>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</si>
  <si>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</si>
  <si>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</si>
  <si>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</si>
  <si>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</si>
  <si>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</si>
  <si>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</si>
  <si>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</si>
  <si>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</si>
  <si>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</si>
  <si>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</si>
  <si>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</si>
  <si>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</si>
  <si>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</si>
  <si>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</si>
  <si>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</si>
  <si>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</si>
  <si>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</si>
  <si>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</si>
  <si>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</si>
  <si>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</si>
  <si>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</si>
  <si>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</si>
  <si>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</si>
  <si>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</si>
  <si>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</si>
  <si>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</si>
  <si>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</si>
  <si>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</si>
  <si>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</si>
  <si>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</si>
  <si>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</si>
  <si>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</si>
  <si>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</si>
  <si>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</si>
  <si>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</si>
  <si>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</si>
  <si>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</si>
  <si>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</si>
  <si>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</si>
  <si>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</si>
  <si>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</si>
  <si>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</si>
  <si>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</si>
  <si>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</si>
  <si>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</si>
  <si>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</si>
  <si>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</si>
  <si>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</si>
  <si>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</si>
  <si>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</si>
  <si>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</si>
  <si>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</si>
  <si>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</si>
  <si>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</si>
  <si>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</si>
  <si>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</si>
  <si>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</si>
  <si>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</si>
  <si>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</si>
  <si>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</si>
  <si>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</si>
  <si>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</si>
  <si>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</si>
  <si>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</si>
  <si>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</si>
  <si>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</si>
  <si>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</si>
  <si>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</si>
  <si>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</si>
  <si>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</si>
  <si>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</si>
  <si>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</si>
  <si>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</si>
  <si>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</si>
  <si>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</si>
  <si>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</si>
  <si>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</si>
  <si>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</si>
  <si>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</si>
  <si>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</si>
  <si>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</si>
  <si>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</si>
  <si>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</si>
  <si>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</si>
  <si>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</si>
  <si>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</si>
  <si>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</si>
  <si>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</si>
  <si>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</si>
  <si>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</si>
  <si>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</si>
  <si>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</si>
  <si>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</si>
  <si>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</si>
  <si>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</si>
  <si>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</si>
  <si>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</si>
  <si>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</si>
  <si>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</si>
  <si>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</si>
  <si>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</si>
  <si>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</si>
  <si>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</si>
  <si>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</si>
  <si>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</si>
  <si>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</si>
  <si>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</si>
  <si>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</si>
  <si>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</si>
  <si>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</si>
  <si>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</si>
  <si>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</si>
  <si>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</si>
  <si>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</si>
  <si>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</si>
  <si>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</si>
  <si>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</si>
  <si>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</si>
  <si>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</si>
  <si>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</si>
  <si>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</si>
  <si>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</si>
  <si>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</si>
  <si>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</si>
  <si>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</si>
  <si>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</si>
  <si>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</si>
  <si>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</si>
  <si>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</si>
  <si>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</si>
  <si>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</si>
  <si>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</si>
  <si>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</si>
  <si>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</si>
  <si>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</si>
  <si>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</si>
  <si>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</si>
  <si>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</si>
  <si>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</si>
  <si>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</si>
  <si>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</si>
  <si>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</si>
  <si>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</si>
  <si>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</si>
  <si>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</si>
  <si>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</si>
  <si>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</si>
  <si>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</si>
  <si>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</si>
  <si>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</si>
  <si>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</si>
  <si>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</si>
  <si>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</si>
  <si>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</si>
  <si>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</si>
  <si>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</si>
  <si>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</si>
  <si>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</si>
  <si>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</si>
  <si>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</si>
  <si>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</si>
  <si>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</si>
  <si>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</si>
  <si>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</si>
  <si>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</si>
  <si>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</si>
  <si>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</si>
  <si>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</si>
  <si>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</si>
  <si>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</si>
  <si>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</si>
  <si>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</si>
  <si>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</si>
  <si>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</si>
  <si>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</si>
  <si>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</si>
  <si>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</si>
  <si>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</si>
  <si>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</si>
  <si>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</si>
  <si>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</si>
  <si>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</si>
  <si>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</si>
  <si>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</si>
  <si>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</si>
  <si>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</si>
  <si>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</si>
  <si>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</si>
  <si>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</si>
  <si>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</si>
  <si>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</si>
  <si>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</si>
  <si>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</si>
  <si>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</si>
  <si>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</si>
  <si>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</si>
  <si>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</si>
  <si>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</si>
  <si>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</si>
  <si>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</si>
  <si>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</si>
  <si>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</si>
  <si>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</si>
  <si>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</si>
  <si>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</si>
  <si>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</si>
  <si>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</si>
  <si>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</si>
  <si>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</si>
  <si>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</si>
  <si>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</si>
  <si>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</si>
  <si>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</si>
  <si>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</si>
  <si>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</si>
  <si>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</si>
  <si>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</si>
  <si>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</si>
  <si>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</si>
  <si>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</si>
  <si>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</si>
  <si>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</si>
  <si>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</si>
  <si>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</si>
  <si>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</si>
  <si>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</si>
  <si>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</si>
  <si>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</si>
  <si>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</si>
  <si>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</si>
  <si>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</si>
  <si>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</si>
  <si>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</si>
  <si>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</si>
  <si>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</si>
  <si>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</si>
  <si>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</si>
  <si>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</si>
  <si>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</si>
  <si>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</si>
  <si>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</si>
  <si>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</si>
  <si>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</si>
  <si>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</si>
  <si>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</si>
  <si>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</si>
  <si>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</si>
  <si>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</si>
  <si>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</si>
  <si>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</si>
  <si>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</si>
  <si>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</si>
  <si>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</si>
  <si>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</si>
  <si>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</si>
  <si>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</si>
  <si>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</si>
  <si>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</si>
  <si>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</si>
  <si>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</si>
  <si>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</si>
  <si>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</si>
  <si>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</si>
  <si>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</si>
  <si>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</si>
  <si>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</si>
  <si>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</si>
  <si>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</si>
  <si>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</si>
  <si>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</si>
  <si>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</si>
  <si>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</si>
  <si>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</si>
  <si>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</si>
  <si>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</si>
  <si>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</si>
  <si>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</si>
  <si>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</si>
  <si>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</si>
  <si>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</si>
  <si>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</si>
  <si>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</si>
  <si>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</si>
  <si>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</si>
  <si>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</si>
  <si>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</si>
  <si>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</si>
  <si>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</si>
  <si>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</si>
  <si>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</si>
  <si>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</si>
  <si>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</si>
  <si>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</si>
  <si>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</si>
  <si>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</si>
  <si>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</si>
  <si>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</si>
  <si>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</si>
  <si>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</si>
  <si>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</si>
  <si>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</si>
  <si>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</si>
  <si>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</si>
  <si>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</si>
  <si>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</si>
  <si>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</si>
  <si>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</si>
  <si>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</si>
  <si>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</si>
  <si>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</si>
  <si>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</si>
  <si>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</si>
  <si>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</si>
  <si>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</si>
  <si>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</si>
  <si>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</si>
  <si>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</si>
  <si>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</si>
  <si>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</si>
  <si>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</si>
  <si>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</si>
  <si>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</si>
  <si>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</si>
  <si>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</si>
  <si>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</si>
  <si>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</si>
  <si>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</si>
  <si>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</si>
  <si>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</si>
  <si>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</si>
  <si>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</si>
  <si>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</si>
  <si>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</si>
  <si>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</si>
  <si>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</si>
  <si>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</si>
  <si>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</si>
  <si>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</si>
  <si>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</si>
  <si>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</si>
  <si>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</si>
  <si>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</si>
  <si>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</si>
  <si>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</si>
  <si>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</si>
  <si>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</si>
  <si>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</si>
  <si>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</si>
  <si>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</si>
  <si>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</si>
  <si>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</si>
  <si>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</si>
  <si>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</si>
  <si>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</si>
  <si>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</si>
  <si>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</si>
  <si>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</si>
  <si>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</si>
  <si>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</si>
  <si>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</si>
  <si>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</si>
  <si>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</si>
  <si>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</si>
  <si>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</si>
  <si>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</si>
  <si>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</si>
  <si>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</si>
  <si>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</si>
  <si>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</si>
  <si>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</si>
  <si>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</si>
  <si>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</si>
  <si>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</si>
  <si>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</si>
  <si>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</si>
  <si>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</si>
  <si>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</si>
  <si>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</si>
  <si>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</si>
  <si>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</si>
  <si>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</si>
  <si>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</si>
  <si>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</si>
  <si>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</si>
  <si>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</si>
  <si>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</si>
  <si>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</si>
  <si>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</si>
  <si>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</si>
  <si>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</si>
  <si>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</si>
  <si>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</si>
  <si>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</si>
  <si>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</si>
  <si>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</si>
  <si>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</si>
  <si>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</si>
  <si>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</si>
  <si>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</si>
  <si>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</si>
  <si>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</si>
  <si>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</si>
  <si>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</si>
  <si>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</si>
  <si>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</si>
  <si>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</si>
  <si>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</si>
  <si>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</si>
  <si>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</si>
  <si>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</si>
  <si>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</si>
  <si>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</si>
  <si>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</si>
  <si>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</si>
  <si>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</si>
  <si>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</si>
  <si>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</si>
  <si>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</si>
  <si>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</si>
  <si>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</si>
  <si>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</si>
  <si>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</si>
  <si>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</si>
  <si>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</si>
  <si>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</si>
  <si>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</si>
  <si>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</si>
  <si>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</si>
  <si>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</si>
  <si>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</si>
  <si>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</si>
  <si>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</si>
  <si>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</si>
  <si>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</si>
  <si>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</si>
  <si>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</si>
  <si>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</si>
  <si>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</si>
  <si>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</si>
  <si>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</si>
  <si>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</si>
  <si>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</si>
  <si>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</si>
  <si>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</si>
  <si>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</si>
  <si>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</si>
  <si>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</si>
  <si>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</si>
  <si>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</si>
  <si>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</si>
  <si>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</si>
  <si>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</si>
  <si>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</si>
  <si>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</si>
  <si>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</si>
  <si>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</si>
  <si>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</si>
  <si>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</si>
  <si>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</si>
  <si>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</si>
  <si>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</si>
  <si>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</si>
  <si>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</si>
  <si>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</si>
  <si>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</si>
  <si>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</si>
  <si>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</si>
  <si>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</si>
  <si>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</si>
  <si>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</si>
  <si>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</si>
  <si>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</si>
  <si>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</si>
  <si>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</si>
  <si>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</si>
  <si>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</si>
  <si>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</si>
  <si>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</si>
  <si>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</si>
  <si>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</si>
  <si>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</si>
  <si>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</si>
  <si>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</si>
  <si>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</si>
  <si>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</si>
  <si>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</si>
  <si>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</si>
  <si>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</si>
  <si>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</si>
  <si>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</si>
  <si>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</si>
  <si>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</si>
  <si>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</si>
  <si>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</si>
  <si>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</si>
  <si>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</si>
  <si>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</si>
  <si>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</si>
  <si>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</si>
  <si>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</si>
  <si>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</si>
  <si>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</si>
  <si>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</si>
  <si>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</si>
  <si>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</si>
  <si>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</si>
  <si>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</si>
  <si>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</si>
  <si>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</si>
  <si>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</si>
  <si>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</si>
  <si>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</si>
  <si>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</si>
  <si>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</si>
  <si>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</si>
  <si>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</si>
  <si>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</si>
  <si>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</si>
  <si>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</si>
  <si>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</si>
  <si>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</si>
  <si>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</si>
  <si>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</si>
  <si>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</si>
  <si>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</si>
  <si>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</si>
  <si>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</si>
  <si>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</si>
  <si>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</si>
  <si>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</si>
  <si>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</si>
  <si>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</si>
  <si>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</si>
  <si>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</si>
  <si>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</si>
  <si>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</si>
  <si>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</si>
  <si>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</si>
  <si>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</si>
  <si>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</si>
  <si>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</si>
  <si>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</si>
  <si>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</si>
  <si>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</si>
  <si>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</si>
  <si>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</si>
  <si>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</si>
  <si>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</si>
  <si>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</si>
  <si>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</si>
  <si>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</si>
  <si>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</si>
  <si>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</si>
  <si>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</si>
  <si>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</si>
  <si>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</si>
  <si>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</si>
  <si>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</si>
  <si>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</si>
  <si>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</si>
  <si>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</si>
  <si>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</si>
  <si>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</si>
  <si>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</si>
  <si>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</si>
  <si>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</si>
  <si>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</si>
  <si>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</si>
  <si>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</si>
  <si>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</si>
  <si>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</si>
  <si>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</si>
  <si>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</si>
  <si>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</si>
  <si>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</si>
  <si>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</si>
  <si>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</si>
  <si>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</si>
  <si>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</si>
  <si>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</si>
  <si>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</si>
  <si>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</si>
  <si>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</si>
  <si>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</si>
  <si>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</si>
  <si>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</si>
  <si>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</si>
  <si>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</si>
  <si>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</si>
  <si>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</si>
  <si>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</si>
  <si>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</si>
  <si>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</si>
  <si>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</si>
  <si>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</si>
  <si>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</si>
  <si>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</si>
  <si>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</si>
  <si>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</si>
  <si>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</si>
  <si>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</si>
  <si>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</si>
  <si>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</si>
  <si>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</si>
  <si>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</si>
  <si>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</si>
  <si>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</si>
  <si>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</si>
  <si>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</si>
  <si>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</si>
  <si>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</si>
  <si>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</si>
  <si>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</si>
  <si>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</si>
  <si>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</si>
  <si>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</si>
  <si>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</si>
  <si>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</si>
  <si>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</si>
  <si>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</si>
  <si>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</si>
  <si>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</si>
  <si>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</si>
  <si>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</si>
  <si>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</si>
  <si>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</si>
  <si>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</si>
  <si>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</si>
  <si>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</si>
  <si>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</si>
  <si>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</si>
  <si>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</si>
  <si>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</si>
  <si>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</si>
  <si>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</si>
  <si>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</si>
  <si>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</si>
  <si>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</si>
  <si>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</si>
  <si>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</si>
  <si>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</si>
  <si>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</si>
  <si>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</si>
  <si>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</si>
  <si>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</si>
  <si>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</si>
  <si>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</si>
  <si>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</si>
  <si>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</si>
  <si>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</si>
  <si>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</si>
  <si>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</si>
  <si>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</si>
  <si>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</si>
  <si>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</si>
  <si>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</si>
  <si>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</si>
  <si>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</si>
  <si>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</si>
  <si>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</si>
  <si>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</si>
  <si>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</si>
  <si>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</si>
  <si>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</si>
  <si>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</si>
  <si>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</si>
  <si>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</si>
  <si>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</si>
  <si>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</si>
  <si>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</si>
  <si>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</si>
  <si>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</si>
  <si>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</si>
  <si>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</si>
  <si>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</si>
  <si>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</si>
  <si>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</si>
  <si>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</si>
  <si>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</si>
  <si>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</si>
  <si>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</si>
  <si>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</si>
  <si>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</si>
  <si>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</si>
  <si>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</si>
  <si>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</si>
  <si>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</si>
  <si>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</si>
  <si>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</si>
  <si>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</si>
  <si>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</si>
  <si>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</si>
  <si>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</si>
  <si>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</si>
  <si>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</si>
  <si>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</si>
  <si>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</si>
  <si>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</si>
  <si>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</si>
  <si>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</si>
  <si>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</si>
  <si>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</si>
  <si>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</si>
  <si>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</si>
  <si>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</si>
  <si>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</si>
  <si>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</si>
  <si>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</si>
  <si>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</si>
  <si>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</si>
  <si>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</si>
  <si>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</si>
  <si>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</si>
  <si>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</si>
  <si>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</si>
  <si>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</si>
  <si>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</si>
  <si>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</si>
  <si>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</si>
  <si>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</si>
  <si>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</si>
  <si>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</si>
  <si>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</si>
  <si>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</si>
  <si>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</si>
  <si>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</si>
  <si>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</si>
  <si>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</si>
  <si>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</si>
  <si>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</si>
  <si>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</si>
  <si>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</si>
  <si>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</si>
  <si>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</si>
  <si>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</si>
  <si>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</si>
  <si>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</si>
  <si>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</si>
  <si>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</si>
  <si>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</si>
  <si>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</si>
  <si>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</si>
  <si>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</si>
  <si>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</si>
  <si>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</si>
  <si>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</si>
  <si>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</si>
  <si>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</si>
  <si>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</si>
  <si>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</si>
  <si>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</si>
  <si>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</si>
  <si>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</si>
  <si>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</si>
  <si>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</si>
  <si>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</si>
  <si>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</si>
  <si>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</si>
  <si>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</si>
  <si>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</si>
  <si>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</si>
  <si>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</si>
  <si>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</si>
  <si>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</si>
  <si>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</si>
  <si>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</si>
  <si>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</si>
  <si>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</si>
  <si>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</si>
  <si>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</si>
  <si>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</si>
  <si>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</si>
  <si>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</si>
  <si>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</si>
  <si>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</si>
  <si>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</si>
  <si>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</si>
  <si>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</si>
  <si>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</si>
  <si>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</si>
  <si>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</si>
  <si>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</si>
  <si>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</si>
  <si>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</si>
  <si>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</si>
  <si>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</si>
  <si>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</si>
  <si>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</si>
  <si>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</si>
  <si>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</si>
  <si>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</si>
  <si>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</si>
  <si>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</si>
  <si>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</si>
  <si>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</si>
  <si>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</si>
  <si>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</si>
  <si>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</si>
  <si>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</si>
  <si>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</si>
  <si>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</si>
  <si>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</si>
  <si>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</si>
  <si>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</si>
  <si>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</si>
  <si>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</si>
  <si>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</si>
  <si>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</si>
  <si>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</si>
  <si>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</si>
  <si>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</si>
  <si>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</si>
  <si>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</si>
  <si>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</si>
  <si>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</si>
  <si>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</si>
  <si>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</si>
  <si>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</si>
  <si>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</si>
  <si>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</si>
  <si>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</si>
  <si>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</si>
  <si>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</si>
  <si>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</si>
  <si>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</si>
  <si>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</si>
  <si>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</si>
  <si>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</si>
  <si>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</si>
  <si>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</si>
  <si>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</si>
  <si>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</si>
  <si>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</si>
  <si>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</si>
  <si>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</si>
  <si>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</si>
  <si>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</si>
  <si>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</si>
  <si>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</si>
  <si>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</si>
  <si>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</si>
  <si>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</si>
  <si>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</si>
  <si>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</si>
  <si>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</si>
  <si>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</si>
  <si>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</si>
  <si>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</si>
  <si>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</si>
  <si>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</si>
  <si>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</si>
  <si>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</si>
  <si>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</si>
  <si>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</si>
  <si>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</si>
  <si>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</si>
  <si>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</si>
  <si>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</si>
  <si>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</si>
  <si>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</si>
  <si>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</si>
  <si>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</si>
  <si>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</si>
  <si>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</si>
  <si>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</si>
  <si>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</si>
  <si>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</si>
  <si>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</si>
  <si>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</si>
  <si>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</si>
  <si>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</si>
  <si>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</si>
  <si>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</si>
  <si>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</si>
  <si>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</si>
  <si>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</si>
  <si>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</si>
  <si>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</si>
  <si>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</si>
  <si>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</si>
  <si>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</si>
  <si>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</si>
  <si>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</si>
  <si>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</si>
  <si>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</si>
  <si>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</si>
  <si>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</si>
  <si>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</si>
  <si>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</si>
  <si>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</si>
  <si>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</si>
  <si>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</si>
  <si>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</si>
  <si>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</si>
  <si>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</si>
  <si>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</si>
  <si>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</si>
  <si>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</si>
  <si>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</si>
  <si>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</si>
  <si>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</si>
  <si>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</si>
  <si>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</si>
  <si>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</si>
  <si>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</si>
  <si>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</si>
  <si>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</si>
  <si>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</si>
  <si>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</si>
  <si>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</si>
  <si>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</si>
  <si>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</si>
  <si>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</si>
  <si>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</si>
  <si>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</si>
  <si>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</si>
  <si>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</si>
  <si>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</si>
  <si>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</si>
  <si>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</si>
  <si>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</si>
  <si>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</si>
  <si>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</si>
  <si>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</si>
  <si>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</si>
  <si>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</si>
  <si>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</si>
  <si>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</si>
  <si>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</si>
  <si>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</si>
  <si>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</si>
  <si>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</si>
  <si>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</si>
  <si>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</si>
  <si>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</si>
  <si>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</si>
  <si>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</si>
  <si>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</si>
  <si>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</si>
  <si>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</si>
  <si>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</si>
  <si>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</si>
  <si>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</si>
  <si>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</si>
  <si>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</si>
  <si>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</si>
  <si>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</si>
  <si>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</si>
  <si>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</si>
  <si>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</si>
  <si>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</si>
  <si>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</si>
  <si>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</si>
  <si>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</si>
  <si>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</si>
  <si>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</si>
  <si>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</si>
  <si>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</si>
  <si>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</si>
  <si>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</si>
  <si>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</si>
  <si>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</si>
  <si>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</si>
  <si>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</si>
  <si>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</si>
  <si>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</si>
  <si>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</si>
  <si>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</si>
  <si>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</si>
  <si>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</si>
  <si>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</si>
  <si>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</si>
  <si>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</si>
  <si>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</si>
  <si>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</si>
  <si>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</si>
  <si>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</si>
  <si>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</si>
  <si>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</si>
  <si>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</si>
  <si>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</si>
  <si>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</si>
  <si>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</si>
  <si>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</si>
  <si>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</si>
  <si>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</si>
  <si>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</si>
  <si>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</si>
  <si>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</si>
  <si>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</si>
  <si>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</si>
  <si>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</si>
  <si>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</si>
  <si>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</si>
  <si>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</si>
  <si>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</si>
  <si>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</si>
  <si>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</si>
  <si>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</si>
  <si>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</si>
  <si>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</si>
  <si>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</si>
  <si>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</si>
  <si>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</si>
  <si>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</si>
  <si>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</si>
  <si>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</si>
  <si>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</si>
  <si>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</si>
  <si>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</si>
  <si>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</si>
  <si>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</si>
  <si>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</si>
  <si>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</si>
  <si>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</si>
  <si>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</si>
  <si>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</si>
  <si>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</si>
  <si>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</si>
  <si>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</si>
  <si>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</si>
  <si>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</si>
  <si>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</si>
  <si>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</si>
  <si>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</si>
  <si>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</si>
  <si>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</si>
  <si>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</si>
  <si>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</si>
  <si>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</si>
  <si>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</si>
  <si>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</si>
  <si>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</si>
  <si>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</si>
  <si>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</si>
  <si>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</si>
  <si>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</si>
  <si>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</si>
  <si>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</si>
  <si>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</si>
  <si>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</si>
  <si>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</si>
  <si>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</si>
  <si>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</si>
  <si>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</si>
  <si>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</si>
  <si>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</si>
  <si>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</si>
  <si>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</si>
  <si>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</si>
  <si>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</si>
  <si>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</si>
  <si>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</si>
  <si>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</si>
  <si>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</si>
  <si>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</si>
  <si>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</si>
  <si>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</si>
  <si>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</si>
  <si>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</si>
  <si>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</si>
  <si>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</si>
  <si>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</si>
  <si>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</si>
  <si>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</si>
  <si>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</si>
  <si>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</si>
  <si>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</si>
  <si>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</si>
  <si>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</si>
  <si>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</si>
  <si>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</si>
  <si>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</si>
  <si>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</si>
  <si>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</si>
  <si>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</si>
  <si>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</si>
  <si>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</si>
  <si>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</si>
  <si>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</si>
  <si>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</si>
  <si>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</si>
  <si>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</si>
  <si>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</si>
  <si>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</si>
  <si>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</si>
  <si>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</si>
  <si>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</si>
  <si>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</si>
  <si>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</si>
  <si>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</si>
  <si>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</si>
  <si>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</si>
  <si>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</si>
  <si>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</si>
  <si>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</si>
  <si>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</si>
  <si>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</si>
  <si>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</si>
  <si>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</si>
  <si>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</si>
  <si>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</si>
  <si>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</si>
  <si>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</si>
  <si>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</si>
  <si>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</si>
  <si>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</si>
  <si>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</si>
  <si>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</si>
  <si>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</si>
  <si>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</si>
  <si>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</si>
  <si>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</si>
  <si>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</si>
  <si>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</si>
  <si>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</si>
  <si>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</si>
  <si>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</si>
  <si>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</si>
  <si>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</si>
  <si>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</si>
  <si>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</si>
  <si>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</si>
  <si>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</si>
  <si>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</si>
  <si>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</si>
  <si>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</si>
  <si>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</si>
  <si>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</si>
  <si>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</si>
  <si>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</si>
  <si>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</si>
  <si>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</si>
  <si>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</si>
  <si>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</si>
  <si>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</si>
  <si>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</si>
  <si>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</si>
  <si>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</si>
  <si>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</si>
  <si>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</si>
  <si>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</si>
  <si>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</si>
  <si>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</si>
  <si>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</si>
  <si>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</si>
  <si>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</si>
  <si>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</si>
  <si>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</si>
  <si>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</si>
  <si>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</si>
  <si>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</si>
  <si>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</si>
  <si>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</si>
  <si>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</si>
  <si>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</si>
  <si>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</si>
  <si>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</si>
  <si>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</si>
  <si>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</si>
  <si>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</si>
  <si>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</si>
  <si>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</si>
  <si>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</si>
  <si>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</si>
  <si>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</si>
  <si>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</si>
  <si>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</si>
  <si>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</si>
  <si>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</si>
  <si>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</si>
  <si>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</si>
  <si>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</si>
  <si>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</si>
  <si>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</si>
  <si>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</si>
  <si>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</si>
  <si>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</si>
  <si>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</si>
  <si>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</si>
  <si>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</si>
  <si>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</si>
  <si>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</si>
  <si>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</si>
  <si>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</si>
  <si>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</si>
  <si>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</si>
  <si>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</si>
  <si>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</si>
  <si>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</si>
  <si>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</si>
  <si>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</si>
  <si>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</si>
  <si>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</si>
  <si>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</si>
  <si>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</si>
  <si>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</si>
  <si>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</si>
  <si>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</si>
  <si>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</si>
  <si>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</si>
  <si>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</si>
  <si>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</si>
  <si>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</si>
  <si>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</si>
  <si>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</si>
  <si>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</si>
  <si>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</si>
  <si>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</si>
  <si>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</si>
  <si>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</si>
  <si>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</si>
  <si>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</si>
  <si>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</si>
  <si>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</si>
  <si>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</si>
  <si>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</si>
  <si>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</si>
  <si>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</si>
  <si>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</si>
  <si>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</si>
  <si>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</si>
  <si>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</si>
  <si>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</si>
  <si>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</si>
  <si>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</si>
  <si>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</si>
  <si>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</si>
  <si>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</si>
  <si>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</si>
  <si>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</si>
  <si>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</si>
  <si>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</si>
  <si>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</si>
  <si>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</si>
  <si>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</si>
  <si>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</si>
  <si>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</si>
  <si>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</si>
  <si>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</si>
  <si>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</si>
  <si>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</si>
  <si>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</si>
  <si>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</si>
  <si>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</si>
  <si>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</si>
  <si>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</si>
  <si>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</si>
  <si>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</si>
  <si>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</si>
  <si>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</si>
  <si>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</si>
  <si>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</si>
  <si>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</si>
  <si>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</si>
  <si>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</si>
  <si>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</si>
  <si>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</si>
  <si>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</si>
  <si>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</si>
  <si>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</si>
  <si>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</si>
  <si>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</si>
  <si>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</si>
  <si>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</si>
  <si>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</si>
  <si>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</si>
  <si>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</si>
  <si>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</si>
  <si>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</si>
  <si>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</si>
  <si>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</si>
  <si>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</si>
  <si>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</si>
  <si>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</si>
  <si>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</si>
  <si>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</si>
  <si>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</si>
  <si>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</si>
  <si>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</si>
  <si>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</si>
  <si>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</si>
  <si>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</si>
  <si>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</si>
  <si>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</si>
  <si>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</si>
  <si>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</si>
  <si>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</si>
  <si>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</si>
  <si>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</si>
  <si>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</si>
  <si>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</si>
  <si>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</si>
  <si>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</si>
  <si>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</si>
  <si>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</si>
  <si>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</si>
  <si>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</si>
  <si>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</si>
  <si>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</si>
  <si>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</si>
  <si>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</si>
  <si>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</si>
  <si>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</si>
  <si>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</si>
  <si>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</si>
  <si>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</si>
  <si>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</si>
  <si>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</si>
  <si>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</si>
  <si>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</si>
  <si>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</si>
  <si>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</si>
  <si>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</si>
  <si>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</si>
  <si>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</si>
  <si>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</si>
  <si>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</si>
  <si>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</si>
  <si>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</si>
  <si>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</si>
  <si>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</si>
  <si>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</si>
  <si>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</si>
  <si>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</si>
  <si>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</si>
  <si>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</si>
  <si>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</si>
  <si>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</si>
  <si>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</si>
  <si>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</si>
  <si>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</si>
  <si>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</si>
  <si>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</si>
  <si>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</si>
  <si>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</si>
  <si>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</si>
  <si>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</si>
  <si>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</si>
  <si>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</si>
  <si>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</si>
  <si>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</si>
  <si>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</si>
  <si>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</si>
  <si>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</si>
  <si>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</si>
  <si>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</si>
  <si>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</si>
  <si>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</si>
  <si>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</si>
  <si>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</si>
  <si>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</si>
  <si>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</si>
  <si>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</si>
  <si>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</si>
  <si>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</si>
  <si>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</si>
  <si>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</si>
  <si>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</si>
  <si>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</si>
  <si>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</si>
  <si>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</si>
  <si>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</si>
  <si>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</si>
  <si>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</si>
  <si>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</si>
  <si>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</si>
  <si>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</si>
  <si>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</si>
  <si>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</si>
  <si>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</si>
  <si>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</si>
  <si>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</si>
  <si>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</si>
  <si>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</si>
  <si>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</si>
  <si>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</si>
  <si>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</si>
  <si>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</si>
  <si>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</si>
  <si>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</si>
  <si>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</si>
  <si>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</si>
  <si>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</si>
  <si>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</si>
  <si>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</si>
  <si>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</si>
  <si>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</si>
  <si>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</si>
  <si>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</si>
  <si>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</si>
  <si>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</si>
  <si>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</si>
  <si>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</si>
  <si>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</si>
  <si>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</si>
  <si>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</si>
  <si>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</si>
  <si>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</si>
  <si>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</si>
  <si>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</si>
  <si>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</si>
  <si>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</si>
  <si>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</si>
  <si>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</si>
  <si>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</si>
  <si>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</si>
  <si>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</si>
  <si>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</si>
  <si>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</si>
  <si>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</si>
  <si>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</si>
  <si>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</si>
  <si>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</si>
  <si>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</si>
  <si>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</si>
  <si>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</si>
  <si>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</si>
  <si>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</si>
  <si>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</si>
  <si>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</si>
  <si>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</si>
  <si>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</si>
  <si>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</si>
  <si>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</si>
  <si>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</si>
  <si>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</si>
  <si>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</si>
  <si>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</si>
  <si>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</si>
  <si>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</si>
  <si>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</si>
  <si>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</si>
  <si>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</si>
  <si>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</si>
  <si>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</si>
  <si>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</si>
  <si>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</si>
  <si>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</si>
  <si>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</si>
  <si>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</si>
  <si>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</si>
  <si>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</si>
  <si>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</si>
  <si>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</si>
  <si>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</si>
  <si>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</si>
  <si>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</si>
  <si>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</si>
  <si>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</si>
  <si>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</si>
  <si>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</si>
  <si>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</si>
  <si>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</si>
  <si>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</si>
  <si>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</si>
  <si>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</si>
  <si>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</si>
  <si>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</si>
  <si>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</si>
  <si>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</si>
  <si>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</si>
  <si>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</si>
  <si>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</si>
  <si>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</si>
  <si>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</si>
  <si>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</si>
  <si>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</si>
  <si>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</si>
  <si>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</si>
  <si>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</si>
  <si>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</si>
  <si>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</si>
  <si>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</si>
  <si>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</si>
  <si>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</si>
  <si>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</si>
  <si>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</si>
  <si>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</si>
  <si>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</si>
  <si>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</si>
  <si>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</si>
  <si>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</si>
  <si>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</si>
  <si>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</si>
  <si>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</si>
  <si>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</si>
  <si>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</si>
  <si>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</si>
  <si>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</si>
  <si>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</si>
  <si>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</si>
  <si>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</si>
  <si>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</si>
  <si>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</si>
  <si>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</si>
  <si>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</si>
  <si>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</si>
  <si>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</si>
  <si>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</si>
  <si>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</si>
  <si>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</si>
  <si>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</si>
  <si>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</si>
  <si>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</si>
  <si>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</si>
  <si>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</si>
  <si>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</si>
  <si>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</si>
  <si>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3335979128</t>
  </si>
  <si>
    <t>RETIRADO POR REUBICACION</t>
  </si>
  <si>
    <t>3335981137</t>
  </si>
  <si>
    <t>3335981133</t>
  </si>
  <si>
    <t>3335981418</t>
  </si>
  <si>
    <t>3335981455</t>
  </si>
  <si>
    <t>3335981449</t>
  </si>
  <si>
    <t>LECTOR</t>
  </si>
  <si>
    <t>3335981550</t>
  </si>
  <si>
    <t>3335981569</t>
  </si>
  <si>
    <t>3335981649</t>
  </si>
  <si>
    <t>3335981664</t>
  </si>
  <si>
    <t>3335981687</t>
  </si>
  <si>
    <t>3335981712</t>
  </si>
  <si>
    <t>3335981717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</si>
  <si>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</si>
  <si>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</si>
  <si>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</si>
  <si>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</si>
  <si>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</si>
  <si>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</si>
  <si>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</si>
  <si>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</si>
  <si>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</si>
  <si>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</si>
  <si>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3335981789</t>
  </si>
  <si>
    <t>3335981743</t>
  </si>
  <si>
    <t>FUERA DE SERVICIO Gavetas Vacías + Gavetas Fallando</t>
  </si>
  <si>
    <t>2 Gavetas Fallando + 1 Vacia</t>
  </si>
  <si>
    <t>3335981824</t>
  </si>
  <si>
    <t>3335981823</t>
  </si>
  <si>
    <t>3335981822</t>
  </si>
  <si>
    <t>3335981821</t>
  </si>
  <si>
    <t>GAVETAS VACIAS +  GAVETAS FALLANDO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</si>
  <si>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</si>
  <si>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</si>
  <si>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</si>
  <si>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</si>
  <si>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</si>
  <si>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</si>
  <si>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</si>
  <si>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</si>
  <si>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</si>
  <si>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</si>
  <si>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</si>
  <si>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3335981872</t>
  </si>
  <si>
    <t>3335981869</t>
  </si>
  <si>
    <t>3335981867</t>
  </si>
  <si>
    <t>3335981861</t>
  </si>
  <si>
    <t>3335981860</t>
  </si>
  <si>
    <t>3335981859</t>
  </si>
  <si>
    <t>3335981858</t>
  </si>
  <si>
    <t>Acevedo Dominguez, Victor Leonardo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</si>
  <si>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</si>
  <si>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</si>
  <si>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</si>
  <si>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</si>
  <si>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</si>
  <si>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</si>
  <si>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</si>
  <si>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</si>
  <si>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</si>
  <si>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</si>
  <si>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</si>
  <si>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</si>
  <si>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</si>
  <si>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3335981904</t>
  </si>
  <si>
    <t>3335981903</t>
  </si>
  <si>
    <t>3335981902</t>
  </si>
  <si>
    <t>3335981901</t>
  </si>
  <si>
    <t>3335981900</t>
  </si>
  <si>
    <t>INHIBIDO</t>
  </si>
  <si>
    <t>Closed</t>
  </si>
  <si>
    <t>3335981937</t>
  </si>
  <si>
    <t>3335981936</t>
  </si>
  <si>
    <t>3335981935</t>
  </si>
  <si>
    <t>3335981934</t>
  </si>
  <si>
    <t>3335981933</t>
  </si>
  <si>
    <t>3335981932</t>
  </si>
  <si>
    <t>3335981931</t>
  </si>
  <si>
    <t>3335981930</t>
  </si>
  <si>
    <t>3335981929</t>
  </si>
  <si>
    <t>3335981928</t>
  </si>
  <si>
    <t>3335981927</t>
  </si>
  <si>
    <t>3335981926</t>
  </si>
  <si>
    <t>3335981925</t>
  </si>
  <si>
    <t>3335981924</t>
  </si>
  <si>
    <t>3335981923</t>
  </si>
  <si>
    <t>3335981922</t>
  </si>
  <si>
    <t>3335981921</t>
  </si>
  <si>
    <t>3335981920</t>
  </si>
  <si>
    <t>3335981919</t>
  </si>
  <si>
    <t>3335981818</t>
  </si>
  <si>
    <t>3335981830</t>
  </si>
  <si>
    <t>3335981846</t>
  </si>
  <si>
    <t>3335979721</t>
  </si>
  <si>
    <t>Hold</t>
  </si>
  <si>
    <t>09 Agosto de 2021</t>
  </si>
  <si>
    <t>3335981956</t>
  </si>
  <si>
    <t>3335981954</t>
  </si>
  <si>
    <t>3335981953</t>
  </si>
  <si>
    <t>3335981952</t>
  </si>
  <si>
    <t>3335981951</t>
  </si>
  <si>
    <t>3335981950</t>
  </si>
  <si>
    <t>3335981949</t>
  </si>
  <si>
    <t>3335981948</t>
  </si>
  <si>
    <t>3335981947</t>
  </si>
  <si>
    <t>3335981946</t>
  </si>
  <si>
    <t>3335981945</t>
  </si>
  <si>
    <t>3335981944</t>
  </si>
  <si>
    <t>3335981943</t>
  </si>
  <si>
    <t>3335981941</t>
  </si>
  <si>
    <t>3335981940</t>
  </si>
  <si>
    <t>3335981939</t>
  </si>
  <si>
    <t>3335981938</t>
  </si>
  <si>
    <t>FALLA NO CON</t>
  </si>
  <si>
    <t>Morales Payano, Wilfredy Leandro</t>
  </si>
  <si>
    <t>DRBR371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</si>
</sst>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1"/>
      <tableStyleElement type="headerRow" dxfId="170"/>
      <tableStyleElement type="totalRow" dxfId="169"/>
      <tableStyleElement type="firstColumn" dxfId="168"/>
      <tableStyleElement type="lastColumn" dxfId="167"/>
      <tableStyleElement type="firstRowStripe" dxfId="166"/>
      <tableStyleElement type="firstColumnStripe" dxfId="1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91.8324421296275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54.4985879629603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44.4985879629603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44.5651273148178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38.5685532407442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20.6993055555577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15.0556018518546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9.49645833333489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3" priority="99385"/>
  </conditionalFormatting>
  <conditionalFormatting sqref="E3">
    <cfRule type="duplicateValues" dxfId="102" priority="121748"/>
  </conditionalFormatting>
  <conditionalFormatting sqref="E3">
    <cfRule type="duplicateValues" dxfId="101" priority="121749"/>
    <cfRule type="duplicateValues" dxfId="100" priority="121750"/>
  </conditionalFormatting>
  <conditionalFormatting sqref="E3">
    <cfRule type="duplicateValues" dxfId="99" priority="121751"/>
    <cfRule type="duplicateValues" dxfId="98" priority="121752"/>
    <cfRule type="duplicateValues" dxfId="97" priority="121753"/>
    <cfRule type="duplicateValues" dxfId="96" priority="121754"/>
  </conditionalFormatting>
  <conditionalFormatting sqref="B3">
    <cfRule type="duplicateValues" dxfId="95" priority="121755"/>
  </conditionalFormatting>
  <conditionalFormatting sqref="E4">
    <cfRule type="duplicateValues" dxfId="94" priority="100"/>
  </conditionalFormatting>
  <conditionalFormatting sqref="E4">
    <cfRule type="duplicateValues" dxfId="93" priority="97"/>
    <cfRule type="duplicateValues" dxfId="92" priority="98"/>
    <cfRule type="duplicateValues" dxfId="91" priority="99"/>
  </conditionalFormatting>
  <conditionalFormatting sqref="E4">
    <cfRule type="duplicateValues" dxfId="90" priority="96"/>
  </conditionalFormatting>
  <conditionalFormatting sqref="E4">
    <cfRule type="duplicateValues" dxfId="89" priority="93"/>
    <cfRule type="duplicateValues" dxfId="88" priority="94"/>
    <cfRule type="duplicateValues" dxfId="87" priority="95"/>
  </conditionalFormatting>
  <conditionalFormatting sqref="B4">
    <cfRule type="duplicateValues" dxfId="86" priority="92"/>
  </conditionalFormatting>
  <conditionalFormatting sqref="E4">
    <cfRule type="duplicateValues" dxfId="85" priority="91"/>
  </conditionalFormatting>
  <conditionalFormatting sqref="B5">
    <cfRule type="duplicateValues" dxfId="84" priority="75"/>
  </conditionalFormatting>
  <conditionalFormatting sqref="E5">
    <cfRule type="duplicateValues" dxfId="83" priority="74"/>
  </conditionalFormatting>
  <conditionalFormatting sqref="E5">
    <cfRule type="duplicateValues" dxfId="82" priority="71"/>
    <cfRule type="duplicateValues" dxfId="81" priority="72"/>
    <cfRule type="duplicateValues" dxfId="80" priority="73"/>
  </conditionalFormatting>
  <conditionalFormatting sqref="E5">
    <cfRule type="duplicateValues" dxfId="79" priority="70"/>
  </conditionalFormatting>
  <conditionalFormatting sqref="E5">
    <cfRule type="duplicateValues" dxfId="78" priority="67"/>
    <cfRule type="duplicateValues" dxfId="77" priority="68"/>
    <cfRule type="duplicateValues" dxfId="76" priority="69"/>
  </conditionalFormatting>
  <conditionalFormatting sqref="E5">
    <cfRule type="duplicateValues" dxfId="75" priority="66"/>
  </conditionalFormatting>
  <conditionalFormatting sqref="E8">
    <cfRule type="duplicateValues" dxfId="74" priority="49"/>
    <cfRule type="duplicateValues" dxfId="73" priority="50"/>
  </conditionalFormatting>
  <conditionalFormatting sqref="E8">
    <cfRule type="duplicateValues" dxfId="72" priority="48"/>
  </conditionalFormatting>
  <conditionalFormatting sqref="B8">
    <cfRule type="duplicateValues" dxfId="71" priority="47"/>
  </conditionalFormatting>
  <conditionalFormatting sqref="B8">
    <cfRule type="duplicateValues" dxfId="70" priority="46"/>
  </conditionalFormatting>
  <conditionalFormatting sqref="B8">
    <cfRule type="duplicateValues" dxfId="69" priority="44"/>
    <cfRule type="duplicateValues" dxfId="68" priority="45"/>
  </conditionalFormatting>
  <conditionalFormatting sqref="B8">
    <cfRule type="duplicateValues" dxfId="67" priority="43"/>
  </conditionalFormatting>
  <conditionalFormatting sqref="E8">
    <cfRule type="duplicateValues" dxfId="66" priority="42"/>
  </conditionalFormatting>
  <conditionalFormatting sqref="E8">
    <cfRule type="duplicateValues" dxfId="65" priority="40"/>
    <cfRule type="duplicateValues" dxfId="64" priority="41"/>
  </conditionalFormatting>
  <conditionalFormatting sqref="E8">
    <cfRule type="duplicateValues" dxfId="63" priority="39"/>
  </conditionalFormatting>
  <conditionalFormatting sqref="B8">
    <cfRule type="duplicateValues" dxfId="62" priority="38"/>
  </conditionalFormatting>
  <conditionalFormatting sqref="B8">
    <cfRule type="duplicateValues" dxfId="61" priority="37"/>
  </conditionalFormatting>
  <conditionalFormatting sqref="B8">
    <cfRule type="duplicateValues" dxfId="60" priority="36"/>
  </conditionalFormatting>
  <conditionalFormatting sqref="B8">
    <cfRule type="duplicateValues" dxfId="59" priority="34"/>
    <cfRule type="duplicateValues" dxfId="58" priority="35"/>
  </conditionalFormatting>
  <conditionalFormatting sqref="B8">
    <cfRule type="duplicateValues" dxfId="57" priority="33"/>
  </conditionalFormatting>
  <conditionalFormatting sqref="B8">
    <cfRule type="duplicateValues" dxfId="56" priority="31"/>
    <cfRule type="duplicateValues" dxfId="55" priority="32"/>
  </conditionalFormatting>
  <conditionalFormatting sqref="E8">
    <cfRule type="duplicateValues" dxfId="54" priority="30"/>
  </conditionalFormatting>
  <conditionalFormatting sqref="E8">
    <cfRule type="duplicateValues" dxfId="53" priority="29"/>
  </conditionalFormatting>
  <conditionalFormatting sqref="B8">
    <cfRule type="duplicateValues" dxfId="52" priority="28"/>
  </conditionalFormatting>
  <conditionalFormatting sqref="E8">
    <cfRule type="duplicateValues" dxfId="51" priority="27"/>
  </conditionalFormatting>
  <conditionalFormatting sqref="E8">
    <cfRule type="duplicateValues" dxfId="50" priority="25"/>
    <cfRule type="duplicateValues" dxfId="49" priority="26"/>
  </conditionalFormatting>
  <conditionalFormatting sqref="B8">
    <cfRule type="duplicateValues" dxfId="48" priority="24"/>
  </conditionalFormatting>
  <conditionalFormatting sqref="E8">
    <cfRule type="duplicateValues" dxfId="47" priority="23"/>
  </conditionalFormatting>
  <conditionalFormatting sqref="E8">
    <cfRule type="duplicateValues" dxfId="46" priority="22"/>
  </conditionalFormatting>
  <conditionalFormatting sqref="E8">
    <cfRule type="duplicateValues" dxfId="45" priority="21"/>
  </conditionalFormatting>
  <conditionalFormatting sqref="B8">
    <cfRule type="duplicateValues" dxfId="44" priority="20"/>
  </conditionalFormatting>
  <conditionalFormatting sqref="E6:E7">
    <cfRule type="duplicateValues" dxfId="43" priority="129598"/>
  </conditionalFormatting>
  <conditionalFormatting sqref="B6:B7">
    <cfRule type="duplicateValues" dxfId="42" priority="129600"/>
  </conditionalFormatting>
  <conditionalFormatting sqref="B6:B7">
    <cfRule type="duplicateValues" dxfId="41" priority="129602"/>
    <cfRule type="duplicateValues" dxfId="40" priority="129603"/>
    <cfRule type="duplicateValues" dxfId="39" priority="129604"/>
  </conditionalFormatting>
  <conditionalFormatting sqref="E6:E7">
    <cfRule type="duplicateValues" dxfId="38" priority="129608"/>
    <cfRule type="duplicateValues" dxfId="37" priority="129609"/>
  </conditionalFormatting>
  <conditionalFormatting sqref="E6:E7">
    <cfRule type="duplicateValues" dxfId="36" priority="129612"/>
    <cfRule type="duplicateValues" dxfId="35" priority="129613"/>
    <cfRule type="duplicateValues" dxfId="34" priority="129614"/>
  </conditionalFormatting>
  <conditionalFormatting sqref="E6:E7">
    <cfRule type="duplicateValues" dxfId="33" priority="129618"/>
    <cfRule type="duplicateValues" dxfId="32" priority="129619"/>
    <cfRule type="duplicateValues" dxfId="31" priority="129620"/>
    <cfRule type="duplicateValues" dxfId="30" priority="129621"/>
  </conditionalFormatting>
  <conditionalFormatting sqref="E9">
    <cfRule type="duplicateValues" dxfId="29" priority="19"/>
  </conditionalFormatting>
  <conditionalFormatting sqref="E9">
    <cfRule type="duplicateValues" dxfId="28" priority="17"/>
    <cfRule type="duplicateValues" dxfId="27" priority="18"/>
  </conditionalFormatting>
  <conditionalFormatting sqref="E9">
    <cfRule type="duplicateValues" dxfId="26" priority="14"/>
    <cfRule type="duplicateValues" dxfId="25" priority="15"/>
    <cfRule type="duplicateValues" dxfId="24" priority="16"/>
  </conditionalFormatting>
  <conditionalFormatting sqref="E9">
    <cfRule type="duplicateValues" dxfId="23" priority="10"/>
    <cfRule type="duplicateValues" dxfId="22" priority="11"/>
    <cfRule type="duplicateValues" dxfId="21" priority="12"/>
    <cfRule type="duplicateValues" dxfId="20" priority="13"/>
  </conditionalFormatting>
  <conditionalFormatting sqref="B9">
    <cfRule type="duplicateValues" dxfId="19" priority="9"/>
  </conditionalFormatting>
  <conditionalFormatting sqref="B9">
    <cfRule type="duplicateValues" dxfId="18" priority="7"/>
    <cfRule type="duplicateValues" dxfId="17" priority="8"/>
  </conditionalFormatting>
  <conditionalFormatting sqref="E10">
    <cfRule type="duplicateValues" dxfId="16" priority="6"/>
  </conditionalFormatting>
  <conditionalFormatting sqref="E10">
    <cfRule type="duplicateValues" dxfId="15" priority="5"/>
  </conditionalFormatting>
  <conditionalFormatting sqref="B10">
    <cfRule type="duplicateValues" dxfId="14" priority="4"/>
  </conditionalFormatting>
  <conditionalFormatting sqref="E10">
    <cfRule type="duplicateValues" dxfId="13" priority="3"/>
  </conditionalFormatting>
  <conditionalFormatting sqref="B10">
    <cfRule type="duplicateValues" dxfId="12" priority="2"/>
  </conditionalFormatting>
  <conditionalFormatting sqref="E10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15.7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31.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15.7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15.7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15.7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31.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31.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2731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31.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15.7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15.7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15.7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15.7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15.7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31.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31.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15.7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31.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15.7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15.7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31.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31.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31.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15.7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31.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31.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31.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31.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31.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31.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31.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31.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31.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31.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31.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31.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15.7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31.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15.7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15.7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8362"/>
  <sheetViews>
    <sheetView tabSelected="1" zoomScale="70" zoomScaleNormal="70" workbookViewId="0">
      <pane ySplit="4" topLeftCell="A92" activePane="bottomLeft" state="frozen"/>
      <selection pane="bottomLeft" activeCell="D106" sqref="D106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9" ht="18" x14ac:dyDescent="0.25">
      <c r="A1" s="167" t="s">
        <v>2149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29" ht="18" x14ac:dyDescent="0.25">
      <c r="A2" s="164" t="s">
        <v>2146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29" ht="18.75" thickBot="1" x14ac:dyDescent="0.3">
      <c r="A3" s="170" t="s">
        <v>2711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29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9" ht="18" x14ac:dyDescent="0.25">
      <c r="A5" s="155" t="str">
        <f>VLOOKUP(E5,'LISTADO ATM'!$A$2:$C$902,3,0)</f>
        <v>ESTE</v>
      </c>
      <c r="B5" s="112" t="s">
        <v>2613</v>
      </c>
      <c r="C5" s="97">
        <v>44412.372395833336</v>
      </c>
      <c r="D5" s="97" t="s">
        <v>2444</v>
      </c>
      <c r="E5" s="140">
        <v>673</v>
      </c>
      <c r="F5" s="155" t="str">
        <f>VLOOKUP(E5,VIP!$A$2:$O14877,2,0)</f>
        <v>DRBR673</v>
      </c>
      <c r="G5" s="155" t="str">
        <f>VLOOKUP(E5,'LISTADO ATM'!$A$2:$B$901,2,0)</f>
        <v>ATM Clínica Dr. Cruz Jiminián</v>
      </c>
      <c r="H5" s="155" t="str">
        <f>VLOOKUP(E5,VIP!$A$2:$O19838,7,FALSE)</f>
        <v>Si</v>
      </c>
      <c r="I5" s="155" t="str">
        <f>VLOOKUP(E5,VIP!$A$2:$O11803,8,FALSE)</f>
        <v>Si</v>
      </c>
      <c r="J5" s="155" t="str">
        <f>VLOOKUP(E5,VIP!$A$2:$O11753,8,FALSE)</f>
        <v>Si</v>
      </c>
      <c r="K5" s="155" t="str">
        <f>VLOOKUP(E5,VIP!$A$2:$O15327,6,0)</f>
        <v>NO</v>
      </c>
      <c r="L5" s="143" t="s">
        <v>2437</v>
      </c>
      <c r="M5" s="96" t="s">
        <v>2441</v>
      </c>
      <c r="N5" s="96" t="s">
        <v>2448</v>
      </c>
      <c r="O5" s="155" t="s">
        <v>2449</v>
      </c>
      <c r="P5" s="96"/>
      <c r="Q5" s="96" t="s">
        <v>2437</v>
      </c>
      <c r="R5" s="44"/>
      <c r="S5" s="102"/>
      <c r="T5" s="102"/>
      <c r="U5" s="102"/>
      <c r="V5" s="78"/>
      <c r="W5" s="69"/>
    </row>
    <row r="6" spans="1:29" ht="18" x14ac:dyDescent="0.25">
      <c r="A6" s="155" t="str">
        <f>VLOOKUP(E6,'LISTADO ATM'!$A$2:$C$902,3,0)</f>
        <v>DISTRITO NACIONAL</v>
      </c>
      <c r="B6" s="112" t="s">
        <v>2614</v>
      </c>
      <c r="C6" s="97">
        <v>44413.430150462962</v>
      </c>
      <c r="D6" s="97" t="s">
        <v>2176</v>
      </c>
      <c r="E6" s="140">
        <v>551</v>
      </c>
      <c r="F6" s="155" t="str">
        <f>VLOOKUP(E6,VIP!$A$2:$O14886,2,0)</f>
        <v>DRBR01C</v>
      </c>
      <c r="G6" s="155" t="str">
        <f>VLOOKUP(E6,'LISTADO ATM'!$A$2:$B$901,2,0)</f>
        <v xml:space="preserve">ATM Oficina Padre Castellanos </v>
      </c>
      <c r="H6" s="155" t="str">
        <f>VLOOKUP(E6,VIP!$A$2:$O19847,7,FALSE)</f>
        <v>Si</v>
      </c>
      <c r="I6" s="155" t="str">
        <f>VLOOKUP(E6,VIP!$A$2:$O11812,8,FALSE)</f>
        <v>Si</v>
      </c>
      <c r="J6" s="155" t="str">
        <f>VLOOKUP(E6,VIP!$A$2:$O11762,8,FALSE)</f>
        <v>Si</v>
      </c>
      <c r="K6" s="155" t="str">
        <f>VLOOKUP(E6,VIP!$A$2:$O15336,6,0)</f>
        <v>NO</v>
      </c>
      <c r="L6" s="143" t="s">
        <v>2215</v>
      </c>
      <c r="M6" s="96" t="s">
        <v>2441</v>
      </c>
      <c r="N6" s="96" t="s">
        <v>2448</v>
      </c>
      <c r="O6" s="155" t="s">
        <v>2450</v>
      </c>
      <c r="P6" s="96"/>
      <c r="Q6" s="96" t="s">
        <v>2215</v>
      </c>
      <c r="R6" s="44"/>
      <c r="S6" s="102"/>
      <c r="T6" s="102"/>
      <c r="U6" s="102"/>
      <c r="V6" s="78"/>
      <c r="W6" s="69"/>
    </row>
    <row r="7" spans="1:29" ht="18" x14ac:dyDescent="0.25">
      <c r="A7" s="155" t="str">
        <f>VLOOKUP(E7,'LISTADO ATM'!$A$2:$C$902,3,0)</f>
        <v>DISTRITO NACIONAL</v>
      </c>
      <c r="B7" s="112" t="s">
        <v>2709</v>
      </c>
      <c r="C7" s="97">
        <v>44413.614525462966</v>
      </c>
      <c r="D7" s="97" t="s">
        <v>2176</v>
      </c>
      <c r="E7" s="140">
        <v>2</v>
      </c>
      <c r="F7" s="155" t="str">
        <f>VLOOKUP(E7,VIP!$A$2:$O14821,2,0)</f>
        <v>DRBR002</v>
      </c>
      <c r="G7" s="155" t="str">
        <f>VLOOKUP(E7,'LISTADO ATM'!$A$2:$B$901,2,0)</f>
        <v>ATM Autoservicio Padre Castellano</v>
      </c>
      <c r="H7" s="155" t="str">
        <f>VLOOKUP(E7,VIP!$A$2:$O19782,7,FALSE)</f>
        <v>Si</v>
      </c>
      <c r="I7" s="155" t="str">
        <f>VLOOKUP(E7,VIP!$A$2:$O11747,8,FALSE)</f>
        <v>Si</v>
      </c>
      <c r="J7" s="155" t="str">
        <f>VLOOKUP(E7,VIP!$A$2:$O11697,8,FALSE)</f>
        <v>Si</v>
      </c>
      <c r="K7" s="155" t="str">
        <f>VLOOKUP(E7,VIP!$A$2:$O15271,6,0)</f>
        <v>NO</v>
      </c>
      <c r="L7" s="143" t="s">
        <v>2241</v>
      </c>
      <c r="M7" s="96" t="s">
        <v>2441</v>
      </c>
      <c r="N7" s="96" t="s">
        <v>2710</v>
      </c>
      <c r="O7" s="155" t="s">
        <v>2450</v>
      </c>
      <c r="P7" s="162"/>
      <c r="Q7" s="96" t="s">
        <v>2241</v>
      </c>
      <c r="R7" s="44"/>
      <c r="S7" s="102"/>
      <c r="T7" s="102"/>
      <c r="U7" s="102"/>
      <c r="V7" s="78"/>
      <c r="W7" s="69"/>
    </row>
    <row r="8" spans="1:29" ht="18" x14ac:dyDescent="0.25">
      <c r="A8" s="155" t="str">
        <f>VLOOKUP(E8,'LISTADO ATM'!$A$2:$C$902,3,0)</f>
        <v>DISTRITO NACIONAL</v>
      </c>
      <c r="B8" s="112" t="s">
        <v>2617</v>
      </c>
      <c r="C8" s="97">
        <v>44414.636388888888</v>
      </c>
      <c r="D8" s="97" t="s">
        <v>2444</v>
      </c>
      <c r="E8" s="140">
        <v>648</v>
      </c>
      <c r="F8" s="155" t="str">
        <f>VLOOKUP(E8,VIP!$A$2:$O14772,2,0)</f>
        <v>DRBR190</v>
      </c>
      <c r="G8" s="155" t="str">
        <f>VLOOKUP(E8,'LISTADO ATM'!$A$2:$B$901,2,0)</f>
        <v xml:space="preserve">ATM Hermandad de Pensionados </v>
      </c>
      <c r="H8" s="155" t="str">
        <f>VLOOKUP(E8,VIP!$A$2:$O19733,7,FALSE)</f>
        <v>Si</v>
      </c>
      <c r="I8" s="155" t="str">
        <f>VLOOKUP(E8,VIP!$A$2:$O11698,8,FALSE)</f>
        <v>No</v>
      </c>
      <c r="J8" s="155" t="str">
        <f>VLOOKUP(E8,VIP!$A$2:$O11648,8,FALSE)</f>
        <v>No</v>
      </c>
      <c r="K8" s="155" t="str">
        <f>VLOOKUP(E8,VIP!$A$2:$O15222,6,0)</f>
        <v>NO</v>
      </c>
      <c r="L8" s="143" t="s">
        <v>2555</v>
      </c>
      <c r="M8" s="96" t="s">
        <v>2441</v>
      </c>
      <c r="N8" s="96" t="s">
        <v>2448</v>
      </c>
      <c r="O8" s="155" t="s">
        <v>2449</v>
      </c>
      <c r="P8" s="155"/>
      <c r="Q8" s="96" t="s">
        <v>2555</v>
      </c>
      <c r="R8" s="44"/>
      <c r="S8" s="102"/>
      <c r="T8" s="102"/>
      <c r="U8" s="102"/>
      <c r="V8" s="78"/>
      <c r="W8" s="69"/>
    </row>
    <row r="9" spans="1:29" ht="18" x14ac:dyDescent="0.25">
      <c r="A9" s="155" t="str">
        <f>VLOOKUP(E9,'LISTADO ATM'!$A$2:$C$902,3,0)</f>
        <v>ESTE</v>
      </c>
      <c r="B9" s="112" t="s">
        <v>2616</v>
      </c>
      <c r="C9" s="97">
        <v>44414.637499999997</v>
      </c>
      <c r="D9" s="97" t="s">
        <v>2176</v>
      </c>
      <c r="E9" s="140">
        <v>838</v>
      </c>
      <c r="F9" s="155" t="str">
        <f>VLOOKUP(E9,VIP!$A$2:$O14770,2,0)</f>
        <v>DRBR838</v>
      </c>
      <c r="G9" s="155" t="str">
        <f>VLOOKUP(E9,'LISTADO ATM'!$A$2:$B$901,2,0)</f>
        <v xml:space="preserve">ATM UNP Consuelo </v>
      </c>
      <c r="H9" s="155" t="str">
        <f>VLOOKUP(E9,VIP!$A$2:$O19731,7,FALSE)</f>
        <v>Si</v>
      </c>
      <c r="I9" s="155" t="str">
        <f>VLOOKUP(E9,VIP!$A$2:$O11696,8,FALSE)</f>
        <v>Si</v>
      </c>
      <c r="J9" s="155" t="str">
        <f>VLOOKUP(E9,VIP!$A$2:$O11646,8,FALSE)</f>
        <v>Si</v>
      </c>
      <c r="K9" s="155" t="str">
        <f>VLOOKUP(E9,VIP!$A$2:$O15220,6,0)</f>
        <v>NO</v>
      </c>
      <c r="L9" s="143" t="s">
        <v>2241</v>
      </c>
      <c r="M9" s="96" t="s">
        <v>2441</v>
      </c>
      <c r="N9" s="96" t="s">
        <v>2448</v>
      </c>
      <c r="O9" s="155" t="s">
        <v>2450</v>
      </c>
      <c r="P9" s="155"/>
      <c r="Q9" s="96" t="s">
        <v>2241</v>
      </c>
      <c r="R9" s="44"/>
      <c r="S9" s="102"/>
      <c r="T9" s="102"/>
      <c r="U9" s="102"/>
      <c r="V9" s="78"/>
      <c r="W9" s="69"/>
    </row>
    <row r="10" spans="1:29" ht="18" x14ac:dyDescent="0.25">
      <c r="A10" s="155" t="str">
        <f>VLOOKUP(E10,'LISTADO ATM'!$A$2:$C$902,3,0)</f>
        <v>NORTE</v>
      </c>
      <c r="B10" s="112" t="s">
        <v>2618</v>
      </c>
      <c r="C10" s="97">
        <v>44414.842523148145</v>
      </c>
      <c r="D10" s="97" t="s">
        <v>2177</v>
      </c>
      <c r="E10" s="140">
        <v>763</v>
      </c>
      <c r="F10" s="155" t="str">
        <f>VLOOKUP(E10,VIP!$A$2:$O14787,2,0)</f>
        <v>DRBR439</v>
      </c>
      <c r="G10" s="155" t="str">
        <f>VLOOKUP(E10,'LISTADO ATM'!$A$2:$B$901,2,0)</f>
        <v xml:space="preserve">ATM UNP Montellano </v>
      </c>
      <c r="H10" s="155" t="str">
        <f>VLOOKUP(E10,VIP!$A$2:$O19748,7,FALSE)</f>
        <v>Si</v>
      </c>
      <c r="I10" s="155" t="str">
        <f>VLOOKUP(E10,VIP!$A$2:$O11713,8,FALSE)</f>
        <v>Si</v>
      </c>
      <c r="J10" s="155" t="str">
        <f>VLOOKUP(E10,VIP!$A$2:$O11663,8,FALSE)</f>
        <v>Si</v>
      </c>
      <c r="K10" s="155" t="str">
        <f>VLOOKUP(E10,VIP!$A$2:$O15237,6,0)</f>
        <v>NO</v>
      </c>
      <c r="L10" s="143" t="s">
        <v>2241</v>
      </c>
      <c r="M10" s="96" t="s">
        <v>2441</v>
      </c>
      <c r="N10" s="96" t="s">
        <v>2448</v>
      </c>
      <c r="O10" s="155" t="s">
        <v>2588</v>
      </c>
      <c r="P10" s="155"/>
      <c r="Q10" s="96" t="s">
        <v>2241</v>
      </c>
      <c r="R10" s="44"/>
      <c r="S10" s="102"/>
      <c r="T10" s="102"/>
      <c r="U10" s="102"/>
      <c r="V10" s="78"/>
      <c r="W10" s="69"/>
    </row>
    <row r="11" spans="1:29" ht="18" x14ac:dyDescent="0.25">
      <c r="A11" s="157" t="str">
        <f>VLOOKUP(E11,'LISTADO ATM'!$A$2:$C$902,3,0)</f>
        <v>SUR</v>
      </c>
      <c r="B11" s="112" t="s">
        <v>2620</v>
      </c>
      <c r="C11" s="97">
        <v>44415.031863425924</v>
      </c>
      <c r="D11" s="97" t="s">
        <v>2444</v>
      </c>
      <c r="E11" s="140">
        <v>825</v>
      </c>
      <c r="F11" s="157" t="str">
        <f>VLOOKUP(E11,VIP!$A$2:$O14782,2,0)</f>
        <v>DRBR825</v>
      </c>
      <c r="G11" s="157" t="str">
        <f>VLOOKUP(E11,'LISTADO ATM'!$A$2:$B$901,2,0)</f>
        <v xml:space="preserve">ATM Estacion Eco Cibeles (Las Matas de Farfán) </v>
      </c>
      <c r="H11" s="157" t="str">
        <f>VLOOKUP(E11,VIP!$A$2:$O19743,7,FALSE)</f>
        <v>Si</v>
      </c>
      <c r="I11" s="157" t="str">
        <f>VLOOKUP(E11,VIP!$A$2:$O11708,8,FALSE)</f>
        <v>Si</v>
      </c>
      <c r="J11" s="157" t="str">
        <f>VLOOKUP(E11,VIP!$A$2:$O11658,8,FALSE)</f>
        <v>Si</v>
      </c>
      <c r="K11" s="157" t="str">
        <f>VLOOKUP(E11,VIP!$A$2:$O15232,6,0)</f>
        <v>NO</v>
      </c>
      <c r="L11" s="143" t="s">
        <v>2437</v>
      </c>
      <c r="M11" s="96" t="s">
        <v>2441</v>
      </c>
      <c r="N11" s="96" t="s">
        <v>2448</v>
      </c>
      <c r="O11" s="157" t="s">
        <v>2449</v>
      </c>
      <c r="P11" s="162"/>
      <c r="Q11" s="96" t="s">
        <v>2437</v>
      </c>
      <c r="R11" s="44"/>
      <c r="S11" s="44"/>
      <c r="T11" s="44"/>
      <c r="U11" s="44"/>
      <c r="V11" s="44"/>
      <c r="W11" s="44"/>
      <c r="X11" s="44"/>
      <c r="Y11" s="102"/>
      <c r="Z11" s="102"/>
      <c r="AA11" s="102"/>
      <c r="AB11" s="78"/>
      <c r="AC11" s="69"/>
    </row>
    <row r="12" spans="1:29" ht="18" x14ac:dyDescent="0.25">
      <c r="A12" s="157" t="str">
        <f>VLOOKUP(E12,'LISTADO ATM'!$A$2:$C$902,3,0)</f>
        <v>DISTRITO NACIONAL</v>
      </c>
      <c r="B12" s="112" t="s">
        <v>2619</v>
      </c>
      <c r="C12" s="97">
        <v>44415.191817129627</v>
      </c>
      <c r="D12" s="97" t="s">
        <v>2176</v>
      </c>
      <c r="E12" s="140">
        <v>564</v>
      </c>
      <c r="F12" s="157" t="str">
        <f>VLOOKUP(E12,VIP!$A$2:$O14778,2,0)</f>
        <v>DRBR168</v>
      </c>
      <c r="G12" s="157" t="str">
        <f>VLOOKUP(E12,'LISTADO ATM'!$A$2:$B$901,2,0)</f>
        <v xml:space="preserve">ATM Ministerio de Agricultura </v>
      </c>
      <c r="H12" s="157" t="str">
        <f>VLOOKUP(E12,VIP!$A$2:$O19739,7,FALSE)</f>
        <v>Si</v>
      </c>
      <c r="I12" s="157" t="str">
        <f>VLOOKUP(E12,VIP!$A$2:$O11704,8,FALSE)</f>
        <v>Si</v>
      </c>
      <c r="J12" s="157" t="str">
        <f>VLOOKUP(E12,VIP!$A$2:$O11654,8,FALSE)</f>
        <v>Si</v>
      </c>
      <c r="K12" s="157" t="str">
        <f>VLOOKUP(E12,VIP!$A$2:$O15228,6,0)</f>
        <v>NO</v>
      </c>
      <c r="L12" s="143" t="s">
        <v>2241</v>
      </c>
      <c r="M12" s="96" t="s">
        <v>2441</v>
      </c>
      <c r="N12" s="96" t="s">
        <v>2448</v>
      </c>
      <c r="O12" s="157" t="s">
        <v>2450</v>
      </c>
      <c r="P12" s="163"/>
      <c r="Q12" s="96" t="s">
        <v>2241</v>
      </c>
      <c r="R12" s="44"/>
      <c r="S12" s="44"/>
      <c r="T12" s="44"/>
      <c r="U12" s="44"/>
      <c r="V12" s="44"/>
      <c r="W12" s="44"/>
      <c r="X12" s="44"/>
      <c r="Y12" s="102"/>
      <c r="Z12" s="102"/>
      <c r="AA12" s="102"/>
      <c r="AB12" s="78"/>
      <c r="AC12" s="69"/>
    </row>
    <row r="13" spans="1:29" ht="18" x14ac:dyDescent="0.25">
      <c r="A13" s="157" t="str">
        <f>VLOOKUP(E13,'LISTADO ATM'!$A$2:$C$902,3,0)</f>
        <v>DISTRITO NACIONAL</v>
      </c>
      <c r="B13" s="112" t="s">
        <v>2622</v>
      </c>
      <c r="C13" s="97">
        <v>44415.405023148145</v>
      </c>
      <c r="D13" s="97" t="s">
        <v>2176</v>
      </c>
      <c r="E13" s="140">
        <v>600</v>
      </c>
      <c r="F13" s="157" t="str">
        <f>VLOOKUP(E13,VIP!$A$2:$O14785,2,0)</f>
        <v>DRBR600</v>
      </c>
      <c r="G13" s="157" t="str">
        <f>VLOOKUP(E13,'LISTADO ATM'!$A$2:$B$901,2,0)</f>
        <v>ATM S/M Bravo Hipica</v>
      </c>
      <c r="H13" s="157" t="str">
        <f>VLOOKUP(E13,VIP!$A$2:$O19746,7,FALSE)</f>
        <v>N/A</v>
      </c>
      <c r="I13" s="157" t="str">
        <f>VLOOKUP(E13,VIP!$A$2:$O11711,8,FALSE)</f>
        <v>N/A</v>
      </c>
      <c r="J13" s="157" t="str">
        <f>VLOOKUP(E13,VIP!$A$2:$O11661,8,FALSE)</f>
        <v>N/A</v>
      </c>
      <c r="K13" s="157" t="str">
        <f>VLOOKUP(E13,VIP!$A$2:$O15235,6,0)</f>
        <v>N/A</v>
      </c>
      <c r="L13" s="143" t="s">
        <v>2460</v>
      </c>
      <c r="M13" s="96" t="s">
        <v>2441</v>
      </c>
      <c r="N13" s="156" t="s">
        <v>2686</v>
      </c>
      <c r="O13" s="157" t="s">
        <v>2450</v>
      </c>
      <c r="P13" s="162"/>
      <c r="Q13" s="96" t="s">
        <v>2460</v>
      </c>
      <c r="R13" s="44"/>
      <c r="S13" s="44"/>
      <c r="T13" s="44"/>
      <c r="U13" s="44"/>
      <c r="V13" s="44"/>
      <c r="W13" s="44"/>
      <c r="X13" s="44"/>
      <c r="Y13" s="102"/>
      <c r="Z13" s="102"/>
      <c r="AA13" s="102"/>
      <c r="AB13" s="78"/>
      <c r="AC13" s="69"/>
    </row>
    <row r="14" spans="1:29" ht="18" x14ac:dyDescent="0.25">
      <c r="A14" s="157" t="str">
        <f>VLOOKUP(E14,'LISTADO ATM'!$A$2:$C$902,3,0)</f>
        <v>DISTRITO NACIONAL</v>
      </c>
      <c r="B14" s="112" t="s">
        <v>2623</v>
      </c>
      <c r="C14" s="97">
        <v>44415.425034722219</v>
      </c>
      <c r="D14" s="97" t="s">
        <v>2464</v>
      </c>
      <c r="E14" s="140">
        <v>516</v>
      </c>
      <c r="F14" s="157" t="str">
        <f>VLOOKUP(E14,VIP!$A$2:$O14787,2,0)</f>
        <v>DRBR516</v>
      </c>
      <c r="G14" s="157" t="str">
        <f>VLOOKUP(E14,'LISTADO ATM'!$A$2:$B$901,2,0)</f>
        <v xml:space="preserve">ATM Oficina Gascue </v>
      </c>
      <c r="H14" s="157" t="str">
        <f>VLOOKUP(E14,VIP!$A$2:$O19748,7,FALSE)</f>
        <v>Si</v>
      </c>
      <c r="I14" s="157" t="str">
        <f>VLOOKUP(E14,VIP!$A$2:$O11713,8,FALSE)</f>
        <v>Si</v>
      </c>
      <c r="J14" s="157" t="str">
        <f>VLOOKUP(E14,VIP!$A$2:$O11663,8,FALSE)</f>
        <v>Si</v>
      </c>
      <c r="K14" s="157" t="str">
        <f>VLOOKUP(E14,VIP!$A$2:$O15237,6,0)</f>
        <v>SI</v>
      </c>
      <c r="L14" s="143" t="s">
        <v>2413</v>
      </c>
      <c r="M14" s="96" t="s">
        <v>2441</v>
      </c>
      <c r="N14" s="96" t="s">
        <v>2448</v>
      </c>
      <c r="O14" s="157" t="s">
        <v>2465</v>
      </c>
      <c r="P14" s="157"/>
      <c r="Q14" s="96" t="s">
        <v>2413</v>
      </c>
      <c r="R14" s="44"/>
      <c r="S14" s="102"/>
      <c r="T14" s="102"/>
      <c r="U14" s="102"/>
      <c r="V14" s="78"/>
      <c r="W14" s="69"/>
    </row>
    <row r="15" spans="1:29" ht="18" x14ac:dyDescent="0.25">
      <c r="A15" s="157" t="str">
        <f>VLOOKUP(E15,'LISTADO ATM'!$A$2:$C$902,3,0)</f>
        <v>DISTRITO NACIONAL</v>
      </c>
      <c r="B15" s="112" t="s">
        <v>2624</v>
      </c>
      <c r="C15" s="97">
        <v>44415.490763888891</v>
      </c>
      <c r="D15" s="97" t="s">
        <v>2176</v>
      </c>
      <c r="E15" s="140">
        <v>536</v>
      </c>
      <c r="F15" s="157" t="str">
        <f>VLOOKUP(E15,VIP!$A$2:$O14798,2,0)</f>
        <v>DRBR509</v>
      </c>
      <c r="G15" s="157" t="str">
        <f>VLOOKUP(E15,'LISTADO ATM'!$A$2:$B$901,2,0)</f>
        <v xml:space="preserve">ATM Super Lama San Isidro </v>
      </c>
      <c r="H15" s="157" t="str">
        <f>VLOOKUP(E15,VIP!$A$2:$O19759,7,FALSE)</f>
        <v>Si</v>
      </c>
      <c r="I15" s="157" t="str">
        <f>VLOOKUP(E15,VIP!$A$2:$O11724,8,FALSE)</f>
        <v>Si</v>
      </c>
      <c r="J15" s="157" t="str">
        <f>VLOOKUP(E15,VIP!$A$2:$O11674,8,FALSE)</f>
        <v>Si</v>
      </c>
      <c r="K15" s="157" t="str">
        <f>VLOOKUP(E15,VIP!$A$2:$O15248,6,0)</f>
        <v>NO</v>
      </c>
      <c r="L15" s="143" t="s">
        <v>2215</v>
      </c>
      <c r="M15" s="96" t="s">
        <v>2441</v>
      </c>
      <c r="N15" s="96" t="s">
        <v>2448</v>
      </c>
      <c r="O15" s="157" t="s">
        <v>2450</v>
      </c>
      <c r="P15" s="157"/>
      <c r="Q15" s="96" t="s">
        <v>2215</v>
      </c>
      <c r="R15" s="44"/>
      <c r="S15" s="102"/>
      <c r="T15" s="102"/>
      <c r="U15" s="102"/>
      <c r="V15" s="78"/>
      <c r="W15" s="69"/>
    </row>
    <row r="16" spans="1:29" ht="18" x14ac:dyDescent="0.25">
      <c r="A16" s="157" t="str">
        <f>VLOOKUP(E16,'LISTADO ATM'!$A$2:$C$902,3,0)</f>
        <v>DISTRITO NACIONAL</v>
      </c>
      <c r="B16" s="112" t="s">
        <v>2625</v>
      </c>
      <c r="C16" s="97">
        <v>44415.510949074072</v>
      </c>
      <c r="D16" s="97" t="s">
        <v>2444</v>
      </c>
      <c r="E16" s="140">
        <v>735</v>
      </c>
      <c r="F16" s="157" t="str">
        <f>VLOOKUP(E16,VIP!$A$2:$O14801,2,0)</f>
        <v>DRBR179</v>
      </c>
      <c r="G16" s="157" t="str">
        <f>VLOOKUP(E16,'LISTADO ATM'!$A$2:$B$901,2,0)</f>
        <v xml:space="preserve">ATM Oficina Independencia II  </v>
      </c>
      <c r="H16" s="157" t="str">
        <f>VLOOKUP(E16,VIP!$A$2:$O19762,7,FALSE)</f>
        <v>Si</v>
      </c>
      <c r="I16" s="157" t="str">
        <f>VLOOKUP(E16,VIP!$A$2:$O11727,8,FALSE)</f>
        <v>Si</v>
      </c>
      <c r="J16" s="157" t="str">
        <f>VLOOKUP(E16,VIP!$A$2:$O11677,8,FALSE)</f>
        <v>Si</v>
      </c>
      <c r="K16" s="157" t="str">
        <f>VLOOKUP(E16,VIP!$A$2:$O15251,6,0)</f>
        <v>NO</v>
      </c>
      <c r="L16" s="143" t="s">
        <v>2437</v>
      </c>
      <c r="M16" s="96" t="s">
        <v>2441</v>
      </c>
      <c r="N16" s="96" t="s">
        <v>2448</v>
      </c>
      <c r="O16" s="157" t="s">
        <v>2449</v>
      </c>
      <c r="P16" s="157"/>
      <c r="Q16" s="96" t="s">
        <v>2437</v>
      </c>
      <c r="R16" s="44"/>
      <c r="S16" s="102"/>
      <c r="T16" s="102"/>
      <c r="U16" s="102"/>
      <c r="V16" s="78"/>
      <c r="W16" s="69"/>
    </row>
    <row r="17" spans="1:23" ht="18" x14ac:dyDescent="0.25">
      <c r="A17" s="157" t="str">
        <f>VLOOKUP(E17,'LISTADO ATM'!$A$2:$C$902,3,0)</f>
        <v>SUR</v>
      </c>
      <c r="B17" s="112" t="s">
        <v>2626</v>
      </c>
      <c r="C17" s="97">
        <v>44415.549537037034</v>
      </c>
      <c r="D17" s="97" t="s">
        <v>2176</v>
      </c>
      <c r="E17" s="140">
        <v>356</v>
      </c>
      <c r="F17" s="157" t="str">
        <f>VLOOKUP(E17,VIP!$A$2:$O14802,2,0)</f>
        <v>DRBR356</v>
      </c>
      <c r="G17" s="157" t="str">
        <f>VLOOKUP(E17,'LISTADO ATM'!$A$2:$B$901,2,0)</f>
        <v xml:space="preserve">ATM Estación Sigma (San Cristóbal) </v>
      </c>
      <c r="H17" s="157" t="str">
        <f>VLOOKUP(E17,VIP!$A$2:$O19763,7,FALSE)</f>
        <v>Si</v>
      </c>
      <c r="I17" s="157" t="str">
        <f>VLOOKUP(E17,VIP!$A$2:$O11728,8,FALSE)</f>
        <v>Si</v>
      </c>
      <c r="J17" s="157" t="str">
        <f>VLOOKUP(E17,VIP!$A$2:$O11678,8,FALSE)</f>
        <v>Si</v>
      </c>
      <c r="K17" s="157" t="str">
        <f>VLOOKUP(E17,VIP!$A$2:$O15252,6,0)</f>
        <v>NO</v>
      </c>
      <c r="L17" s="143" t="s">
        <v>2460</v>
      </c>
      <c r="M17" s="96" t="s">
        <v>2441</v>
      </c>
      <c r="N17" s="96" t="s">
        <v>2448</v>
      </c>
      <c r="O17" s="157" t="s">
        <v>2450</v>
      </c>
      <c r="P17" s="162"/>
      <c r="Q17" s="96" t="s">
        <v>2460</v>
      </c>
      <c r="R17" s="44"/>
      <c r="S17" s="102"/>
      <c r="T17" s="102"/>
      <c r="U17" s="102"/>
      <c r="V17" s="78"/>
      <c r="W17" s="69"/>
    </row>
    <row r="18" spans="1:23" ht="18" x14ac:dyDescent="0.25">
      <c r="A18" s="157" t="str">
        <f>VLOOKUP(E18,'LISTADO ATM'!$A$2:$C$902,3,0)</f>
        <v>DISTRITO NACIONAL</v>
      </c>
      <c r="B18" s="112" t="s">
        <v>2627</v>
      </c>
      <c r="C18" s="97">
        <v>44415.590266203704</v>
      </c>
      <c r="D18" s="97" t="s">
        <v>2464</v>
      </c>
      <c r="E18" s="140">
        <v>378</v>
      </c>
      <c r="F18" s="157" t="str">
        <f>VLOOKUP(E18,VIP!$A$2:$O14806,2,0)</f>
        <v>DRBR378</v>
      </c>
      <c r="G18" s="157" t="str">
        <f>VLOOKUP(E18,'LISTADO ATM'!$A$2:$B$901,2,0)</f>
        <v>ATM UNP Villa Flores</v>
      </c>
      <c r="H18" s="157" t="str">
        <f>VLOOKUP(E18,VIP!$A$2:$O19767,7,FALSE)</f>
        <v>N/A</v>
      </c>
      <c r="I18" s="157" t="str">
        <f>VLOOKUP(E18,VIP!$A$2:$O11732,8,FALSE)</f>
        <v>N/A</v>
      </c>
      <c r="J18" s="157" t="str">
        <f>VLOOKUP(E18,VIP!$A$2:$O11682,8,FALSE)</f>
        <v>N/A</v>
      </c>
      <c r="K18" s="157" t="str">
        <f>VLOOKUP(E18,VIP!$A$2:$O15256,6,0)</f>
        <v>N/A</v>
      </c>
      <c r="L18" s="143" t="s">
        <v>2555</v>
      </c>
      <c r="M18" s="96" t="s">
        <v>2441</v>
      </c>
      <c r="N18" s="96" t="s">
        <v>2448</v>
      </c>
      <c r="O18" s="157" t="s">
        <v>2465</v>
      </c>
      <c r="P18" s="157"/>
      <c r="Q18" s="96" t="s">
        <v>2555</v>
      </c>
      <c r="R18" s="44"/>
      <c r="S18" s="102"/>
      <c r="T18" s="102"/>
      <c r="U18" s="102"/>
      <c r="V18" s="78"/>
      <c r="W18" s="69"/>
    </row>
    <row r="19" spans="1:23" ht="18" x14ac:dyDescent="0.25">
      <c r="A19" s="157" t="str">
        <f>VLOOKUP(E19,'LISTADO ATM'!$A$2:$C$902,3,0)</f>
        <v>DISTRITO NACIONAL</v>
      </c>
      <c r="B19" s="112" t="s">
        <v>2628</v>
      </c>
      <c r="C19" s="97">
        <v>44415.623715277776</v>
      </c>
      <c r="D19" s="97" t="s">
        <v>2176</v>
      </c>
      <c r="E19" s="140">
        <v>407</v>
      </c>
      <c r="F19" s="157" t="str">
        <f>VLOOKUP(E19,VIP!$A$2:$O14807,2,0)</f>
        <v>DRBR407</v>
      </c>
      <c r="G19" s="157" t="str">
        <f>VLOOKUP(E19,'LISTADO ATM'!$A$2:$B$901,2,0)</f>
        <v xml:space="preserve">ATM Multicentro La Sirena Villa Mella </v>
      </c>
      <c r="H19" s="157" t="str">
        <f>VLOOKUP(E19,VIP!$A$2:$O19768,7,FALSE)</f>
        <v>Si</v>
      </c>
      <c r="I19" s="157" t="str">
        <f>VLOOKUP(E19,VIP!$A$2:$O11733,8,FALSE)</f>
        <v>Si</v>
      </c>
      <c r="J19" s="157" t="str">
        <f>VLOOKUP(E19,VIP!$A$2:$O11683,8,FALSE)</f>
        <v>Si</v>
      </c>
      <c r="K19" s="157" t="str">
        <f>VLOOKUP(E19,VIP!$A$2:$O15257,6,0)</f>
        <v>NO</v>
      </c>
      <c r="L19" s="143" t="s">
        <v>2460</v>
      </c>
      <c r="M19" s="96" t="s">
        <v>2441</v>
      </c>
      <c r="N19" s="96" t="s">
        <v>2448</v>
      </c>
      <c r="O19" s="157" t="s">
        <v>2450</v>
      </c>
      <c r="P19" s="162"/>
      <c r="Q19" s="96" t="s">
        <v>2460</v>
      </c>
      <c r="R19" s="44"/>
      <c r="S19" s="102"/>
      <c r="T19" s="102"/>
      <c r="U19" s="102"/>
      <c r="V19" s="78"/>
      <c r="W19" s="69"/>
    </row>
    <row r="20" spans="1:23" ht="18" x14ac:dyDescent="0.25">
      <c r="A20" s="157" t="str">
        <f>VLOOKUP(E20,'LISTADO ATM'!$A$2:$C$902,3,0)</f>
        <v>ESTE</v>
      </c>
      <c r="B20" s="112" t="s">
        <v>2640</v>
      </c>
      <c r="C20" s="97">
        <v>44415.646967592591</v>
      </c>
      <c r="D20" s="97" t="s">
        <v>2464</v>
      </c>
      <c r="E20" s="140">
        <v>842</v>
      </c>
      <c r="F20" s="157" t="str">
        <f>VLOOKUP(E20,VIP!$A$2:$O14847,2,0)</f>
        <v>DRBR842</v>
      </c>
      <c r="G20" s="157" t="str">
        <f>VLOOKUP(E20,'LISTADO ATM'!$A$2:$B$901,2,0)</f>
        <v xml:space="preserve">ATM Plaza Orense II (La Romana) </v>
      </c>
      <c r="H20" s="157" t="str">
        <f>VLOOKUP(E20,VIP!$A$2:$O19808,7,FALSE)</f>
        <v>Si</v>
      </c>
      <c r="I20" s="157" t="str">
        <f>VLOOKUP(E20,VIP!$A$2:$O11773,8,FALSE)</f>
        <v>Si</v>
      </c>
      <c r="J20" s="157" t="str">
        <f>VLOOKUP(E20,VIP!$A$2:$O11723,8,FALSE)</f>
        <v>Si</v>
      </c>
      <c r="K20" s="157" t="str">
        <f>VLOOKUP(E20,VIP!$A$2:$O15297,6,0)</f>
        <v>NO</v>
      </c>
      <c r="L20" s="143" t="s">
        <v>2555</v>
      </c>
      <c r="M20" s="96" t="s">
        <v>2441</v>
      </c>
      <c r="N20" s="96" t="s">
        <v>2448</v>
      </c>
      <c r="O20" s="157" t="s">
        <v>2465</v>
      </c>
      <c r="P20" s="157"/>
      <c r="Q20" s="96" t="s">
        <v>2555</v>
      </c>
      <c r="R20" s="44"/>
      <c r="S20" s="102"/>
      <c r="T20" s="102"/>
      <c r="U20" s="102"/>
      <c r="V20" s="78"/>
      <c r="W20" s="69"/>
    </row>
    <row r="21" spans="1:23" ht="18" x14ac:dyDescent="0.25">
      <c r="A21" s="157" t="str">
        <f>VLOOKUP(E21,'LISTADO ATM'!$A$2:$C$902,3,0)</f>
        <v>DISTRITO NACIONAL</v>
      </c>
      <c r="B21" s="112" t="s">
        <v>2639</v>
      </c>
      <c r="C21" s="97">
        <v>44415.728981481479</v>
      </c>
      <c r="D21" s="97" t="s">
        <v>2176</v>
      </c>
      <c r="E21" s="140">
        <v>498</v>
      </c>
      <c r="F21" s="157" t="str">
        <f>VLOOKUP(E21,VIP!$A$2:$O14833,2,0)</f>
        <v>DRBR498</v>
      </c>
      <c r="G21" s="157" t="str">
        <f>VLOOKUP(E21,'LISTADO ATM'!$A$2:$B$901,2,0)</f>
        <v xml:space="preserve">ATM Estación Sunix 27 de Febrero </v>
      </c>
      <c r="H21" s="157" t="str">
        <f>VLOOKUP(E21,VIP!$A$2:$O19794,7,FALSE)</f>
        <v>Si</v>
      </c>
      <c r="I21" s="157" t="str">
        <f>VLOOKUP(E21,VIP!$A$2:$O11759,8,FALSE)</f>
        <v>Si</v>
      </c>
      <c r="J21" s="157" t="str">
        <f>VLOOKUP(E21,VIP!$A$2:$O11709,8,FALSE)</f>
        <v>Si</v>
      </c>
      <c r="K21" s="157" t="str">
        <f>VLOOKUP(E21,VIP!$A$2:$O15283,6,0)</f>
        <v>NO</v>
      </c>
      <c r="L21" s="143" t="s">
        <v>2241</v>
      </c>
      <c r="M21" s="96" t="s">
        <v>2441</v>
      </c>
      <c r="N21" s="96" t="s">
        <v>2448</v>
      </c>
      <c r="O21" s="157" t="s">
        <v>2450</v>
      </c>
      <c r="P21" s="157"/>
      <c r="Q21" s="96" t="s">
        <v>2241</v>
      </c>
      <c r="R21" s="44"/>
      <c r="S21" s="102"/>
      <c r="T21" s="102"/>
      <c r="U21" s="102"/>
      <c r="V21" s="78"/>
      <c r="W21" s="69"/>
    </row>
    <row r="22" spans="1:23" ht="18" x14ac:dyDescent="0.25">
      <c r="A22" s="157" t="str">
        <f>VLOOKUP(E22,'LISTADO ATM'!$A$2:$C$902,3,0)</f>
        <v>ESTE</v>
      </c>
      <c r="B22" s="112" t="s">
        <v>2638</v>
      </c>
      <c r="C22" s="97">
        <v>44415.816134259258</v>
      </c>
      <c r="D22" s="97" t="s">
        <v>2444</v>
      </c>
      <c r="E22" s="140">
        <v>609</v>
      </c>
      <c r="F22" s="157" t="str">
        <f>VLOOKUP(E22,VIP!$A$2:$O14825,2,0)</f>
        <v>DRBR120</v>
      </c>
      <c r="G22" s="157" t="str">
        <f>VLOOKUP(E22,'LISTADO ATM'!$A$2:$B$901,2,0)</f>
        <v xml:space="preserve">ATM S/M Jumbo (San Pedro) </v>
      </c>
      <c r="H22" s="157" t="str">
        <f>VLOOKUP(E22,VIP!$A$2:$O19786,7,FALSE)</f>
        <v>Si</v>
      </c>
      <c r="I22" s="157" t="str">
        <f>VLOOKUP(E22,VIP!$A$2:$O11751,8,FALSE)</f>
        <v>Si</v>
      </c>
      <c r="J22" s="157" t="str">
        <f>VLOOKUP(E22,VIP!$A$2:$O11701,8,FALSE)</f>
        <v>Si</v>
      </c>
      <c r="K22" s="157" t="str">
        <f>VLOOKUP(E22,VIP!$A$2:$O15275,6,0)</f>
        <v>NO</v>
      </c>
      <c r="L22" s="143" t="s">
        <v>2413</v>
      </c>
      <c r="M22" s="96" t="s">
        <v>2441</v>
      </c>
      <c r="N22" s="96" t="s">
        <v>2448</v>
      </c>
      <c r="O22" s="157" t="s">
        <v>2449</v>
      </c>
      <c r="P22" s="157"/>
      <c r="Q22" s="96" t="s">
        <v>2413</v>
      </c>
      <c r="R22" s="44"/>
      <c r="S22" s="102"/>
      <c r="T22" s="102"/>
      <c r="U22" s="102"/>
      <c r="V22" s="78"/>
      <c r="W22" s="69"/>
    </row>
    <row r="23" spans="1:23" s="127" customFormat="1" ht="18" x14ac:dyDescent="0.25">
      <c r="A23" s="158" t="str">
        <f>VLOOKUP(E23,'LISTADO ATM'!$A$2:$C$902,3,0)</f>
        <v>DISTRITO NACIONAL</v>
      </c>
      <c r="B23" s="112" t="s">
        <v>2637</v>
      </c>
      <c r="C23" s="97">
        <v>44415.816886574074</v>
      </c>
      <c r="D23" s="97" t="s">
        <v>2444</v>
      </c>
      <c r="E23" s="140">
        <v>734</v>
      </c>
      <c r="F23" s="158" t="str">
        <f>VLOOKUP(E23,VIP!$A$2:$O14824,2,0)</f>
        <v>DRBR178</v>
      </c>
      <c r="G23" s="158" t="str">
        <f>VLOOKUP(E23,'LISTADO ATM'!$A$2:$B$901,2,0)</f>
        <v xml:space="preserve">ATM Oficina Independencia I </v>
      </c>
      <c r="H23" s="158" t="str">
        <f>VLOOKUP(E23,VIP!$A$2:$O19785,7,FALSE)</f>
        <v>Si</v>
      </c>
      <c r="I23" s="158" t="str">
        <f>VLOOKUP(E23,VIP!$A$2:$O11750,8,FALSE)</f>
        <v>Si</v>
      </c>
      <c r="J23" s="158" t="str">
        <f>VLOOKUP(E23,VIP!$A$2:$O11700,8,FALSE)</f>
        <v>Si</v>
      </c>
      <c r="K23" s="158" t="str">
        <f>VLOOKUP(E23,VIP!$A$2:$O15274,6,0)</f>
        <v>SI</v>
      </c>
      <c r="L23" s="143" t="s">
        <v>2413</v>
      </c>
      <c r="M23" s="96" t="s">
        <v>2441</v>
      </c>
      <c r="N23" s="96" t="s">
        <v>2448</v>
      </c>
      <c r="O23" s="158" t="s">
        <v>2449</v>
      </c>
      <c r="P23" s="158"/>
      <c r="Q23" s="96" t="s">
        <v>2413</v>
      </c>
      <c r="R23" s="44"/>
      <c r="V23" s="78"/>
      <c r="W23" s="69"/>
    </row>
    <row r="24" spans="1:23" s="127" customFormat="1" ht="18" x14ac:dyDescent="0.25">
      <c r="A24" s="158" t="str">
        <f>VLOOKUP(E24,'LISTADO ATM'!$A$2:$C$902,3,0)</f>
        <v>DISTRITO NACIONAL</v>
      </c>
      <c r="B24" s="112" t="s">
        <v>2636</v>
      </c>
      <c r="C24" s="97">
        <v>44415.817893518521</v>
      </c>
      <c r="D24" s="97" t="s">
        <v>2444</v>
      </c>
      <c r="E24" s="140">
        <v>160</v>
      </c>
      <c r="F24" s="158" t="str">
        <f>VLOOKUP(E24,VIP!$A$2:$O14823,2,0)</f>
        <v>DRBR160</v>
      </c>
      <c r="G24" s="158" t="str">
        <f>VLOOKUP(E24,'LISTADO ATM'!$A$2:$B$901,2,0)</f>
        <v xml:space="preserve">ATM Oficina Herrera </v>
      </c>
      <c r="H24" s="158" t="str">
        <f>VLOOKUP(E24,VIP!$A$2:$O19784,7,FALSE)</f>
        <v>Si</v>
      </c>
      <c r="I24" s="158" t="str">
        <f>VLOOKUP(E24,VIP!$A$2:$O11749,8,FALSE)</f>
        <v>Si</v>
      </c>
      <c r="J24" s="158" t="str">
        <f>VLOOKUP(E24,VIP!$A$2:$O11699,8,FALSE)</f>
        <v>Si</v>
      </c>
      <c r="K24" s="158" t="str">
        <f>VLOOKUP(E24,VIP!$A$2:$O15273,6,0)</f>
        <v>NO</v>
      </c>
      <c r="L24" s="143" t="s">
        <v>2437</v>
      </c>
      <c r="M24" s="96" t="s">
        <v>2441</v>
      </c>
      <c r="N24" s="96" t="s">
        <v>2448</v>
      </c>
      <c r="O24" s="158" t="s">
        <v>2449</v>
      </c>
      <c r="P24" s="162"/>
      <c r="Q24" s="96" t="s">
        <v>2437</v>
      </c>
      <c r="R24" s="44"/>
      <c r="V24" s="78"/>
      <c r="W24" s="69"/>
    </row>
    <row r="25" spans="1:23" s="127" customFormat="1" ht="18" x14ac:dyDescent="0.25">
      <c r="A25" s="158" t="str">
        <f>VLOOKUP(E25,'LISTADO ATM'!$A$2:$C$902,3,0)</f>
        <v>DISTRITO NACIONAL</v>
      </c>
      <c r="B25" s="112" t="s">
        <v>2635</v>
      </c>
      <c r="C25" s="97">
        <v>44415.818391203706</v>
      </c>
      <c r="D25" s="97" t="s">
        <v>2444</v>
      </c>
      <c r="E25" s="140">
        <v>354</v>
      </c>
      <c r="F25" s="158" t="str">
        <f>VLOOKUP(E25,VIP!$A$2:$O14822,2,0)</f>
        <v>DRBR354</v>
      </c>
      <c r="G25" s="158" t="str">
        <f>VLOOKUP(E25,'LISTADO ATM'!$A$2:$B$901,2,0)</f>
        <v xml:space="preserve">ATM Oficina Núñez de Cáceres II </v>
      </c>
      <c r="H25" s="158" t="str">
        <f>VLOOKUP(E25,VIP!$A$2:$O19783,7,FALSE)</f>
        <v>Si</v>
      </c>
      <c r="I25" s="158" t="str">
        <f>VLOOKUP(E25,VIP!$A$2:$O11748,8,FALSE)</f>
        <v>Si</v>
      </c>
      <c r="J25" s="158" t="str">
        <f>VLOOKUP(E25,VIP!$A$2:$O11698,8,FALSE)</f>
        <v>Si</v>
      </c>
      <c r="K25" s="158" t="str">
        <f>VLOOKUP(E25,VIP!$A$2:$O15272,6,0)</f>
        <v>NO</v>
      </c>
      <c r="L25" s="143" t="s">
        <v>2437</v>
      </c>
      <c r="M25" s="96" t="s">
        <v>2441</v>
      </c>
      <c r="N25" s="96" t="s">
        <v>2448</v>
      </c>
      <c r="O25" s="158" t="s">
        <v>2449</v>
      </c>
      <c r="P25" s="162"/>
      <c r="Q25" s="96" t="s">
        <v>2437</v>
      </c>
      <c r="R25" s="44"/>
      <c r="V25" s="78"/>
      <c r="W25" s="69"/>
    </row>
    <row r="26" spans="1:23" s="127" customFormat="1" ht="18" x14ac:dyDescent="0.25">
      <c r="A26" s="158" t="str">
        <f>VLOOKUP(E26,'LISTADO ATM'!$A$2:$C$902,3,0)</f>
        <v>NORTE</v>
      </c>
      <c r="B26" s="112" t="s">
        <v>2632</v>
      </c>
      <c r="C26" s="97">
        <v>44415.81894675926</v>
      </c>
      <c r="D26" s="97" t="s">
        <v>2633</v>
      </c>
      <c r="E26" s="140">
        <v>910</v>
      </c>
      <c r="F26" s="158" t="str">
        <f>VLOOKUP(E26,VIP!$A$2:$O14821,2,0)</f>
        <v>DRBR12A</v>
      </c>
      <c r="G26" s="158" t="str">
        <f>VLOOKUP(E26,'LISTADO ATM'!$A$2:$B$901,2,0)</f>
        <v xml:space="preserve">ATM Oficina El Sol II (Santiago) </v>
      </c>
      <c r="H26" s="158" t="str">
        <f>VLOOKUP(E26,VIP!$A$2:$O19782,7,FALSE)</f>
        <v>Si</v>
      </c>
      <c r="I26" s="158" t="str">
        <f>VLOOKUP(E26,VIP!$A$2:$O11747,8,FALSE)</f>
        <v>Si</v>
      </c>
      <c r="J26" s="158" t="str">
        <f>VLOOKUP(E26,VIP!$A$2:$O11697,8,FALSE)</f>
        <v>Si</v>
      </c>
      <c r="K26" s="158" t="str">
        <f>VLOOKUP(E26,VIP!$A$2:$O15271,6,0)</f>
        <v>SI</v>
      </c>
      <c r="L26" s="143" t="s">
        <v>2437</v>
      </c>
      <c r="M26" s="96" t="s">
        <v>2441</v>
      </c>
      <c r="N26" s="96" t="s">
        <v>2448</v>
      </c>
      <c r="O26" s="158" t="s">
        <v>2634</v>
      </c>
      <c r="P26" s="158"/>
      <c r="Q26" s="96" t="s">
        <v>2437</v>
      </c>
      <c r="R26" s="44"/>
      <c r="V26" s="78"/>
      <c r="W26" s="69"/>
    </row>
    <row r="27" spans="1:23" s="127" customFormat="1" ht="18" x14ac:dyDescent="0.25">
      <c r="A27" s="158" t="str">
        <f>VLOOKUP(E27,'LISTADO ATM'!$A$2:$C$902,3,0)</f>
        <v>SUR</v>
      </c>
      <c r="B27" s="112" t="s">
        <v>2631</v>
      </c>
      <c r="C27" s="97">
        <v>44415.826678240737</v>
      </c>
      <c r="D27" s="97" t="s">
        <v>2444</v>
      </c>
      <c r="E27" s="140">
        <v>871</v>
      </c>
      <c r="F27" s="158" t="str">
        <f>VLOOKUP(E27,VIP!$A$2:$O14820,2,0)</f>
        <v>DRBR871</v>
      </c>
      <c r="G27" s="158" t="str">
        <f>VLOOKUP(E27,'LISTADO ATM'!$A$2:$B$901,2,0)</f>
        <v>ATM Plaza Cultural San Juan</v>
      </c>
      <c r="H27" s="158" t="str">
        <f>VLOOKUP(E27,VIP!$A$2:$O19781,7,FALSE)</f>
        <v>N/A</v>
      </c>
      <c r="I27" s="158" t="str">
        <f>VLOOKUP(E27,VIP!$A$2:$O11746,8,FALSE)</f>
        <v>N/A</v>
      </c>
      <c r="J27" s="158" t="str">
        <f>VLOOKUP(E27,VIP!$A$2:$O11696,8,FALSE)</f>
        <v>N/A</v>
      </c>
      <c r="K27" s="158" t="str">
        <f>VLOOKUP(E27,VIP!$A$2:$O15270,6,0)</f>
        <v>N/A</v>
      </c>
      <c r="L27" s="143" t="s">
        <v>2437</v>
      </c>
      <c r="M27" s="96" t="s">
        <v>2441</v>
      </c>
      <c r="N27" s="96" t="s">
        <v>2448</v>
      </c>
      <c r="O27" s="158" t="s">
        <v>2449</v>
      </c>
      <c r="P27" s="158"/>
      <c r="Q27" s="96" t="s">
        <v>2437</v>
      </c>
      <c r="R27" s="44"/>
      <c r="V27" s="78"/>
      <c r="W27" s="69"/>
    </row>
    <row r="28" spans="1:23" s="127" customFormat="1" ht="18" x14ac:dyDescent="0.25">
      <c r="A28" s="158" t="str">
        <f>VLOOKUP(E28,'LISTADO ATM'!$A$2:$C$902,3,0)</f>
        <v>SUR</v>
      </c>
      <c r="B28" s="112" t="s">
        <v>2630</v>
      </c>
      <c r="C28" s="97">
        <v>44415.828275462962</v>
      </c>
      <c r="D28" s="97" t="s">
        <v>2444</v>
      </c>
      <c r="E28" s="140">
        <v>984</v>
      </c>
      <c r="F28" s="158" t="str">
        <f>VLOOKUP(E28,VIP!$A$2:$O14832,2,0)</f>
        <v>DRBR984</v>
      </c>
      <c r="G28" s="158" t="str">
        <f>VLOOKUP(E28,'LISTADO ATM'!$A$2:$B$901,2,0)</f>
        <v xml:space="preserve">ATM Oficina Neiba II </v>
      </c>
      <c r="H28" s="158" t="str">
        <f>VLOOKUP(E28,VIP!$A$2:$O19793,7,FALSE)</f>
        <v>Si</v>
      </c>
      <c r="I28" s="158" t="str">
        <f>VLOOKUP(E28,VIP!$A$2:$O11758,8,FALSE)</f>
        <v>Si</v>
      </c>
      <c r="J28" s="158" t="str">
        <f>VLOOKUP(E28,VIP!$A$2:$O11708,8,FALSE)</f>
        <v>Si</v>
      </c>
      <c r="K28" s="158" t="str">
        <f>VLOOKUP(E28,VIP!$A$2:$O15282,6,0)</f>
        <v>NO</v>
      </c>
      <c r="L28" s="143" t="s">
        <v>2413</v>
      </c>
      <c r="M28" s="96" t="s">
        <v>2441</v>
      </c>
      <c r="N28" s="96" t="s">
        <v>2448</v>
      </c>
      <c r="O28" s="158" t="s">
        <v>2449</v>
      </c>
      <c r="P28" s="158"/>
      <c r="Q28" s="96" t="s">
        <v>2413</v>
      </c>
      <c r="R28" s="44"/>
      <c r="V28" s="78"/>
      <c r="W28" s="69"/>
    </row>
    <row r="29" spans="1:23" s="127" customFormat="1" ht="18" x14ac:dyDescent="0.25">
      <c r="A29" s="158" t="str">
        <f>VLOOKUP(E29,'LISTADO ATM'!$A$2:$C$902,3,0)</f>
        <v>SUR</v>
      </c>
      <c r="B29" s="112" t="s">
        <v>2629</v>
      </c>
      <c r="C29" s="97">
        <v>44415.838113425925</v>
      </c>
      <c r="D29" s="97" t="s">
        <v>2176</v>
      </c>
      <c r="E29" s="140">
        <v>765</v>
      </c>
      <c r="F29" s="158" t="str">
        <f>VLOOKUP(E29,VIP!$A$2:$O14816,2,0)</f>
        <v>DRBR191</v>
      </c>
      <c r="G29" s="158" t="str">
        <f>VLOOKUP(E29,'LISTADO ATM'!$A$2:$B$901,2,0)</f>
        <v xml:space="preserve">ATM Oficina Azua I </v>
      </c>
      <c r="H29" s="158" t="str">
        <f>VLOOKUP(E29,VIP!$A$2:$O19777,7,FALSE)</f>
        <v>Si</v>
      </c>
      <c r="I29" s="158" t="str">
        <f>VLOOKUP(E29,VIP!$A$2:$O11742,8,FALSE)</f>
        <v>Si</v>
      </c>
      <c r="J29" s="158" t="str">
        <f>VLOOKUP(E29,VIP!$A$2:$O11692,8,FALSE)</f>
        <v>Si</v>
      </c>
      <c r="K29" s="158" t="str">
        <f>VLOOKUP(E29,VIP!$A$2:$O15266,6,0)</f>
        <v>NO</v>
      </c>
      <c r="L29" s="143" t="s">
        <v>2241</v>
      </c>
      <c r="M29" s="96" t="s">
        <v>2441</v>
      </c>
      <c r="N29" s="96" t="s">
        <v>2448</v>
      </c>
      <c r="O29" s="158" t="s">
        <v>2450</v>
      </c>
      <c r="P29" s="158"/>
      <c r="Q29" s="96" t="s">
        <v>2241</v>
      </c>
      <c r="R29" s="44"/>
      <c r="V29" s="78"/>
      <c r="W29" s="69"/>
    </row>
    <row r="30" spans="1:23" s="127" customFormat="1" ht="18" x14ac:dyDescent="0.25">
      <c r="A30" s="158" t="str">
        <f>VLOOKUP(E30,'LISTADO ATM'!$A$2:$C$902,3,0)</f>
        <v>ESTE</v>
      </c>
      <c r="B30" s="112" t="s">
        <v>2706</v>
      </c>
      <c r="C30" s="97">
        <v>44415.883321759262</v>
      </c>
      <c r="D30" s="97" t="s">
        <v>2176</v>
      </c>
      <c r="E30" s="140">
        <v>933</v>
      </c>
      <c r="F30" s="158" t="str">
        <f>VLOOKUP(E30,VIP!$A$2:$O14818,2,0)</f>
        <v>DRBR933</v>
      </c>
      <c r="G30" s="158" t="str">
        <f>VLOOKUP(E30,'LISTADO ATM'!$A$2:$B$901,2,0)</f>
        <v>ATM Hotel Dreams Punta Cana II</v>
      </c>
      <c r="H30" s="158" t="str">
        <f>VLOOKUP(E30,VIP!$A$2:$O19779,7,FALSE)</f>
        <v>Si</v>
      </c>
      <c r="I30" s="158" t="str">
        <f>VLOOKUP(E30,VIP!$A$2:$O11744,8,FALSE)</f>
        <v>Si</v>
      </c>
      <c r="J30" s="158" t="str">
        <f>VLOOKUP(E30,VIP!$A$2:$O11694,8,FALSE)</f>
        <v>Si</v>
      </c>
      <c r="K30" s="158" t="str">
        <f>VLOOKUP(E30,VIP!$A$2:$O15268,6,0)</f>
        <v>NO</v>
      </c>
      <c r="L30" s="143" t="s">
        <v>2215</v>
      </c>
      <c r="M30" s="96" t="s">
        <v>2441</v>
      </c>
      <c r="N30" s="96" t="s">
        <v>2448</v>
      </c>
      <c r="O30" s="158" t="s">
        <v>2450</v>
      </c>
      <c r="P30" s="162"/>
      <c r="Q30" s="96" t="s">
        <v>2215</v>
      </c>
      <c r="R30" s="44"/>
      <c r="V30" s="78"/>
      <c r="W30" s="69"/>
    </row>
    <row r="31" spans="1:23" s="127" customFormat="1" ht="18" x14ac:dyDescent="0.25">
      <c r="A31" s="158" t="str">
        <f>VLOOKUP(E31,'LISTADO ATM'!$A$2:$C$902,3,0)</f>
        <v>NORTE</v>
      </c>
      <c r="B31" s="112" t="s">
        <v>2646</v>
      </c>
      <c r="C31" s="97">
        <v>44415.884548611109</v>
      </c>
      <c r="D31" s="97" t="s">
        <v>2177</v>
      </c>
      <c r="E31" s="140">
        <v>40</v>
      </c>
      <c r="F31" s="158" t="str">
        <f>VLOOKUP(E31,VIP!$A$2:$O14818,2,0)</f>
        <v>DRBR040</v>
      </c>
      <c r="G31" s="158" t="str">
        <f>VLOOKUP(E31,'LISTADO ATM'!$A$2:$B$901,2,0)</f>
        <v xml:space="preserve">ATM Oficina El Puñal </v>
      </c>
      <c r="H31" s="158" t="str">
        <f>VLOOKUP(E31,VIP!$A$2:$O19779,7,FALSE)</f>
        <v>Si</v>
      </c>
      <c r="I31" s="158" t="str">
        <f>VLOOKUP(E31,VIP!$A$2:$O11744,8,FALSE)</f>
        <v>Si</v>
      </c>
      <c r="J31" s="158" t="str">
        <f>VLOOKUP(E31,VIP!$A$2:$O11694,8,FALSE)</f>
        <v>Si</v>
      </c>
      <c r="K31" s="158" t="str">
        <f>VLOOKUP(E31,VIP!$A$2:$O15268,6,0)</f>
        <v>NO</v>
      </c>
      <c r="L31" s="143" t="s">
        <v>2215</v>
      </c>
      <c r="M31" s="96" t="s">
        <v>2441</v>
      </c>
      <c r="N31" s="96" t="s">
        <v>2448</v>
      </c>
      <c r="O31" s="158" t="s">
        <v>2588</v>
      </c>
      <c r="P31" s="158"/>
      <c r="Q31" s="96" t="s">
        <v>2215</v>
      </c>
      <c r="R31" s="44"/>
      <c r="V31" s="78"/>
      <c r="W31" s="69"/>
    </row>
    <row r="32" spans="1:23" s="127" customFormat="1" ht="18" x14ac:dyDescent="0.25">
      <c r="A32" s="158" t="str">
        <f>VLOOKUP(E32,'LISTADO ATM'!$A$2:$C$902,3,0)</f>
        <v>DISTRITO NACIONAL</v>
      </c>
      <c r="B32" s="112" t="s">
        <v>2645</v>
      </c>
      <c r="C32" s="97">
        <v>44415.885439814818</v>
      </c>
      <c r="D32" s="97" t="s">
        <v>2444</v>
      </c>
      <c r="E32" s="140">
        <v>165</v>
      </c>
      <c r="F32" s="158" t="str">
        <f>VLOOKUP(E32,VIP!$A$2:$O14817,2,0)</f>
        <v>DRBR165</v>
      </c>
      <c r="G32" s="158" t="str">
        <f>VLOOKUP(E32,'LISTADO ATM'!$A$2:$B$901,2,0)</f>
        <v>ATM Autoservicio Megacentro</v>
      </c>
      <c r="H32" s="158" t="str">
        <f>VLOOKUP(E32,VIP!$A$2:$O19778,7,FALSE)</f>
        <v>Si</v>
      </c>
      <c r="I32" s="158" t="str">
        <f>VLOOKUP(E32,VIP!$A$2:$O11743,8,FALSE)</f>
        <v>Si</v>
      </c>
      <c r="J32" s="158" t="str">
        <f>VLOOKUP(E32,VIP!$A$2:$O11693,8,FALSE)</f>
        <v>Si</v>
      </c>
      <c r="K32" s="158" t="str">
        <f>VLOOKUP(E32,VIP!$A$2:$O15267,6,0)</f>
        <v>SI</v>
      </c>
      <c r="L32" s="143" t="s">
        <v>2592</v>
      </c>
      <c r="M32" s="96" t="s">
        <v>2441</v>
      </c>
      <c r="N32" s="96" t="s">
        <v>2448</v>
      </c>
      <c r="O32" s="158" t="s">
        <v>2449</v>
      </c>
      <c r="P32" s="158"/>
      <c r="Q32" s="96" t="s">
        <v>2592</v>
      </c>
      <c r="R32" s="44"/>
      <c r="V32" s="78"/>
      <c r="W32" s="69"/>
    </row>
    <row r="33" spans="1:23" s="127" customFormat="1" ht="18" x14ac:dyDescent="0.25">
      <c r="A33" s="158" t="str">
        <f>VLOOKUP(E33,'LISTADO ATM'!$A$2:$C$902,3,0)</f>
        <v>ESTE</v>
      </c>
      <c r="B33" s="112" t="s">
        <v>2644</v>
      </c>
      <c r="C33" s="97">
        <v>44415.886724537035</v>
      </c>
      <c r="D33" s="97" t="s">
        <v>2444</v>
      </c>
      <c r="E33" s="140">
        <v>158</v>
      </c>
      <c r="F33" s="158" t="str">
        <f>VLOOKUP(E33,VIP!$A$2:$O14816,2,0)</f>
        <v>DRBR158</v>
      </c>
      <c r="G33" s="158" t="str">
        <f>VLOOKUP(E33,'LISTADO ATM'!$A$2:$B$901,2,0)</f>
        <v xml:space="preserve">ATM Oficina Romana Norte </v>
      </c>
      <c r="H33" s="158" t="str">
        <f>VLOOKUP(E33,VIP!$A$2:$O19777,7,FALSE)</f>
        <v>Si</v>
      </c>
      <c r="I33" s="158" t="str">
        <f>VLOOKUP(E33,VIP!$A$2:$O11742,8,FALSE)</f>
        <v>Si</v>
      </c>
      <c r="J33" s="158" t="str">
        <f>VLOOKUP(E33,VIP!$A$2:$O11692,8,FALSE)</f>
        <v>Si</v>
      </c>
      <c r="K33" s="158" t="str">
        <f>VLOOKUP(E33,VIP!$A$2:$O15266,6,0)</f>
        <v>SI</v>
      </c>
      <c r="L33" s="143" t="s">
        <v>2592</v>
      </c>
      <c r="M33" s="96" t="s">
        <v>2441</v>
      </c>
      <c r="N33" s="96" t="s">
        <v>2448</v>
      </c>
      <c r="O33" s="158" t="s">
        <v>2449</v>
      </c>
      <c r="P33" s="158"/>
      <c r="Q33" s="96" t="s">
        <v>2592</v>
      </c>
      <c r="R33" s="44"/>
      <c r="V33" s="78"/>
      <c r="W33" s="69"/>
    </row>
    <row r="34" spans="1:23" s="127" customFormat="1" ht="18" x14ac:dyDescent="0.25">
      <c r="A34" s="158" t="str">
        <f>VLOOKUP(E34,'LISTADO ATM'!$A$2:$C$902,3,0)</f>
        <v>DISTRITO NACIONAL</v>
      </c>
      <c r="B34" s="112" t="s">
        <v>2643</v>
      </c>
      <c r="C34" s="97">
        <v>44415.888993055552</v>
      </c>
      <c r="D34" s="97" t="s">
        <v>2444</v>
      </c>
      <c r="E34" s="140">
        <v>540</v>
      </c>
      <c r="F34" s="158" t="str">
        <f>VLOOKUP(E34,VIP!$A$2:$O14815,2,0)</f>
        <v>DRBR540</v>
      </c>
      <c r="G34" s="158" t="str">
        <f>VLOOKUP(E34,'LISTADO ATM'!$A$2:$B$901,2,0)</f>
        <v xml:space="preserve">ATM Autoservicio Sambil I </v>
      </c>
      <c r="H34" s="158" t="str">
        <f>VLOOKUP(E34,VIP!$A$2:$O19776,7,FALSE)</f>
        <v>Si</v>
      </c>
      <c r="I34" s="158" t="str">
        <f>VLOOKUP(E34,VIP!$A$2:$O11741,8,FALSE)</f>
        <v>Si</v>
      </c>
      <c r="J34" s="158" t="str">
        <f>VLOOKUP(E34,VIP!$A$2:$O11691,8,FALSE)</f>
        <v>Si</v>
      </c>
      <c r="K34" s="158" t="str">
        <f>VLOOKUP(E34,VIP!$A$2:$O15265,6,0)</f>
        <v>NO</v>
      </c>
      <c r="L34" s="143" t="s">
        <v>2592</v>
      </c>
      <c r="M34" s="96" t="s">
        <v>2441</v>
      </c>
      <c r="N34" s="96" t="s">
        <v>2448</v>
      </c>
      <c r="O34" s="158" t="s">
        <v>2449</v>
      </c>
      <c r="P34" s="162"/>
      <c r="Q34" s="96" t="s">
        <v>2592</v>
      </c>
      <c r="R34" s="44"/>
      <c r="V34" s="78"/>
      <c r="W34" s="69"/>
    </row>
    <row r="35" spans="1:23" s="127" customFormat="1" ht="18" x14ac:dyDescent="0.25">
      <c r="A35" s="158" t="str">
        <f>VLOOKUP(E35,'LISTADO ATM'!$A$2:$C$902,3,0)</f>
        <v>DISTRITO NACIONAL</v>
      </c>
      <c r="B35" s="112" t="s">
        <v>2707</v>
      </c>
      <c r="C35" s="97">
        <v>44415.990381944444</v>
      </c>
      <c r="D35" s="97" t="s">
        <v>2176</v>
      </c>
      <c r="E35" s="140">
        <v>858</v>
      </c>
      <c r="F35" s="158" t="str">
        <f>VLOOKUP(E35,VIP!$A$2:$O14819,2,0)</f>
        <v>DRBR858</v>
      </c>
      <c r="G35" s="158" t="str">
        <f>VLOOKUP(E35,'LISTADO ATM'!$A$2:$B$901,2,0)</f>
        <v xml:space="preserve">ATM Cooperativa Maestros (COOPNAMA) </v>
      </c>
      <c r="H35" s="158" t="str">
        <f>VLOOKUP(E35,VIP!$A$2:$O19780,7,FALSE)</f>
        <v>Si</v>
      </c>
      <c r="I35" s="158" t="str">
        <f>VLOOKUP(E35,VIP!$A$2:$O11745,8,FALSE)</f>
        <v>No</v>
      </c>
      <c r="J35" s="158" t="str">
        <f>VLOOKUP(E35,VIP!$A$2:$O11695,8,FALSE)</f>
        <v>No</v>
      </c>
      <c r="K35" s="158" t="str">
        <f>VLOOKUP(E35,VIP!$A$2:$O15269,6,0)</f>
        <v>NO</v>
      </c>
      <c r="L35" s="143" t="s">
        <v>2215</v>
      </c>
      <c r="M35" s="96" t="s">
        <v>2441</v>
      </c>
      <c r="N35" s="96" t="s">
        <v>2448</v>
      </c>
      <c r="O35" s="158" t="s">
        <v>2450</v>
      </c>
      <c r="P35" s="162"/>
      <c r="Q35" s="96" t="s">
        <v>2215</v>
      </c>
      <c r="R35" s="44"/>
      <c r="V35" s="78"/>
      <c r="W35" s="69"/>
    </row>
    <row r="36" spans="1:23" s="127" customFormat="1" ht="18" x14ac:dyDescent="0.25">
      <c r="A36" s="158" t="str">
        <f>VLOOKUP(E36,'LISTADO ATM'!$A$2:$C$902,3,0)</f>
        <v>ESTE</v>
      </c>
      <c r="B36" s="112">
        <v>3335981837</v>
      </c>
      <c r="C36" s="97">
        <v>44416.004861111112</v>
      </c>
      <c r="D36" s="97" t="s">
        <v>2464</v>
      </c>
      <c r="E36" s="140">
        <v>117</v>
      </c>
      <c r="F36" s="158" t="str">
        <f>VLOOKUP(E36,VIP!$A$2:$O14840,2,0)</f>
        <v>DRBR117</v>
      </c>
      <c r="G36" s="158" t="str">
        <f>VLOOKUP(E36,'LISTADO ATM'!$A$2:$B$901,2,0)</f>
        <v xml:space="preserve">ATM Oficina El Seybo </v>
      </c>
      <c r="H36" s="158" t="str">
        <f>VLOOKUP(E36,VIP!$A$2:$O19801,7,FALSE)</f>
        <v>Si</v>
      </c>
      <c r="I36" s="158" t="str">
        <f>VLOOKUP(E36,VIP!$A$2:$O11766,8,FALSE)</f>
        <v>Si</v>
      </c>
      <c r="J36" s="158" t="str">
        <f>VLOOKUP(E36,VIP!$A$2:$O11716,8,FALSE)</f>
        <v>Si</v>
      </c>
      <c r="K36" s="158" t="str">
        <f>VLOOKUP(E36,VIP!$A$2:$O15290,6,0)</f>
        <v>SI</v>
      </c>
      <c r="L36" s="143" t="s">
        <v>2592</v>
      </c>
      <c r="M36" s="96" t="s">
        <v>2441</v>
      </c>
      <c r="N36" s="96" t="s">
        <v>2448</v>
      </c>
      <c r="O36" s="158" t="s">
        <v>2465</v>
      </c>
      <c r="P36" s="162"/>
      <c r="Q36" s="96" t="s">
        <v>2592</v>
      </c>
      <c r="R36" s="44"/>
      <c r="V36" s="78"/>
      <c r="W36" s="69"/>
    </row>
    <row r="37" spans="1:23" s="127" customFormat="1" ht="18" x14ac:dyDescent="0.25">
      <c r="A37" s="158" t="str">
        <f>VLOOKUP(E37,'LISTADO ATM'!$A$2:$C$902,3,0)</f>
        <v>ESTE</v>
      </c>
      <c r="B37" s="112" t="s">
        <v>2708</v>
      </c>
      <c r="C37" s="97">
        <v>44416.049791666665</v>
      </c>
      <c r="D37" s="97" t="s">
        <v>2176</v>
      </c>
      <c r="E37" s="140">
        <v>188</v>
      </c>
      <c r="F37" s="158" t="str">
        <f>VLOOKUP(E37,VIP!$A$2:$O14820,2,0)</f>
        <v>DRBR188</v>
      </c>
      <c r="G37" s="158" t="str">
        <f>VLOOKUP(E37,'LISTADO ATM'!$A$2:$B$901,2,0)</f>
        <v xml:space="preserve">ATM UNP Miches </v>
      </c>
      <c r="H37" s="158" t="str">
        <f>VLOOKUP(E37,VIP!$A$2:$O19781,7,FALSE)</f>
        <v>Si</v>
      </c>
      <c r="I37" s="158" t="str">
        <f>VLOOKUP(E37,VIP!$A$2:$O11746,8,FALSE)</f>
        <v>Si</v>
      </c>
      <c r="J37" s="158" t="str">
        <f>VLOOKUP(E37,VIP!$A$2:$O11696,8,FALSE)</f>
        <v>Si</v>
      </c>
      <c r="K37" s="158" t="str">
        <f>VLOOKUP(E37,VIP!$A$2:$O15270,6,0)</f>
        <v>NO</v>
      </c>
      <c r="L37" s="143" t="s">
        <v>2241</v>
      </c>
      <c r="M37" s="96" t="s">
        <v>2441</v>
      </c>
      <c r="N37" s="96" t="s">
        <v>2448</v>
      </c>
      <c r="O37" s="158" t="s">
        <v>2450</v>
      </c>
      <c r="P37" s="158"/>
      <c r="Q37" s="96" t="s">
        <v>2241</v>
      </c>
      <c r="R37" s="44"/>
      <c r="V37" s="78"/>
      <c r="W37" s="69"/>
    </row>
    <row r="38" spans="1:23" s="127" customFormat="1" ht="18" x14ac:dyDescent="0.25">
      <c r="A38" s="158" t="str">
        <f>VLOOKUP(E38,'LISTADO ATM'!$A$2:$C$902,3,0)</f>
        <v>DISTRITO NACIONAL</v>
      </c>
      <c r="B38" s="112">
        <v>3335981849</v>
      </c>
      <c r="C38" s="97">
        <v>44416.351666666669</v>
      </c>
      <c r="D38" s="97" t="s">
        <v>2176</v>
      </c>
      <c r="E38" s="140">
        <v>35</v>
      </c>
      <c r="F38" s="158" t="str">
        <f>VLOOKUP(E38,VIP!$A$2:$O14818,2,0)</f>
        <v>DRBR035</v>
      </c>
      <c r="G38" s="158" t="str">
        <f>VLOOKUP(E38,'LISTADO ATM'!$A$2:$B$901,2,0)</f>
        <v xml:space="preserve">ATM Dirección General de Aduanas I </v>
      </c>
      <c r="H38" s="158" t="str">
        <f>VLOOKUP(E38,VIP!$A$2:$O19779,7,FALSE)</f>
        <v>Si</v>
      </c>
      <c r="I38" s="158" t="str">
        <f>VLOOKUP(E38,VIP!$A$2:$O11744,8,FALSE)</f>
        <v>Si</v>
      </c>
      <c r="J38" s="158" t="str">
        <f>VLOOKUP(E38,VIP!$A$2:$O11694,8,FALSE)</f>
        <v>Si</v>
      </c>
      <c r="K38" s="158" t="str">
        <f>VLOOKUP(E38,VIP!$A$2:$O15268,6,0)</f>
        <v>NO</v>
      </c>
      <c r="L38" s="143" t="s">
        <v>2460</v>
      </c>
      <c r="M38" s="96" t="s">
        <v>2441</v>
      </c>
      <c r="N38" s="156" t="s">
        <v>2686</v>
      </c>
      <c r="O38" s="158" t="s">
        <v>2450</v>
      </c>
      <c r="P38" s="158"/>
      <c r="Q38" s="96" t="s">
        <v>2460</v>
      </c>
      <c r="R38" s="44"/>
      <c r="V38" s="78"/>
      <c r="W38" s="69"/>
    </row>
    <row r="39" spans="1:23" s="127" customFormat="1" ht="18" x14ac:dyDescent="0.25">
      <c r="A39" s="158" t="str">
        <f>VLOOKUP(E39,'LISTADO ATM'!$A$2:$C$902,3,0)</f>
        <v>SUR</v>
      </c>
      <c r="B39" s="112">
        <v>3335981851</v>
      </c>
      <c r="C39" s="97">
        <v>44416.353564814817</v>
      </c>
      <c r="D39" s="97" t="s">
        <v>2176</v>
      </c>
      <c r="E39" s="140">
        <v>995</v>
      </c>
      <c r="F39" s="158" t="str">
        <f>VLOOKUP(E39,VIP!$A$2:$O14816,2,0)</f>
        <v>DRBR545</v>
      </c>
      <c r="G39" s="158" t="str">
        <f>VLOOKUP(E39,'LISTADO ATM'!$A$2:$B$901,2,0)</f>
        <v xml:space="preserve">ATM Oficina San Cristobal III (Lobby) </v>
      </c>
      <c r="H39" s="158" t="str">
        <f>VLOOKUP(E39,VIP!$A$2:$O19777,7,FALSE)</f>
        <v>Si</v>
      </c>
      <c r="I39" s="158" t="str">
        <f>VLOOKUP(E39,VIP!$A$2:$O11742,8,FALSE)</f>
        <v>No</v>
      </c>
      <c r="J39" s="158" t="str">
        <f>VLOOKUP(E39,VIP!$A$2:$O11692,8,FALSE)</f>
        <v>No</v>
      </c>
      <c r="K39" s="158" t="str">
        <f>VLOOKUP(E39,VIP!$A$2:$O15266,6,0)</f>
        <v>NO</v>
      </c>
      <c r="L39" s="143" t="s">
        <v>2460</v>
      </c>
      <c r="M39" s="96" t="s">
        <v>2441</v>
      </c>
      <c r="N39" s="156" t="s">
        <v>2686</v>
      </c>
      <c r="O39" s="158" t="s">
        <v>2450</v>
      </c>
      <c r="P39" s="158"/>
      <c r="Q39" s="96" t="s">
        <v>2460</v>
      </c>
      <c r="R39" s="44"/>
      <c r="V39" s="78"/>
      <c r="W39" s="69"/>
    </row>
    <row r="40" spans="1:23" s="127" customFormat="1" ht="18" x14ac:dyDescent="0.25">
      <c r="A40" s="158" t="str">
        <f>VLOOKUP(E40,'LISTADO ATM'!$A$2:$C$902,3,0)</f>
        <v>DISTRITO NACIONAL</v>
      </c>
      <c r="B40" s="112">
        <v>3335981852</v>
      </c>
      <c r="C40" s="97">
        <v>44416.354895833334</v>
      </c>
      <c r="D40" s="97" t="s">
        <v>2176</v>
      </c>
      <c r="E40" s="140">
        <v>43</v>
      </c>
      <c r="F40" s="158" t="str">
        <f>VLOOKUP(E40,VIP!$A$2:$O14815,2,0)</f>
        <v>DRBR043</v>
      </c>
      <c r="G40" s="158" t="str">
        <f>VLOOKUP(E40,'LISTADO ATM'!$A$2:$B$901,2,0)</f>
        <v xml:space="preserve">ATM Zona Franca San Isidro </v>
      </c>
      <c r="H40" s="158" t="str">
        <f>VLOOKUP(E40,VIP!$A$2:$O19776,7,FALSE)</f>
        <v>Si</v>
      </c>
      <c r="I40" s="158" t="str">
        <f>VLOOKUP(E40,VIP!$A$2:$O11741,8,FALSE)</f>
        <v>No</v>
      </c>
      <c r="J40" s="158" t="str">
        <f>VLOOKUP(E40,VIP!$A$2:$O11691,8,FALSE)</f>
        <v>No</v>
      </c>
      <c r="K40" s="158" t="str">
        <f>VLOOKUP(E40,VIP!$A$2:$O15265,6,0)</f>
        <v>NO</v>
      </c>
      <c r="L40" s="143" t="s">
        <v>2460</v>
      </c>
      <c r="M40" s="96" t="s">
        <v>2441</v>
      </c>
      <c r="N40" s="156" t="s">
        <v>2686</v>
      </c>
      <c r="O40" s="158" t="s">
        <v>2450</v>
      </c>
      <c r="P40" s="158"/>
      <c r="Q40" s="96" t="s">
        <v>2460</v>
      </c>
      <c r="R40" s="44"/>
      <c r="V40" s="78"/>
      <c r="W40" s="69"/>
    </row>
    <row r="41" spans="1:23" s="127" customFormat="1" ht="18" x14ac:dyDescent="0.25">
      <c r="A41" s="158" t="str">
        <f>VLOOKUP(E41,'LISTADO ATM'!$A$2:$C$902,3,0)</f>
        <v>SUR</v>
      </c>
      <c r="B41" s="112">
        <v>3335981853</v>
      </c>
      <c r="C41" s="97">
        <v>44416.363854166666</v>
      </c>
      <c r="D41" s="97" t="s">
        <v>2464</v>
      </c>
      <c r="E41" s="140">
        <v>766</v>
      </c>
      <c r="F41" s="158" t="str">
        <f>VLOOKUP(E41,VIP!$A$2:$O14814,2,0)</f>
        <v>DRBR440</v>
      </c>
      <c r="G41" s="158" t="str">
        <f>VLOOKUP(E41,'LISTADO ATM'!$A$2:$B$901,2,0)</f>
        <v xml:space="preserve">ATM Oficina Azua II </v>
      </c>
      <c r="H41" s="158" t="str">
        <f>VLOOKUP(E41,VIP!$A$2:$O19775,7,FALSE)</f>
        <v>Si</v>
      </c>
      <c r="I41" s="158" t="str">
        <f>VLOOKUP(E41,VIP!$A$2:$O11740,8,FALSE)</f>
        <v>Si</v>
      </c>
      <c r="J41" s="158" t="str">
        <f>VLOOKUP(E41,VIP!$A$2:$O11690,8,FALSE)</f>
        <v>Si</v>
      </c>
      <c r="K41" s="158" t="str">
        <f>VLOOKUP(E41,VIP!$A$2:$O15264,6,0)</f>
        <v>SI</v>
      </c>
      <c r="L41" s="143" t="s">
        <v>2647</v>
      </c>
      <c r="M41" s="96" t="s">
        <v>2441</v>
      </c>
      <c r="N41" s="96" t="s">
        <v>2448</v>
      </c>
      <c r="O41" s="158" t="s">
        <v>2465</v>
      </c>
      <c r="P41" s="162"/>
      <c r="Q41" s="96" t="s">
        <v>2647</v>
      </c>
      <c r="R41" s="44"/>
      <c r="V41" s="78"/>
      <c r="W41" s="69"/>
    </row>
    <row r="42" spans="1:23" s="127" customFormat="1" ht="18" x14ac:dyDescent="0.25">
      <c r="A42" s="158" t="str">
        <f>VLOOKUP(E42,'LISTADO ATM'!$A$2:$C$902,3,0)</f>
        <v>DISTRITO NACIONAL</v>
      </c>
      <c r="B42" s="112">
        <v>3335981857</v>
      </c>
      <c r="C42" s="97">
        <v>44416.392824074072</v>
      </c>
      <c r="D42" s="97" t="s">
        <v>2176</v>
      </c>
      <c r="E42" s="140">
        <v>545</v>
      </c>
      <c r="F42" s="158" t="str">
        <f>VLOOKUP(E42,VIP!$A$2:$O14812,2,0)</f>
        <v>DRBR995</v>
      </c>
      <c r="G42" s="158" t="str">
        <f>VLOOKUP(E42,'LISTADO ATM'!$A$2:$B$901,2,0)</f>
        <v xml:space="preserve">ATM Oficina Isabel La Católica II  </v>
      </c>
      <c r="H42" s="158" t="str">
        <f>VLOOKUP(E42,VIP!$A$2:$O19773,7,FALSE)</f>
        <v>Si</v>
      </c>
      <c r="I42" s="158" t="str">
        <f>VLOOKUP(E42,VIP!$A$2:$O11738,8,FALSE)</f>
        <v>Si</v>
      </c>
      <c r="J42" s="158" t="str">
        <f>VLOOKUP(E42,VIP!$A$2:$O11688,8,FALSE)</f>
        <v>Si</v>
      </c>
      <c r="K42" s="158" t="str">
        <f>VLOOKUP(E42,VIP!$A$2:$O15262,6,0)</f>
        <v>NO</v>
      </c>
      <c r="L42" s="143" t="s">
        <v>2215</v>
      </c>
      <c r="M42" s="96" t="s">
        <v>2441</v>
      </c>
      <c r="N42" s="96" t="s">
        <v>2448</v>
      </c>
      <c r="O42" s="158" t="s">
        <v>2450</v>
      </c>
      <c r="P42" s="158"/>
      <c r="Q42" s="96" t="s">
        <v>2215</v>
      </c>
      <c r="R42" s="44"/>
      <c r="V42" s="78"/>
      <c r="W42" s="69"/>
    </row>
    <row r="43" spans="1:23" s="127" customFormat="1" ht="18" x14ac:dyDescent="0.25">
      <c r="A43" s="158" t="str">
        <f>VLOOKUP(E43,'LISTADO ATM'!$A$2:$C$902,3,0)</f>
        <v>DISTRITO NACIONAL</v>
      </c>
      <c r="B43" s="112" t="s">
        <v>2665</v>
      </c>
      <c r="C43" s="97">
        <v>44416.44158564815</v>
      </c>
      <c r="D43" s="97" t="s">
        <v>2176</v>
      </c>
      <c r="E43" s="140">
        <v>422</v>
      </c>
      <c r="F43" s="158" t="str">
        <f>VLOOKUP(E43,VIP!$A$2:$O14840,2,0)</f>
        <v>DRBR422</v>
      </c>
      <c r="G43" s="158" t="str">
        <f>VLOOKUP(E43,'LISTADO ATM'!$A$2:$B$901,2,0)</f>
        <v xml:space="preserve">ATM Olé Manoguayabo </v>
      </c>
      <c r="H43" s="158" t="str">
        <f>VLOOKUP(E43,VIP!$A$2:$O19801,7,FALSE)</f>
        <v>Si</v>
      </c>
      <c r="I43" s="158" t="str">
        <f>VLOOKUP(E43,VIP!$A$2:$O11766,8,FALSE)</f>
        <v>Si</v>
      </c>
      <c r="J43" s="158" t="str">
        <f>VLOOKUP(E43,VIP!$A$2:$O11716,8,FALSE)</f>
        <v>Si</v>
      </c>
      <c r="K43" s="158" t="str">
        <f>VLOOKUP(E43,VIP!$A$2:$O15290,6,0)</f>
        <v>NO</v>
      </c>
      <c r="L43" s="143" t="s">
        <v>2460</v>
      </c>
      <c r="M43" s="96" t="s">
        <v>2441</v>
      </c>
      <c r="N43" s="156" t="s">
        <v>2686</v>
      </c>
      <c r="O43" s="158" t="s">
        <v>2450</v>
      </c>
      <c r="P43" s="162"/>
      <c r="Q43" s="96" t="s">
        <v>2460</v>
      </c>
      <c r="R43" s="44"/>
      <c r="V43" s="78"/>
      <c r="W43" s="69"/>
    </row>
    <row r="44" spans="1:23" s="127" customFormat="1" ht="18" x14ac:dyDescent="0.25">
      <c r="A44" s="158" t="str">
        <f>VLOOKUP(E44,'LISTADO ATM'!$A$2:$C$902,3,0)</f>
        <v>SUR</v>
      </c>
      <c r="B44" s="112" t="s">
        <v>2664</v>
      </c>
      <c r="C44" s="97">
        <v>44416.501655092594</v>
      </c>
      <c r="D44" s="97" t="s">
        <v>2464</v>
      </c>
      <c r="E44" s="140">
        <v>750</v>
      </c>
      <c r="F44" s="158" t="str">
        <f>VLOOKUP(E44,VIP!$A$2:$O14839,2,0)</f>
        <v>DRBR265</v>
      </c>
      <c r="G44" s="158" t="str">
        <f>VLOOKUP(E44,'LISTADO ATM'!$A$2:$B$901,2,0)</f>
        <v xml:space="preserve">ATM UNP Duvergé </v>
      </c>
      <c r="H44" s="158" t="str">
        <f>VLOOKUP(E44,VIP!$A$2:$O19800,7,FALSE)</f>
        <v>Si</v>
      </c>
      <c r="I44" s="158" t="str">
        <f>VLOOKUP(E44,VIP!$A$2:$O11765,8,FALSE)</f>
        <v>Si</v>
      </c>
      <c r="J44" s="158" t="str">
        <f>VLOOKUP(E44,VIP!$A$2:$O11715,8,FALSE)</f>
        <v>Si</v>
      </c>
      <c r="K44" s="158" t="str">
        <f>VLOOKUP(E44,VIP!$A$2:$O15289,6,0)</f>
        <v>SI</v>
      </c>
      <c r="L44" s="143" t="s">
        <v>2413</v>
      </c>
      <c r="M44" s="96" t="s">
        <v>2441</v>
      </c>
      <c r="N44" s="96" t="s">
        <v>2448</v>
      </c>
      <c r="O44" s="158" t="s">
        <v>2465</v>
      </c>
      <c r="P44" s="158"/>
      <c r="Q44" s="96" t="s">
        <v>2413</v>
      </c>
      <c r="R44" s="44"/>
      <c r="V44" s="78"/>
      <c r="W44" s="69"/>
    </row>
    <row r="45" spans="1:23" s="127" customFormat="1" ht="18" x14ac:dyDescent="0.25">
      <c r="A45" s="158" t="str">
        <f>VLOOKUP(E45,'LISTADO ATM'!$A$2:$C$902,3,0)</f>
        <v>ESTE</v>
      </c>
      <c r="B45" s="112" t="s">
        <v>2663</v>
      </c>
      <c r="C45" s="97">
        <v>44416.503506944442</v>
      </c>
      <c r="D45" s="97" t="s">
        <v>2464</v>
      </c>
      <c r="E45" s="140">
        <v>631</v>
      </c>
      <c r="F45" s="158" t="str">
        <f>VLOOKUP(E45,VIP!$A$2:$O14838,2,0)</f>
        <v>DRBR417</v>
      </c>
      <c r="G45" s="158" t="str">
        <f>VLOOKUP(E45,'LISTADO ATM'!$A$2:$B$901,2,0)</f>
        <v xml:space="preserve">ATM ASOCODEQUI (San Pedro) </v>
      </c>
      <c r="H45" s="158" t="str">
        <f>VLOOKUP(E45,VIP!$A$2:$O19799,7,FALSE)</f>
        <v>Si</v>
      </c>
      <c r="I45" s="158" t="str">
        <f>VLOOKUP(E45,VIP!$A$2:$O11764,8,FALSE)</f>
        <v>Si</v>
      </c>
      <c r="J45" s="158" t="str">
        <f>VLOOKUP(E45,VIP!$A$2:$O11714,8,FALSE)</f>
        <v>Si</v>
      </c>
      <c r="K45" s="158" t="str">
        <f>VLOOKUP(E45,VIP!$A$2:$O15288,6,0)</f>
        <v>NO</v>
      </c>
      <c r="L45" s="143" t="s">
        <v>2413</v>
      </c>
      <c r="M45" s="96" t="s">
        <v>2441</v>
      </c>
      <c r="N45" s="96" t="s">
        <v>2448</v>
      </c>
      <c r="O45" s="158" t="s">
        <v>2465</v>
      </c>
      <c r="P45" s="162"/>
      <c r="Q45" s="96" t="s">
        <v>2413</v>
      </c>
      <c r="R45" s="44"/>
      <c r="V45" s="78"/>
      <c r="W45" s="69"/>
    </row>
    <row r="46" spans="1:23" s="127" customFormat="1" ht="18" x14ac:dyDescent="0.25">
      <c r="A46" s="158" t="str">
        <f>VLOOKUP(E46,'LISTADO ATM'!$A$2:$C$902,3,0)</f>
        <v>DISTRITO NACIONAL</v>
      </c>
      <c r="B46" s="112" t="s">
        <v>2662</v>
      </c>
      <c r="C46" s="97">
        <v>44416.504652777781</v>
      </c>
      <c r="D46" s="97" t="s">
        <v>2464</v>
      </c>
      <c r="E46" s="140">
        <v>23</v>
      </c>
      <c r="F46" s="158" t="str">
        <f>VLOOKUP(E46,VIP!$A$2:$O14837,2,0)</f>
        <v>DRBR023</v>
      </c>
      <c r="G46" s="158" t="str">
        <f>VLOOKUP(E46,'LISTADO ATM'!$A$2:$B$901,2,0)</f>
        <v xml:space="preserve">ATM Oficina México </v>
      </c>
      <c r="H46" s="158" t="str">
        <f>VLOOKUP(E46,VIP!$A$2:$O19798,7,FALSE)</f>
        <v>Si</v>
      </c>
      <c r="I46" s="158" t="str">
        <f>VLOOKUP(E46,VIP!$A$2:$O11763,8,FALSE)</f>
        <v>Si</v>
      </c>
      <c r="J46" s="158" t="str">
        <f>VLOOKUP(E46,VIP!$A$2:$O11713,8,FALSE)</f>
        <v>Si</v>
      </c>
      <c r="K46" s="158" t="str">
        <f>VLOOKUP(E46,VIP!$A$2:$O15287,6,0)</f>
        <v>NO</v>
      </c>
      <c r="L46" s="143" t="s">
        <v>2413</v>
      </c>
      <c r="M46" s="96" t="s">
        <v>2441</v>
      </c>
      <c r="N46" s="96" t="s">
        <v>2448</v>
      </c>
      <c r="O46" s="158" t="s">
        <v>2465</v>
      </c>
      <c r="P46" s="158"/>
      <c r="Q46" s="96" t="s">
        <v>2413</v>
      </c>
      <c r="R46" s="44"/>
      <c r="V46" s="78"/>
      <c r="W46" s="69"/>
    </row>
    <row r="47" spans="1:23" s="127" customFormat="1" ht="18" x14ac:dyDescent="0.25">
      <c r="A47" s="158" t="str">
        <f>VLOOKUP(E47,'LISTADO ATM'!$A$2:$C$902,3,0)</f>
        <v>ESTE</v>
      </c>
      <c r="B47" s="112" t="s">
        <v>2661</v>
      </c>
      <c r="C47" s="97">
        <v>44416.516446759262</v>
      </c>
      <c r="D47" s="97" t="s">
        <v>2464</v>
      </c>
      <c r="E47" s="140">
        <v>385</v>
      </c>
      <c r="F47" s="158" t="str">
        <f>VLOOKUP(E47,VIP!$A$2:$O14835,2,0)</f>
        <v>DRBR385</v>
      </c>
      <c r="G47" s="158" t="str">
        <f>VLOOKUP(E47,'LISTADO ATM'!$A$2:$B$901,2,0)</f>
        <v xml:space="preserve">ATM Plaza Verón I </v>
      </c>
      <c r="H47" s="158" t="str">
        <f>VLOOKUP(E47,VIP!$A$2:$O19796,7,FALSE)</f>
        <v>Si</v>
      </c>
      <c r="I47" s="158" t="str">
        <f>VLOOKUP(E47,VIP!$A$2:$O11761,8,FALSE)</f>
        <v>Si</v>
      </c>
      <c r="J47" s="158" t="str">
        <f>VLOOKUP(E47,VIP!$A$2:$O11711,8,FALSE)</f>
        <v>Si</v>
      </c>
      <c r="K47" s="158" t="str">
        <f>VLOOKUP(E47,VIP!$A$2:$O15285,6,0)</f>
        <v>NO</v>
      </c>
      <c r="L47" s="143" t="s">
        <v>2413</v>
      </c>
      <c r="M47" s="96" t="s">
        <v>2441</v>
      </c>
      <c r="N47" s="96" t="s">
        <v>2448</v>
      </c>
      <c r="O47" s="158" t="s">
        <v>2465</v>
      </c>
      <c r="P47" s="162"/>
      <c r="Q47" s="96" t="s">
        <v>2413</v>
      </c>
      <c r="R47" s="44"/>
      <c r="V47" s="78"/>
      <c r="W47" s="69"/>
    </row>
    <row r="48" spans="1:23" s="127" customFormat="1" ht="18" x14ac:dyDescent="0.25">
      <c r="A48" s="158" t="str">
        <f>VLOOKUP(E48,'LISTADO ATM'!$A$2:$C$902,3,0)</f>
        <v>NORTE</v>
      </c>
      <c r="B48" s="112" t="s">
        <v>2660</v>
      </c>
      <c r="C48" s="97">
        <v>44416.518495370372</v>
      </c>
      <c r="D48" s="97" t="s">
        <v>2464</v>
      </c>
      <c r="E48" s="140">
        <v>749</v>
      </c>
      <c r="F48" s="158" t="str">
        <f>VLOOKUP(E48,VIP!$A$2:$O14834,2,0)</f>
        <v>DRBR251</v>
      </c>
      <c r="G48" s="158" t="str">
        <f>VLOOKUP(E48,'LISTADO ATM'!$A$2:$B$901,2,0)</f>
        <v xml:space="preserve">ATM Oficina Yaque </v>
      </c>
      <c r="H48" s="158" t="str">
        <f>VLOOKUP(E48,VIP!$A$2:$O19795,7,FALSE)</f>
        <v>Si</v>
      </c>
      <c r="I48" s="158" t="str">
        <f>VLOOKUP(E48,VIP!$A$2:$O11760,8,FALSE)</f>
        <v>Si</v>
      </c>
      <c r="J48" s="158" t="str">
        <f>VLOOKUP(E48,VIP!$A$2:$O11710,8,FALSE)</f>
        <v>Si</v>
      </c>
      <c r="K48" s="158" t="str">
        <f>VLOOKUP(E48,VIP!$A$2:$O15284,6,0)</f>
        <v>NO</v>
      </c>
      <c r="L48" s="143" t="s">
        <v>2413</v>
      </c>
      <c r="M48" s="96" t="s">
        <v>2441</v>
      </c>
      <c r="N48" s="96" t="s">
        <v>2448</v>
      </c>
      <c r="O48" s="158" t="s">
        <v>2465</v>
      </c>
      <c r="P48" s="158"/>
      <c r="Q48" s="96" t="s">
        <v>2413</v>
      </c>
      <c r="R48" s="44"/>
      <c r="V48" s="78"/>
      <c r="W48" s="69"/>
    </row>
    <row r="49" spans="1:23" s="127" customFormat="1" ht="18" x14ac:dyDescent="0.25">
      <c r="A49" s="158" t="str">
        <f>VLOOKUP(E49,'LISTADO ATM'!$A$2:$C$902,3,0)</f>
        <v>DISTRITO NACIONAL</v>
      </c>
      <c r="B49" s="112" t="s">
        <v>2659</v>
      </c>
      <c r="C49" s="97">
        <v>44416.519594907404</v>
      </c>
      <c r="D49" s="97" t="s">
        <v>2464</v>
      </c>
      <c r="E49" s="140">
        <v>410</v>
      </c>
      <c r="F49" s="158" t="str">
        <f>VLOOKUP(E49,VIP!$A$2:$O14832,2,0)</f>
        <v>DRBR410</v>
      </c>
      <c r="G49" s="158" t="str">
        <f>VLOOKUP(E49,'LISTADO ATM'!$A$2:$B$901,2,0)</f>
        <v xml:space="preserve">ATM Oficina Las Palmas de Herrera II </v>
      </c>
      <c r="H49" s="158" t="str">
        <f>VLOOKUP(E49,VIP!$A$2:$O19793,7,FALSE)</f>
        <v>Si</v>
      </c>
      <c r="I49" s="158" t="str">
        <f>VLOOKUP(E49,VIP!$A$2:$O11758,8,FALSE)</f>
        <v>Si</v>
      </c>
      <c r="J49" s="158" t="str">
        <f>VLOOKUP(E49,VIP!$A$2:$O11708,8,FALSE)</f>
        <v>Si</v>
      </c>
      <c r="K49" s="158" t="str">
        <f>VLOOKUP(E49,VIP!$A$2:$O15282,6,0)</f>
        <v>NO</v>
      </c>
      <c r="L49" s="143" t="s">
        <v>2413</v>
      </c>
      <c r="M49" s="96" t="s">
        <v>2441</v>
      </c>
      <c r="N49" s="96" t="s">
        <v>2448</v>
      </c>
      <c r="O49" s="158" t="s">
        <v>2465</v>
      </c>
      <c r="P49" s="162"/>
      <c r="Q49" s="96" t="s">
        <v>2413</v>
      </c>
      <c r="R49" s="44"/>
      <c r="V49" s="78"/>
      <c r="W49" s="69"/>
    </row>
    <row r="50" spans="1:23" s="127" customFormat="1" ht="18" x14ac:dyDescent="0.25">
      <c r="A50" s="158" t="str">
        <f>VLOOKUP(E50,'LISTADO ATM'!$A$2:$C$902,3,0)</f>
        <v>DISTRITO NACIONAL</v>
      </c>
      <c r="B50" s="112" t="s">
        <v>2658</v>
      </c>
      <c r="C50" s="97">
        <v>44416.571631944447</v>
      </c>
      <c r="D50" s="97" t="s">
        <v>2176</v>
      </c>
      <c r="E50" s="140">
        <v>31</v>
      </c>
      <c r="F50" s="158" t="str">
        <f>VLOOKUP(E50,VIP!$A$2:$O14827,2,0)</f>
        <v>DRBR031</v>
      </c>
      <c r="G50" s="158" t="str">
        <f>VLOOKUP(E50,'LISTADO ATM'!$A$2:$B$901,2,0)</f>
        <v xml:space="preserve">ATM Oficina San Martín I </v>
      </c>
      <c r="H50" s="158" t="str">
        <f>VLOOKUP(E50,VIP!$A$2:$O19788,7,FALSE)</f>
        <v>Si</v>
      </c>
      <c r="I50" s="158" t="str">
        <f>VLOOKUP(E50,VIP!$A$2:$O11753,8,FALSE)</f>
        <v>Si</v>
      </c>
      <c r="J50" s="158" t="str">
        <f>VLOOKUP(E50,VIP!$A$2:$O11703,8,FALSE)</f>
        <v>Si</v>
      </c>
      <c r="K50" s="158" t="str">
        <f>VLOOKUP(E50,VIP!$A$2:$O15277,6,0)</f>
        <v>NO</v>
      </c>
      <c r="L50" s="143" t="s">
        <v>2215</v>
      </c>
      <c r="M50" s="96" t="s">
        <v>2441</v>
      </c>
      <c r="N50" s="96" t="s">
        <v>2448</v>
      </c>
      <c r="O50" s="158" t="s">
        <v>2450</v>
      </c>
      <c r="P50" s="158"/>
      <c r="Q50" s="96" t="s">
        <v>2215</v>
      </c>
      <c r="R50" s="44"/>
      <c r="V50" s="78"/>
      <c r="W50" s="69"/>
    </row>
    <row r="51" spans="1:23" s="127" customFormat="1" ht="18" x14ac:dyDescent="0.25">
      <c r="A51" s="158" t="str">
        <f>VLOOKUP(E51,'LISTADO ATM'!$A$2:$C$902,3,0)</f>
        <v>DISTRITO NACIONAL</v>
      </c>
      <c r="B51" s="112" t="s">
        <v>2657</v>
      </c>
      <c r="C51" s="97">
        <v>44416.572442129633</v>
      </c>
      <c r="D51" s="97" t="s">
        <v>2176</v>
      </c>
      <c r="E51" s="140">
        <v>946</v>
      </c>
      <c r="F51" s="158" t="str">
        <f>VLOOKUP(E51,VIP!$A$2:$O14826,2,0)</f>
        <v>DRBR24R</v>
      </c>
      <c r="G51" s="158" t="str">
        <f>VLOOKUP(E51,'LISTADO ATM'!$A$2:$B$901,2,0)</f>
        <v xml:space="preserve">ATM Oficina Núñez de Cáceres I </v>
      </c>
      <c r="H51" s="158" t="str">
        <f>VLOOKUP(E51,VIP!$A$2:$O19787,7,FALSE)</f>
        <v>Si</v>
      </c>
      <c r="I51" s="158" t="str">
        <f>VLOOKUP(E51,VIP!$A$2:$O11752,8,FALSE)</f>
        <v>Si</v>
      </c>
      <c r="J51" s="158" t="str">
        <f>VLOOKUP(E51,VIP!$A$2:$O11702,8,FALSE)</f>
        <v>Si</v>
      </c>
      <c r="K51" s="158" t="str">
        <f>VLOOKUP(E51,VIP!$A$2:$O15276,6,0)</f>
        <v>NO</v>
      </c>
      <c r="L51" s="143" t="s">
        <v>2215</v>
      </c>
      <c r="M51" s="96" t="s">
        <v>2441</v>
      </c>
      <c r="N51" s="96" t="s">
        <v>2448</v>
      </c>
      <c r="O51" s="158" t="s">
        <v>2450</v>
      </c>
      <c r="P51" s="158"/>
      <c r="Q51" s="96" t="s">
        <v>2215</v>
      </c>
      <c r="R51" s="44"/>
      <c r="V51" s="78"/>
      <c r="W51" s="69"/>
    </row>
    <row r="52" spans="1:23" s="127" customFormat="1" ht="18" x14ac:dyDescent="0.25">
      <c r="A52" s="158" t="str">
        <f>VLOOKUP(E52,'LISTADO ATM'!$A$2:$C$902,3,0)</f>
        <v>DISTRITO NACIONAL</v>
      </c>
      <c r="B52" s="112" t="s">
        <v>2656</v>
      </c>
      <c r="C52" s="97">
        <v>44416.573449074072</v>
      </c>
      <c r="D52" s="97" t="s">
        <v>2176</v>
      </c>
      <c r="E52" s="140">
        <v>234</v>
      </c>
      <c r="F52" s="158" t="str">
        <f>VLOOKUP(E52,VIP!$A$2:$O14825,2,0)</f>
        <v>DRBR234</v>
      </c>
      <c r="G52" s="158" t="str">
        <f>VLOOKUP(E52,'LISTADO ATM'!$A$2:$B$901,2,0)</f>
        <v xml:space="preserve">ATM Oficina Boca Chica I </v>
      </c>
      <c r="H52" s="158" t="str">
        <f>VLOOKUP(E52,VIP!$A$2:$O19786,7,FALSE)</f>
        <v>Si</v>
      </c>
      <c r="I52" s="158" t="str">
        <f>VLOOKUP(E52,VIP!$A$2:$O11751,8,FALSE)</f>
        <v>Si</v>
      </c>
      <c r="J52" s="158" t="str">
        <f>VLOOKUP(E52,VIP!$A$2:$O11701,8,FALSE)</f>
        <v>Si</v>
      </c>
      <c r="K52" s="158" t="str">
        <f>VLOOKUP(E52,VIP!$A$2:$O15275,6,0)</f>
        <v>NO</v>
      </c>
      <c r="L52" s="143" t="s">
        <v>2215</v>
      </c>
      <c r="M52" s="96" t="s">
        <v>2441</v>
      </c>
      <c r="N52" s="96" t="s">
        <v>2448</v>
      </c>
      <c r="O52" s="158" t="s">
        <v>2450</v>
      </c>
      <c r="P52" s="162"/>
      <c r="Q52" s="96" t="s">
        <v>2215</v>
      </c>
      <c r="R52" s="44"/>
      <c r="V52" s="78"/>
      <c r="W52" s="69"/>
    </row>
    <row r="53" spans="1:23" s="127" customFormat="1" ht="18" x14ac:dyDescent="0.25">
      <c r="A53" s="158" t="str">
        <f>VLOOKUP(E53,'LISTADO ATM'!$A$2:$C$902,3,0)</f>
        <v>NORTE</v>
      </c>
      <c r="B53" s="112" t="s">
        <v>2655</v>
      </c>
      <c r="C53" s="97">
        <v>44416.574201388888</v>
      </c>
      <c r="D53" s="97" t="s">
        <v>2177</v>
      </c>
      <c r="E53" s="140">
        <v>144</v>
      </c>
      <c r="F53" s="158" t="str">
        <f>VLOOKUP(E53,VIP!$A$2:$O14824,2,0)</f>
        <v>DRBR144</v>
      </c>
      <c r="G53" s="158" t="str">
        <f>VLOOKUP(E53,'LISTADO ATM'!$A$2:$B$901,2,0)</f>
        <v xml:space="preserve">ATM Oficina Villa Altagracia </v>
      </c>
      <c r="H53" s="158" t="str">
        <f>VLOOKUP(E53,VIP!$A$2:$O19785,7,FALSE)</f>
        <v>Si</v>
      </c>
      <c r="I53" s="158" t="str">
        <f>VLOOKUP(E53,VIP!$A$2:$O11750,8,FALSE)</f>
        <v>Si</v>
      </c>
      <c r="J53" s="158" t="str">
        <f>VLOOKUP(E53,VIP!$A$2:$O11700,8,FALSE)</f>
        <v>Si</v>
      </c>
      <c r="K53" s="158" t="str">
        <f>VLOOKUP(E53,VIP!$A$2:$O15274,6,0)</f>
        <v>SI</v>
      </c>
      <c r="L53" s="143" t="s">
        <v>2621</v>
      </c>
      <c r="M53" s="96" t="s">
        <v>2441</v>
      </c>
      <c r="N53" s="96" t="s">
        <v>2448</v>
      </c>
      <c r="O53" s="158" t="s">
        <v>2666</v>
      </c>
      <c r="P53" s="163"/>
      <c r="Q53" s="96" t="s">
        <v>2621</v>
      </c>
      <c r="R53" s="44"/>
      <c r="V53" s="78"/>
      <c r="W53" s="69"/>
    </row>
    <row r="54" spans="1:23" s="127" customFormat="1" ht="18" x14ac:dyDescent="0.25">
      <c r="A54" s="158" t="str">
        <f>VLOOKUP(E54,'LISTADO ATM'!$A$2:$C$902,3,0)</f>
        <v>DISTRITO NACIONAL</v>
      </c>
      <c r="B54" s="112" t="s">
        <v>2654</v>
      </c>
      <c r="C54" s="97">
        <v>44416.575729166667</v>
      </c>
      <c r="D54" s="97" t="s">
        <v>2176</v>
      </c>
      <c r="E54" s="140">
        <v>235</v>
      </c>
      <c r="F54" s="158" t="str">
        <f>VLOOKUP(E54,VIP!$A$2:$O14823,2,0)</f>
        <v>DRBR235</v>
      </c>
      <c r="G54" s="158" t="str">
        <f>VLOOKUP(E54,'LISTADO ATM'!$A$2:$B$901,2,0)</f>
        <v xml:space="preserve">ATM Oficina Multicentro La Sirena San Isidro </v>
      </c>
      <c r="H54" s="158" t="str">
        <f>VLOOKUP(E54,VIP!$A$2:$O19784,7,FALSE)</f>
        <v>Si</v>
      </c>
      <c r="I54" s="158" t="str">
        <f>VLOOKUP(E54,VIP!$A$2:$O11749,8,FALSE)</f>
        <v>Si</v>
      </c>
      <c r="J54" s="158" t="str">
        <f>VLOOKUP(E54,VIP!$A$2:$O11699,8,FALSE)</f>
        <v>Si</v>
      </c>
      <c r="K54" s="158" t="str">
        <f>VLOOKUP(E54,VIP!$A$2:$O15273,6,0)</f>
        <v>SI</v>
      </c>
      <c r="L54" s="143" t="s">
        <v>2460</v>
      </c>
      <c r="M54" s="96" t="s">
        <v>2441</v>
      </c>
      <c r="N54" s="96" t="s">
        <v>2448</v>
      </c>
      <c r="O54" s="158" t="s">
        <v>2450</v>
      </c>
      <c r="P54" s="162"/>
      <c r="Q54" s="96" t="s">
        <v>2460</v>
      </c>
      <c r="R54" s="44"/>
      <c r="V54" s="78"/>
      <c r="W54" s="69"/>
    </row>
    <row r="55" spans="1:23" s="127" customFormat="1" ht="18" x14ac:dyDescent="0.25">
      <c r="A55" s="158" t="str">
        <f>VLOOKUP(E55,'LISTADO ATM'!$A$2:$C$902,3,0)</f>
        <v>DISTRITO NACIONAL</v>
      </c>
      <c r="B55" s="112" t="s">
        <v>2653</v>
      </c>
      <c r="C55" s="97">
        <v>44416.576944444445</v>
      </c>
      <c r="D55" s="97" t="s">
        <v>2176</v>
      </c>
      <c r="E55" s="140">
        <v>884</v>
      </c>
      <c r="F55" s="158" t="str">
        <f>VLOOKUP(E55,VIP!$A$2:$O14822,2,0)</f>
        <v>DRBR884</v>
      </c>
      <c r="G55" s="158" t="str">
        <f>VLOOKUP(E55,'LISTADO ATM'!$A$2:$B$901,2,0)</f>
        <v xml:space="preserve">ATM UNP Olé Sabana Perdida </v>
      </c>
      <c r="H55" s="158" t="str">
        <f>VLOOKUP(E55,VIP!$A$2:$O19783,7,FALSE)</f>
        <v>Si</v>
      </c>
      <c r="I55" s="158" t="str">
        <f>VLOOKUP(E55,VIP!$A$2:$O11748,8,FALSE)</f>
        <v>Si</v>
      </c>
      <c r="J55" s="158" t="str">
        <f>VLOOKUP(E55,VIP!$A$2:$O11698,8,FALSE)</f>
        <v>Si</v>
      </c>
      <c r="K55" s="158" t="str">
        <f>VLOOKUP(E55,VIP!$A$2:$O15272,6,0)</f>
        <v>NO</v>
      </c>
      <c r="L55" s="143" t="s">
        <v>2460</v>
      </c>
      <c r="M55" s="96" t="s">
        <v>2441</v>
      </c>
      <c r="N55" s="96" t="s">
        <v>2448</v>
      </c>
      <c r="O55" s="158" t="s">
        <v>2450</v>
      </c>
      <c r="P55" s="158"/>
      <c r="Q55" s="96" t="s">
        <v>2460</v>
      </c>
      <c r="R55" s="44"/>
      <c r="V55" s="78"/>
      <c r="W55" s="69"/>
    </row>
    <row r="56" spans="1:23" s="127" customFormat="1" ht="18" x14ac:dyDescent="0.25">
      <c r="A56" s="158" t="str">
        <f>VLOOKUP(E56,'LISTADO ATM'!$A$2:$C$902,3,0)</f>
        <v>DISTRITO NACIONAL</v>
      </c>
      <c r="B56" s="112" t="s">
        <v>2652</v>
      </c>
      <c r="C56" s="97">
        <v>44416.577592592592</v>
      </c>
      <c r="D56" s="97" t="s">
        <v>2176</v>
      </c>
      <c r="E56" s="140">
        <v>238</v>
      </c>
      <c r="F56" s="158" t="str">
        <f>VLOOKUP(E56,VIP!$A$2:$O14821,2,0)</f>
        <v>DRBR238</v>
      </c>
      <c r="G56" s="158" t="str">
        <f>VLOOKUP(E56,'LISTADO ATM'!$A$2:$B$901,2,0)</f>
        <v xml:space="preserve">ATM Multicentro La Sirena Charles de Gaulle </v>
      </c>
      <c r="H56" s="158" t="str">
        <f>VLOOKUP(E56,VIP!$A$2:$O19782,7,FALSE)</f>
        <v>Si</v>
      </c>
      <c r="I56" s="158" t="str">
        <f>VLOOKUP(E56,VIP!$A$2:$O11747,8,FALSE)</f>
        <v>Si</v>
      </c>
      <c r="J56" s="158" t="str">
        <f>VLOOKUP(E56,VIP!$A$2:$O11697,8,FALSE)</f>
        <v>Si</v>
      </c>
      <c r="K56" s="158" t="str">
        <f>VLOOKUP(E56,VIP!$A$2:$O15271,6,0)</f>
        <v>No</v>
      </c>
      <c r="L56" s="143" t="s">
        <v>2460</v>
      </c>
      <c r="M56" s="96" t="s">
        <v>2441</v>
      </c>
      <c r="N56" s="96" t="s">
        <v>2448</v>
      </c>
      <c r="O56" s="158" t="s">
        <v>2450</v>
      </c>
      <c r="P56" s="158"/>
      <c r="Q56" s="96" t="s">
        <v>2460</v>
      </c>
      <c r="R56" s="44"/>
      <c r="V56" s="78"/>
      <c r="W56" s="69"/>
    </row>
    <row r="57" spans="1:23" s="127" customFormat="1" ht="18" x14ac:dyDescent="0.25">
      <c r="A57" s="158" t="str">
        <f>VLOOKUP(E57,'LISTADO ATM'!$A$2:$C$902,3,0)</f>
        <v>NORTE</v>
      </c>
      <c r="B57" s="112" t="s">
        <v>2651</v>
      </c>
      <c r="C57" s="97">
        <v>44416.588391203702</v>
      </c>
      <c r="D57" s="97" t="s">
        <v>2176</v>
      </c>
      <c r="E57" s="140">
        <v>53</v>
      </c>
      <c r="F57" s="158" t="str">
        <f>VLOOKUP(E57,VIP!$A$2:$O14820,2,0)</f>
        <v>DRBR053</v>
      </c>
      <c r="G57" s="158" t="str">
        <f>VLOOKUP(E57,'LISTADO ATM'!$A$2:$B$901,2,0)</f>
        <v xml:space="preserve">ATM Oficina Constanza </v>
      </c>
      <c r="H57" s="158" t="str">
        <f>VLOOKUP(E57,VIP!$A$2:$O19781,7,FALSE)</f>
        <v>Si</v>
      </c>
      <c r="I57" s="158" t="str">
        <f>VLOOKUP(E57,VIP!$A$2:$O11746,8,FALSE)</f>
        <v>Si</v>
      </c>
      <c r="J57" s="158" t="str">
        <f>VLOOKUP(E57,VIP!$A$2:$O11696,8,FALSE)</f>
        <v>Si</v>
      </c>
      <c r="K57" s="158" t="str">
        <f>VLOOKUP(E57,VIP!$A$2:$O15270,6,0)</f>
        <v>NO</v>
      </c>
      <c r="L57" s="143" t="s">
        <v>2460</v>
      </c>
      <c r="M57" s="96" t="s">
        <v>2441</v>
      </c>
      <c r="N57" s="96" t="s">
        <v>2448</v>
      </c>
      <c r="O57" s="158" t="s">
        <v>2450</v>
      </c>
      <c r="P57" s="162"/>
      <c r="Q57" s="96" t="s">
        <v>2460</v>
      </c>
      <c r="R57" s="44"/>
      <c r="V57" s="78"/>
      <c r="W57" s="69"/>
    </row>
    <row r="58" spans="1:23" s="127" customFormat="1" ht="18" x14ac:dyDescent="0.25">
      <c r="A58" s="158" t="str">
        <f>VLOOKUP(E58,'LISTADO ATM'!$A$2:$C$902,3,0)</f>
        <v>DISTRITO NACIONAL</v>
      </c>
      <c r="B58" s="112" t="s">
        <v>2650</v>
      </c>
      <c r="C58" s="97">
        <v>44416.589247685188</v>
      </c>
      <c r="D58" s="97" t="s">
        <v>2176</v>
      </c>
      <c r="E58" s="140">
        <v>378</v>
      </c>
      <c r="F58" s="158" t="str">
        <f>VLOOKUP(E58,VIP!$A$2:$O14819,2,0)</f>
        <v>DRBR378</v>
      </c>
      <c r="G58" s="158" t="str">
        <f>VLOOKUP(E58,'LISTADO ATM'!$A$2:$B$901,2,0)</f>
        <v>ATM UNP Villa Flores</v>
      </c>
      <c r="H58" s="158" t="str">
        <f>VLOOKUP(E58,VIP!$A$2:$O19780,7,FALSE)</f>
        <v>N/A</v>
      </c>
      <c r="I58" s="158" t="str">
        <f>VLOOKUP(E58,VIP!$A$2:$O11745,8,FALSE)</f>
        <v>N/A</v>
      </c>
      <c r="J58" s="158" t="str">
        <f>VLOOKUP(E58,VIP!$A$2:$O11695,8,FALSE)</f>
        <v>N/A</v>
      </c>
      <c r="K58" s="158" t="str">
        <f>VLOOKUP(E58,VIP!$A$2:$O15269,6,0)</f>
        <v>N/A</v>
      </c>
      <c r="L58" s="143" t="s">
        <v>2460</v>
      </c>
      <c r="M58" s="96" t="s">
        <v>2441</v>
      </c>
      <c r="N58" s="96" t="s">
        <v>2448</v>
      </c>
      <c r="O58" s="158" t="s">
        <v>2450</v>
      </c>
      <c r="P58" s="163"/>
      <c r="Q58" s="96" t="s">
        <v>2460</v>
      </c>
      <c r="R58" s="44"/>
      <c r="V58" s="78"/>
      <c r="W58" s="69"/>
    </row>
    <row r="59" spans="1:23" s="127" customFormat="1" ht="18" x14ac:dyDescent="0.25">
      <c r="A59" s="158" t="str">
        <f>VLOOKUP(E59,'LISTADO ATM'!$A$2:$C$902,3,0)</f>
        <v>DISTRITO NACIONAL</v>
      </c>
      <c r="B59" s="112" t="s">
        <v>2649</v>
      </c>
      <c r="C59" s="97">
        <v>44416.592222222222</v>
      </c>
      <c r="D59" s="97" t="s">
        <v>2176</v>
      </c>
      <c r="E59" s="140">
        <v>70</v>
      </c>
      <c r="F59" s="158" t="str">
        <f>VLOOKUP(E59,VIP!$A$2:$O14818,2,0)</f>
        <v>DRBR070</v>
      </c>
      <c r="G59" s="158" t="str">
        <f>VLOOKUP(E59,'LISTADO ATM'!$A$2:$B$901,2,0)</f>
        <v xml:space="preserve">ATM Autoservicio Plaza Lama Zona Oriental </v>
      </c>
      <c r="H59" s="158" t="str">
        <f>VLOOKUP(E59,VIP!$A$2:$O19779,7,FALSE)</f>
        <v>Si</v>
      </c>
      <c r="I59" s="158" t="str">
        <f>VLOOKUP(E59,VIP!$A$2:$O11744,8,FALSE)</f>
        <v>Si</v>
      </c>
      <c r="J59" s="158" t="str">
        <f>VLOOKUP(E59,VIP!$A$2:$O11694,8,FALSE)</f>
        <v>Si</v>
      </c>
      <c r="K59" s="158" t="str">
        <f>VLOOKUP(E59,VIP!$A$2:$O15268,6,0)</f>
        <v>NO</v>
      </c>
      <c r="L59" s="143" t="s">
        <v>2215</v>
      </c>
      <c r="M59" s="96" t="s">
        <v>2441</v>
      </c>
      <c r="N59" s="96" t="s">
        <v>2448</v>
      </c>
      <c r="O59" s="158" t="s">
        <v>2450</v>
      </c>
      <c r="P59" s="162"/>
      <c r="Q59" s="96" t="s">
        <v>2215</v>
      </c>
      <c r="R59" s="44"/>
      <c r="V59" s="78"/>
      <c r="W59" s="69"/>
    </row>
    <row r="60" spans="1:23" s="127" customFormat="1" ht="18" x14ac:dyDescent="0.25">
      <c r="A60" s="162" t="str">
        <f>VLOOKUP(E60,'LISTADO ATM'!$A$2:$C$902,3,0)</f>
        <v>NORTE</v>
      </c>
      <c r="B60" s="112" t="s">
        <v>2648</v>
      </c>
      <c r="C60" s="97">
        <v>44416.593831018516</v>
      </c>
      <c r="D60" s="97" t="s">
        <v>2176</v>
      </c>
      <c r="E60" s="140">
        <v>431</v>
      </c>
      <c r="F60" s="162" t="str">
        <f>VLOOKUP(E60,VIP!$A$2:$O14817,2,0)</f>
        <v>DRBR583</v>
      </c>
      <c r="G60" s="162" t="str">
        <f>VLOOKUP(E60,'LISTADO ATM'!$A$2:$B$901,2,0)</f>
        <v xml:space="preserve">ATM Autoservicio Sol (Santiago) </v>
      </c>
      <c r="H60" s="162" t="str">
        <f>VLOOKUP(E60,VIP!$A$2:$O19778,7,FALSE)</f>
        <v>Si</v>
      </c>
      <c r="I60" s="162" t="str">
        <f>VLOOKUP(E60,VIP!$A$2:$O11743,8,FALSE)</f>
        <v>Si</v>
      </c>
      <c r="J60" s="162" t="str">
        <f>VLOOKUP(E60,VIP!$A$2:$O11693,8,FALSE)</f>
        <v>Si</v>
      </c>
      <c r="K60" s="162" t="str">
        <f>VLOOKUP(E60,VIP!$A$2:$O15267,6,0)</f>
        <v>SI</v>
      </c>
      <c r="L60" s="143" t="s">
        <v>2215</v>
      </c>
      <c r="M60" s="96" t="s">
        <v>2441</v>
      </c>
      <c r="N60" s="96" t="s">
        <v>2448</v>
      </c>
      <c r="O60" s="162" t="s">
        <v>2450</v>
      </c>
      <c r="P60" s="162"/>
      <c r="Q60" s="96" t="s">
        <v>2215</v>
      </c>
      <c r="R60" s="44"/>
      <c r="V60" s="78"/>
      <c r="W60" s="69"/>
    </row>
    <row r="61" spans="1:23" s="127" customFormat="1" ht="18" x14ac:dyDescent="0.25">
      <c r="A61" s="162" t="str">
        <f>VLOOKUP(E61,'LISTADO ATM'!$A$2:$C$902,3,0)</f>
        <v>DISTRITO NACIONAL</v>
      </c>
      <c r="B61" s="112">
        <v>3335981889</v>
      </c>
      <c r="C61" s="97">
        <v>44416.61141203704</v>
      </c>
      <c r="D61" s="97" t="s">
        <v>2444</v>
      </c>
      <c r="E61" s="140">
        <v>706</v>
      </c>
      <c r="F61" s="162" t="str">
        <f>VLOOKUP(E61,VIP!$A$2:$O14825,2,0)</f>
        <v>DRBR706</v>
      </c>
      <c r="G61" s="162" t="str">
        <f>VLOOKUP(E61,'LISTADO ATM'!$A$2:$B$901,2,0)</f>
        <v xml:space="preserve">ATM S/M Pristine </v>
      </c>
      <c r="H61" s="162" t="str">
        <f>VLOOKUP(E61,VIP!$A$2:$O19786,7,FALSE)</f>
        <v>Si</v>
      </c>
      <c r="I61" s="162" t="str">
        <f>VLOOKUP(E61,VIP!$A$2:$O11751,8,FALSE)</f>
        <v>Si</v>
      </c>
      <c r="J61" s="162" t="str">
        <f>VLOOKUP(E61,VIP!$A$2:$O11701,8,FALSE)</f>
        <v>Si</v>
      </c>
      <c r="K61" s="162" t="str">
        <f>VLOOKUP(E61,VIP!$A$2:$O15275,6,0)</f>
        <v>NO</v>
      </c>
      <c r="L61" s="143" t="s">
        <v>2413</v>
      </c>
      <c r="M61" s="96" t="s">
        <v>2441</v>
      </c>
      <c r="N61" s="96" t="s">
        <v>2448</v>
      </c>
      <c r="O61" s="162" t="s">
        <v>2449</v>
      </c>
      <c r="P61" s="162"/>
      <c r="Q61" s="96" t="s">
        <v>2413</v>
      </c>
      <c r="R61" s="44"/>
      <c r="V61" s="78"/>
      <c r="W61" s="69"/>
    </row>
    <row r="62" spans="1:23" s="127" customFormat="1" ht="18" x14ac:dyDescent="0.25">
      <c r="A62" s="162" t="str">
        <f>VLOOKUP(E62,'LISTADO ATM'!$A$2:$C$902,3,0)</f>
        <v>ESTE</v>
      </c>
      <c r="B62" s="112">
        <v>3335981890</v>
      </c>
      <c r="C62" s="97">
        <v>44416.612951388888</v>
      </c>
      <c r="D62" s="97" t="s">
        <v>2444</v>
      </c>
      <c r="E62" s="140">
        <v>824</v>
      </c>
      <c r="F62" s="162" t="str">
        <f>VLOOKUP(E62,VIP!$A$2:$O14824,2,0)</f>
        <v>DRBR824</v>
      </c>
      <c r="G62" s="162" t="str">
        <f>VLOOKUP(E62,'LISTADO ATM'!$A$2:$B$901,2,0)</f>
        <v xml:space="preserve">ATM Multiplaza (Higuey) </v>
      </c>
      <c r="H62" s="162" t="str">
        <f>VLOOKUP(E62,VIP!$A$2:$O19785,7,FALSE)</f>
        <v>Si</v>
      </c>
      <c r="I62" s="162" t="str">
        <f>VLOOKUP(E62,VIP!$A$2:$O11750,8,FALSE)</f>
        <v>Si</v>
      </c>
      <c r="J62" s="162" t="str">
        <f>VLOOKUP(E62,VIP!$A$2:$O11700,8,FALSE)</f>
        <v>Si</v>
      </c>
      <c r="K62" s="162" t="str">
        <f>VLOOKUP(E62,VIP!$A$2:$O15274,6,0)</f>
        <v>NO</v>
      </c>
      <c r="L62" s="143" t="s">
        <v>2413</v>
      </c>
      <c r="M62" s="96" t="s">
        <v>2441</v>
      </c>
      <c r="N62" s="96" t="s">
        <v>2448</v>
      </c>
      <c r="O62" s="162" t="s">
        <v>2449</v>
      </c>
      <c r="P62" s="163"/>
      <c r="Q62" s="96" t="s">
        <v>2413</v>
      </c>
      <c r="R62" s="44"/>
      <c r="V62" s="78"/>
      <c r="W62" s="69"/>
    </row>
    <row r="63" spans="1:23" s="127" customFormat="1" ht="18" x14ac:dyDescent="0.25">
      <c r="A63" s="162" t="str">
        <f>VLOOKUP(E63,'LISTADO ATM'!$A$2:$C$902,3,0)</f>
        <v>DISTRITO NACIONAL</v>
      </c>
      <c r="B63" s="112">
        <v>3335981891</v>
      </c>
      <c r="C63" s="97">
        <v>44416.61446759259</v>
      </c>
      <c r="D63" s="97" t="s">
        <v>2444</v>
      </c>
      <c r="E63" s="140">
        <v>32</v>
      </c>
      <c r="F63" s="162" t="str">
        <f>VLOOKUP(E63,VIP!$A$2:$O14823,2,0)</f>
        <v>DRBR032</v>
      </c>
      <c r="G63" s="162" t="str">
        <f>VLOOKUP(E63,'LISTADO ATM'!$A$2:$B$901,2,0)</f>
        <v xml:space="preserve">ATM Oficina San Martín II </v>
      </c>
      <c r="H63" s="162" t="str">
        <f>VLOOKUP(E63,VIP!$A$2:$O19784,7,FALSE)</f>
        <v>Si</v>
      </c>
      <c r="I63" s="162" t="str">
        <f>VLOOKUP(E63,VIP!$A$2:$O11749,8,FALSE)</f>
        <v>Si</v>
      </c>
      <c r="J63" s="162" t="str">
        <f>VLOOKUP(E63,VIP!$A$2:$O11699,8,FALSE)</f>
        <v>Si</v>
      </c>
      <c r="K63" s="162" t="str">
        <f>VLOOKUP(E63,VIP!$A$2:$O15273,6,0)</f>
        <v>NO</v>
      </c>
      <c r="L63" s="143" t="s">
        <v>2413</v>
      </c>
      <c r="M63" s="96" t="s">
        <v>2441</v>
      </c>
      <c r="N63" s="96" t="s">
        <v>2448</v>
      </c>
      <c r="O63" s="162" t="s">
        <v>2449</v>
      </c>
      <c r="P63" s="162"/>
      <c r="Q63" s="96" t="s">
        <v>2413</v>
      </c>
      <c r="R63" s="44"/>
      <c r="V63" s="78"/>
      <c r="W63" s="69"/>
    </row>
    <row r="64" spans="1:23" s="127" customFormat="1" ht="18" x14ac:dyDescent="0.25">
      <c r="A64" s="162" t="str">
        <f>VLOOKUP(E64,'LISTADO ATM'!$A$2:$C$902,3,0)</f>
        <v>SUR</v>
      </c>
      <c r="B64" s="112">
        <v>3335981892</v>
      </c>
      <c r="C64" s="97">
        <v>44416.616967592592</v>
      </c>
      <c r="D64" s="97" t="s">
        <v>2464</v>
      </c>
      <c r="E64" s="140">
        <v>48</v>
      </c>
      <c r="F64" s="162" t="str">
        <f>VLOOKUP(E64,VIP!$A$2:$O14822,2,0)</f>
        <v>DRBR048</v>
      </c>
      <c r="G64" s="162" t="str">
        <f>VLOOKUP(E64,'LISTADO ATM'!$A$2:$B$901,2,0)</f>
        <v xml:space="preserve">ATM Autoservicio Neiba I </v>
      </c>
      <c r="H64" s="162" t="str">
        <f>VLOOKUP(E64,VIP!$A$2:$O19783,7,FALSE)</f>
        <v>Si</v>
      </c>
      <c r="I64" s="162" t="str">
        <f>VLOOKUP(E64,VIP!$A$2:$O11748,8,FALSE)</f>
        <v>Si</v>
      </c>
      <c r="J64" s="162" t="str">
        <f>VLOOKUP(E64,VIP!$A$2:$O11698,8,FALSE)</f>
        <v>Si</v>
      </c>
      <c r="K64" s="162" t="str">
        <f>VLOOKUP(E64,VIP!$A$2:$O15272,6,0)</f>
        <v>SI</v>
      </c>
      <c r="L64" s="143" t="s">
        <v>2413</v>
      </c>
      <c r="M64" s="96" t="s">
        <v>2441</v>
      </c>
      <c r="N64" s="96" t="s">
        <v>2448</v>
      </c>
      <c r="O64" s="162" t="s">
        <v>2465</v>
      </c>
      <c r="P64" s="162"/>
      <c r="Q64" s="96" t="s">
        <v>2413</v>
      </c>
      <c r="R64" s="44"/>
      <c r="V64" s="78"/>
      <c r="W64" s="69"/>
    </row>
    <row r="65" spans="1:23" s="127" customFormat="1" ht="18" x14ac:dyDescent="0.25">
      <c r="A65" s="162" t="str">
        <f>VLOOKUP(E65,'LISTADO ATM'!$A$2:$C$902,3,0)</f>
        <v>ESTE</v>
      </c>
      <c r="B65" s="112">
        <v>3335981893</v>
      </c>
      <c r="C65" s="97">
        <v>44416.623252314814</v>
      </c>
      <c r="D65" s="97" t="s">
        <v>2464</v>
      </c>
      <c r="E65" s="140">
        <v>353</v>
      </c>
      <c r="F65" s="162" t="str">
        <f>VLOOKUP(E65,VIP!$A$2:$O14821,2,0)</f>
        <v>DRBR353</v>
      </c>
      <c r="G65" s="162" t="str">
        <f>VLOOKUP(E65,'LISTADO ATM'!$A$2:$B$901,2,0)</f>
        <v xml:space="preserve">ATM Estación Boulevard Juan Dolio </v>
      </c>
      <c r="H65" s="162" t="str">
        <f>VLOOKUP(E65,VIP!$A$2:$O19782,7,FALSE)</f>
        <v>Si</v>
      </c>
      <c r="I65" s="162" t="str">
        <f>VLOOKUP(E65,VIP!$A$2:$O11747,8,FALSE)</f>
        <v>Si</v>
      </c>
      <c r="J65" s="162" t="str">
        <f>VLOOKUP(E65,VIP!$A$2:$O11697,8,FALSE)</f>
        <v>Si</v>
      </c>
      <c r="K65" s="162" t="str">
        <f>VLOOKUP(E65,VIP!$A$2:$O15271,6,0)</f>
        <v>NO</v>
      </c>
      <c r="L65" s="143" t="s">
        <v>2413</v>
      </c>
      <c r="M65" s="96" t="s">
        <v>2441</v>
      </c>
      <c r="N65" s="96" t="s">
        <v>2448</v>
      </c>
      <c r="O65" s="162" t="s">
        <v>2465</v>
      </c>
      <c r="P65" s="162"/>
      <c r="Q65" s="96" t="s">
        <v>2413</v>
      </c>
      <c r="R65" s="44"/>
      <c r="V65" s="78"/>
      <c r="W65" s="69"/>
    </row>
    <row r="66" spans="1:23" s="127" customFormat="1" ht="18" x14ac:dyDescent="0.25">
      <c r="A66" s="162" t="str">
        <f>VLOOKUP(E66,'LISTADO ATM'!$A$2:$C$902,3,0)</f>
        <v>DISTRITO NACIONAL</v>
      </c>
      <c r="B66" s="112" t="s">
        <v>2684</v>
      </c>
      <c r="C66" s="97">
        <v>44416.712129629632</v>
      </c>
      <c r="D66" s="97" t="s">
        <v>2176</v>
      </c>
      <c r="E66" s="140">
        <v>911</v>
      </c>
      <c r="F66" s="162" t="str">
        <f>VLOOKUP(E66,VIP!$A$2:$O14839,2,0)</f>
        <v>DRBR911</v>
      </c>
      <c r="G66" s="162" t="str">
        <f>VLOOKUP(E66,'LISTADO ATM'!$A$2:$B$901,2,0)</f>
        <v xml:space="preserve">ATM Oficina Venezuela II </v>
      </c>
      <c r="H66" s="162" t="str">
        <f>VLOOKUP(E66,VIP!$A$2:$O19800,7,FALSE)</f>
        <v>Si</v>
      </c>
      <c r="I66" s="162" t="str">
        <f>VLOOKUP(E66,VIP!$A$2:$O11765,8,FALSE)</f>
        <v>Si</v>
      </c>
      <c r="J66" s="162" t="str">
        <f>VLOOKUP(E66,VIP!$A$2:$O11715,8,FALSE)</f>
        <v>Si</v>
      </c>
      <c r="K66" s="162" t="str">
        <f>VLOOKUP(E66,VIP!$A$2:$O15289,6,0)</f>
        <v>SI</v>
      </c>
      <c r="L66" s="143" t="s">
        <v>2460</v>
      </c>
      <c r="M66" s="96" t="s">
        <v>2441</v>
      </c>
      <c r="N66" s="156" t="s">
        <v>2686</v>
      </c>
      <c r="O66" s="162" t="s">
        <v>2450</v>
      </c>
      <c r="P66" s="163"/>
      <c r="Q66" s="96" t="s">
        <v>2460</v>
      </c>
      <c r="R66" s="44"/>
      <c r="V66" s="78"/>
      <c r="W66" s="69"/>
    </row>
    <row r="67" spans="1:23" s="127" customFormat="1" ht="18" x14ac:dyDescent="0.25">
      <c r="A67" s="162" t="str">
        <f>VLOOKUP(E67,'LISTADO ATM'!$A$2:$C$902,3,0)</f>
        <v>DISTRITO NACIONAL</v>
      </c>
      <c r="B67" s="112" t="s">
        <v>2683</v>
      </c>
      <c r="C67" s="97">
        <v>44416.729050925926</v>
      </c>
      <c r="D67" s="97" t="s">
        <v>2444</v>
      </c>
      <c r="E67" s="140">
        <v>967</v>
      </c>
      <c r="F67" s="162" t="str">
        <f>VLOOKUP(E67,VIP!$A$2:$O14838,2,0)</f>
        <v>DRBR967</v>
      </c>
      <c r="G67" s="162" t="str">
        <f>VLOOKUP(E67,'LISTADO ATM'!$A$2:$B$901,2,0)</f>
        <v xml:space="preserve">ATM UNP Hiper Olé Autopista Duarte </v>
      </c>
      <c r="H67" s="162" t="str">
        <f>VLOOKUP(E67,VIP!$A$2:$O19799,7,FALSE)</f>
        <v>Si</v>
      </c>
      <c r="I67" s="162" t="str">
        <f>VLOOKUP(E67,VIP!$A$2:$O11764,8,FALSE)</f>
        <v>Si</v>
      </c>
      <c r="J67" s="162" t="str">
        <f>VLOOKUP(E67,VIP!$A$2:$O11714,8,FALSE)</f>
        <v>Si</v>
      </c>
      <c r="K67" s="162" t="str">
        <f>VLOOKUP(E67,VIP!$A$2:$O15288,6,0)</f>
        <v>NO</v>
      </c>
      <c r="L67" s="143" t="s">
        <v>2413</v>
      </c>
      <c r="M67" s="96" t="s">
        <v>2441</v>
      </c>
      <c r="N67" s="96" t="s">
        <v>2448</v>
      </c>
      <c r="O67" s="162" t="s">
        <v>2449</v>
      </c>
      <c r="P67" s="162"/>
      <c r="Q67" s="96" t="s">
        <v>2413</v>
      </c>
      <c r="R67" s="44"/>
      <c r="V67" s="78"/>
      <c r="W67" s="69"/>
    </row>
    <row r="68" spans="1:23" s="127" customFormat="1" ht="18" x14ac:dyDescent="0.25">
      <c r="A68" s="162" t="str">
        <f>VLOOKUP(E68,'LISTADO ATM'!$A$2:$C$902,3,0)</f>
        <v>DISTRITO NACIONAL</v>
      </c>
      <c r="B68" s="112" t="s">
        <v>2682</v>
      </c>
      <c r="C68" s="97">
        <v>44416.732418981483</v>
      </c>
      <c r="D68" s="97" t="s">
        <v>2176</v>
      </c>
      <c r="E68" s="140">
        <v>113</v>
      </c>
      <c r="F68" s="162" t="str">
        <f>VLOOKUP(E68,VIP!$A$2:$O14837,2,0)</f>
        <v>DRBR113</v>
      </c>
      <c r="G68" s="162" t="str">
        <f>VLOOKUP(E68,'LISTADO ATM'!$A$2:$B$901,2,0)</f>
        <v xml:space="preserve">ATM Autoservicio Atalaya del Mar </v>
      </c>
      <c r="H68" s="162" t="str">
        <f>VLOOKUP(E68,VIP!$A$2:$O19798,7,FALSE)</f>
        <v>Si</v>
      </c>
      <c r="I68" s="162" t="str">
        <f>VLOOKUP(E68,VIP!$A$2:$O11763,8,FALSE)</f>
        <v>No</v>
      </c>
      <c r="J68" s="162" t="str">
        <f>VLOOKUP(E68,VIP!$A$2:$O11713,8,FALSE)</f>
        <v>No</v>
      </c>
      <c r="K68" s="162" t="str">
        <f>VLOOKUP(E68,VIP!$A$2:$O15287,6,0)</f>
        <v>NO</v>
      </c>
      <c r="L68" s="143" t="s">
        <v>2215</v>
      </c>
      <c r="M68" s="96" t="s">
        <v>2441</v>
      </c>
      <c r="N68" s="96" t="s">
        <v>2448</v>
      </c>
      <c r="O68" s="162" t="s">
        <v>2450</v>
      </c>
      <c r="P68" s="162"/>
      <c r="Q68" s="96" t="s">
        <v>2215</v>
      </c>
      <c r="R68" s="44"/>
      <c r="V68" s="78"/>
      <c r="W68" s="69"/>
    </row>
    <row r="69" spans="1:23" s="127" customFormat="1" ht="18" x14ac:dyDescent="0.25">
      <c r="A69" s="162" t="str">
        <f>VLOOKUP(E69,'LISTADO ATM'!$A$2:$C$902,3,0)</f>
        <v>DISTRITO NACIONAL</v>
      </c>
      <c r="B69" s="112" t="s">
        <v>2681</v>
      </c>
      <c r="C69" s="97">
        <v>44416.734375</v>
      </c>
      <c r="D69" s="97" t="s">
        <v>2176</v>
      </c>
      <c r="E69" s="140">
        <v>225</v>
      </c>
      <c r="F69" s="162" t="str">
        <f>VLOOKUP(E69,VIP!$A$2:$O14836,2,0)</f>
        <v>DRBR225</v>
      </c>
      <c r="G69" s="162" t="str">
        <f>VLOOKUP(E69,'LISTADO ATM'!$A$2:$B$901,2,0)</f>
        <v xml:space="preserve">ATM S/M Nacional Arroyo Hondo </v>
      </c>
      <c r="H69" s="162" t="str">
        <f>VLOOKUP(E69,VIP!$A$2:$O19797,7,FALSE)</f>
        <v>Si</v>
      </c>
      <c r="I69" s="162" t="str">
        <f>VLOOKUP(E69,VIP!$A$2:$O11762,8,FALSE)</f>
        <v>Si</v>
      </c>
      <c r="J69" s="162" t="str">
        <f>VLOOKUP(E69,VIP!$A$2:$O11712,8,FALSE)</f>
        <v>Si</v>
      </c>
      <c r="K69" s="162" t="str">
        <f>VLOOKUP(E69,VIP!$A$2:$O15286,6,0)</f>
        <v>NO</v>
      </c>
      <c r="L69" s="143" t="s">
        <v>2215</v>
      </c>
      <c r="M69" s="96" t="s">
        <v>2441</v>
      </c>
      <c r="N69" s="96" t="s">
        <v>2448</v>
      </c>
      <c r="O69" s="162" t="s">
        <v>2450</v>
      </c>
      <c r="P69" s="162"/>
      <c r="Q69" s="96" t="s">
        <v>2215</v>
      </c>
      <c r="R69" s="44"/>
      <c r="V69" s="78"/>
      <c r="W69" s="69"/>
    </row>
    <row r="70" spans="1:23" s="127" customFormat="1" ht="18" x14ac:dyDescent="0.25">
      <c r="A70" s="162" t="str">
        <f>VLOOKUP(E70,'LISTADO ATM'!$A$2:$C$902,3,0)</f>
        <v>DISTRITO NACIONAL</v>
      </c>
      <c r="B70" s="112" t="s">
        <v>2680</v>
      </c>
      <c r="C70" s="97">
        <v>44416.735312500001</v>
      </c>
      <c r="D70" s="97" t="s">
        <v>2176</v>
      </c>
      <c r="E70" s="140">
        <v>542</v>
      </c>
      <c r="F70" s="162" t="str">
        <f>VLOOKUP(E70,VIP!$A$2:$O14835,2,0)</f>
        <v>DRBR542</v>
      </c>
      <c r="G70" s="162" t="str">
        <f>VLOOKUP(E70,'LISTADO ATM'!$A$2:$B$901,2,0)</f>
        <v>ATM S/M la Cadena Carretera Mella</v>
      </c>
      <c r="H70" s="162" t="str">
        <f>VLOOKUP(E70,VIP!$A$2:$O19796,7,FALSE)</f>
        <v>NO</v>
      </c>
      <c r="I70" s="162" t="str">
        <f>VLOOKUP(E70,VIP!$A$2:$O11761,8,FALSE)</f>
        <v>SI</v>
      </c>
      <c r="J70" s="162" t="str">
        <f>VLOOKUP(E70,VIP!$A$2:$O11711,8,FALSE)</f>
        <v>SI</v>
      </c>
      <c r="K70" s="162" t="str">
        <f>VLOOKUP(E70,VIP!$A$2:$O15285,6,0)</f>
        <v>NO</v>
      </c>
      <c r="L70" s="143" t="s">
        <v>2215</v>
      </c>
      <c r="M70" s="96" t="s">
        <v>2441</v>
      </c>
      <c r="N70" s="96" t="s">
        <v>2448</v>
      </c>
      <c r="O70" s="162" t="s">
        <v>2450</v>
      </c>
      <c r="P70" s="162"/>
      <c r="Q70" s="96" t="s">
        <v>2215</v>
      </c>
      <c r="R70" s="44"/>
      <c r="V70" s="78"/>
      <c r="W70" s="69"/>
    </row>
    <row r="71" spans="1:23" s="127" customFormat="1" ht="18" x14ac:dyDescent="0.25">
      <c r="A71" s="162" t="str">
        <f>VLOOKUP(E71,'LISTADO ATM'!$A$2:$C$902,3,0)</f>
        <v>NORTE</v>
      </c>
      <c r="B71" s="112" t="s">
        <v>2679</v>
      </c>
      <c r="C71" s="97">
        <v>44416.74019675926</v>
      </c>
      <c r="D71" s="97" t="s">
        <v>2177</v>
      </c>
      <c r="E71" s="140">
        <v>936</v>
      </c>
      <c r="F71" s="162" t="str">
        <f>VLOOKUP(E71,VIP!$A$2:$O14833,2,0)</f>
        <v>DRBR936</v>
      </c>
      <c r="G71" s="162" t="str">
        <f>VLOOKUP(E71,'LISTADO ATM'!$A$2:$B$901,2,0)</f>
        <v xml:space="preserve">ATM Autobanco Oficina La Vega I </v>
      </c>
      <c r="H71" s="162" t="str">
        <f>VLOOKUP(E71,VIP!$A$2:$O19794,7,FALSE)</f>
        <v>Si</v>
      </c>
      <c r="I71" s="162" t="str">
        <f>VLOOKUP(E71,VIP!$A$2:$O11759,8,FALSE)</f>
        <v>Si</v>
      </c>
      <c r="J71" s="162" t="str">
        <f>VLOOKUP(E71,VIP!$A$2:$O11709,8,FALSE)</f>
        <v>Si</v>
      </c>
      <c r="K71" s="162" t="str">
        <f>VLOOKUP(E71,VIP!$A$2:$O15283,6,0)</f>
        <v>NO</v>
      </c>
      <c r="L71" s="143" t="s">
        <v>2460</v>
      </c>
      <c r="M71" s="96" t="s">
        <v>2441</v>
      </c>
      <c r="N71" s="96" t="s">
        <v>2448</v>
      </c>
      <c r="O71" s="162" t="s">
        <v>2588</v>
      </c>
      <c r="P71" s="163"/>
      <c r="Q71" s="96" t="s">
        <v>2460</v>
      </c>
      <c r="R71" s="44"/>
      <c r="V71" s="78"/>
      <c r="W71" s="69"/>
    </row>
    <row r="72" spans="1:23" s="127" customFormat="1" ht="18" x14ac:dyDescent="0.25">
      <c r="A72" s="162" t="str">
        <f>VLOOKUP(E72,'LISTADO ATM'!$A$2:$C$902,3,0)</f>
        <v>DISTRITO NACIONAL</v>
      </c>
      <c r="B72" s="112" t="s">
        <v>2678</v>
      </c>
      <c r="C72" s="97">
        <v>44416.742083333331</v>
      </c>
      <c r="D72" s="97" t="s">
        <v>2176</v>
      </c>
      <c r="E72" s="140">
        <v>327</v>
      </c>
      <c r="F72" s="162" t="str">
        <f>VLOOKUP(E72,VIP!$A$2:$O14832,2,0)</f>
        <v>DRBR327</v>
      </c>
      <c r="G72" s="162" t="str">
        <f>VLOOKUP(E72,'LISTADO ATM'!$A$2:$B$901,2,0)</f>
        <v xml:space="preserve">ATM UNP CCN (Nacional 27 de Febrero) </v>
      </c>
      <c r="H72" s="162" t="str">
        <f>VLOOKUP(E72,VIP!$A$2:$O19793,7,FALSE)</f>
        <v>Si</v>
      </c>
      <c r="I72" s="162" t="str">
        <f>VLOOKUP(E72,VIP!$A$2:$O11758,8,FALSE)</f>
        <v>Si</v>
      </c>
      <c r="J72" s="162" t="str">
        <f>VLOOKUP(E72,VIP!$A$2:$O11708,8,FALSE)</f>
        <v>Si</v>
      </c>
      <c r="K72" s="162" t="str">
        <f>VLOOKUP(E72,VIP!$A$2:$O15282,6,0)</f>
        <v>NO</v>
      </c>
      <c r="L72" s="143" t="s">
        <v>2215</v>
      </c>
      <c r="M72" s="96" t="s">
        <v>2441</v>
      </c>
      <c r="N72" s="96" t="s">
        <v>2448</v>
      </c>
      <c r="O72" s="162" t="s">
        <v>2450</v>
      </c>
      <c r="P72" s="162"/>
      <c r="Q72" s="96" t="s">
        <v>2215</v>
      </c>
      <c r="R72" s="44"/>
      <c r="V72" s="78"/>
      <c r="W72" s="69"/>
    </row>
    <row r="73" spans="1:23" s="127" customFormat="1" ht="18" x14ac:dyDescent="0.25">
      <c r="A73" s="162" t="str">
        <f>VLOOKUP(E73,'LISTADO ATM'!$A$2:$C$902,3,0)</f>
        <v>ESTE</v>
      </c>
      <c r="B73" s="112" t="s">
        <v>2677</v>
      </c>
      <c r="C73" s="97">
        <v>44416.744872685187</v>
      </c>
      <c r="D73" s="97" t="s">
        <v>2176</v>
      </c>
      <c r="E73" s="140">
        <v>822</v>
      </c>
      <c r="F73" s="162" t="str">
        <f>VLOOKUP(E73,VIP!$A$2:$O14831,2,0)</f>
        <v>DRBR822</v>
      </c>
      <c r="G73" s="162" t="str">
        <f>VLOOKUP(E73,'LISTADO ATM'!$A$2:$B$901,2,0)</f>
        <v xml:space="preserve">ATM INDUSPALMA </v>
      </c>
      <c r="H73" s="162" t="str">
        <f>VLOOKUP(E73,VIP!$A$2:$O19792,7,FALSE)</f>
        <v>Si</v>
      </c>
      <c r="I73" s="162" t="str">
        <f>VLOOKUP(E73,VIP!$A$2:$O11757,8,FALSE)</f>
        <v>Si</v>
      </c>
      <c r="J73" s="162" t="str">
        <f>VLOOKUP(E73,VIP!$A$2:$O11707,8,FALSE)</f>
        <v>Si</v>
      </c>
      <c r="K73" s="162" t="str">
        <f>VLOOKUP(E73,VIP!$A$2:$O15281,6,0)</f>
        <v>NO</v>
      </c>
      <c r="L73" s="143" t="s">
        <v>2241</v>
      </c>
      <c r="M73" s="96" t="s">
        <v>2441</v>
      </c>
      <c r="N73" s="96" t="s">
        <v>2448</v>
      </c>
      <c r="O73" s="162" t="s">
        <v>2450</v>
      </c>
      <c r="P73" s="162"/>
      <c r="Q73" s="96" t="s">
        <v>2241</v>
      </c>
      <c r="R73" s="44"/>
      <c r="V73" s="78"/>
      <c r="W73" s="69"/>
    </row>
    <row r="74" spans="1:23" s="127" customFormat="1" ht="18" x14ac:dyDescent="0.25">
      <c r="A74" s="162" t="str">
        <f>VLOOKUP(E74,'LISTADO ATM'!$A$2:$C$902,3,0)</f>
        <v>ESTE</v>
      </c>
      <c r="B74" s="112" t="s">
        <v>2676</v>
      </c>
      <c r="C74" s="97">
        <v>44416.746620370373</v>
      </c>
      <c r="D74" s="97" t="s">
        <v>2176</v>
      </c>
      <c r="E74" s="140">
        <v>159</v>
      </c>
      <c r="F74" s="162" t="str">
        <f>VLOOKUP(E74,VIP!$A$2:$O14830,2,0)</f>
        <v>DRBR159</v>
      </c>
      <c r="G74" s="162" t="str">
        <f>VLOOKUP(E74,'LISTADO ATM'!$A$2:$B$901,2,0)</f>
        <v xml:space="preserve">ATM Hotel Dreams Bayahibe I </v>
      </c>
      <c r="H74" s="162" t="str">
        <f>VLOOKUP(E74,VIP!$A$2:$O19791,7,FALSE)</f>
        <v>Si</v>
      </c>
      <c r="I74" s="162" t="str">
        <f>VLOOKUP(E74,VIP!$A$2:$O11756,8,FALSE)</f>
        <v>Si</v>
      </c>
      <c r="J74" s="162" t="str">
        <f>VLOOKUP(E74,VIP!$A$2:$O11706,8,FALSE)</f>
        <v>Si</v>
      </c>
      <c r="K74" s="162" t="str">
        <f>VLOOKUP(E74,VIP!$A$2:$O15280,6,0)</f>
        <v>NO</v>
      </c>
      <c r="L74" s="143" t="s">
        <v>2241</v>
      </c>
      <c r="M74" s="96" t="s">
        <v>2441</v>
      </c>
      <c r="N74" s="96" t="s">
        <v>2448</v>
      </c>
      <c r="O74" s="162" t="s">
        <v>2450</v>
      </c>
      <c r="P74" s="162"/>
      <c r="Q74" s="96" t="s">
        <v>2241</v>
      </c>
      <c r="R74" s="44"/>
      <c r="V74" s="78"/>
      <c r="W74" s="69"/>
    </row>
    <row r="75" spans="1:23" s="127" customFormat="1" ht="18" x14ac:dyDescent="0.25">
      <c r="A75" s="162" t="str">
        <f>VLOOKUP(E75,'LISTADO ATM'!$A$2:$C$902,3,0)</f>
        <v>DISTRITO NACIONAL</v>
      </c>
      <c r="B75" s="112" t="s">
        <v>2675</v>
      </c>
      <c r="C75" s="97">
        <v>44416.747847222221</v>
      </c>
      <c r="D75" s="97" t="s">
        <v>2176</v>
      </c>
      <c r="E75" s="140">
        <v>875</v>
      </c>
      <c r="F75" s="162" t="str">
        <f>VLOOKUP(E75,VIP!$A$2:$O14829,2,0)</f>
        <v>DRBR875</v>
      </c>
      <c r="G75" s="162" t="str">
        <f>VLOOKUP(E75,'LISTADO ATM'!$A$2:$B$901,2,0)</f>
        <v xml:space="preserve">ATM Texaco Aut. Duarte KM 14 1/2 (Los Alcarrizos) </v>
      </c>
      <c r="H75" s="162" t="str">
        <f>VLOOKUP(E75,VIP!$A$2:$O19790,7,FALSE)</f>
        <v>Si</v>
      </c>
      <c r="I75" s="162" t="str">
        <f>VLOOKUP(E75,VIP!$A$2:$O11755,8,FALSE)</f>
        <v>Si</v>
      </c>
      <c r="J75" s="162" t="str">
        <f>VLOOKUP(E75,VIP!$A$2:$O11705,8,FALSE)</f>
        <v>Si</v>
      </c>
      <c r="K75" s="162" t="str">
        <f>VLOOKUP(E75,VIP!$A$2:$O15279,6,0)</f>
        <v>NO</v>
      </c>
      <c r="L75" s="143" t="s">
        <v>2241</v>
      </c>
      <c r="M75" s="96" t="s">
        <v>2441</v>
      </c>
      <c r="N75" s="96" t="s">
        <v>2448</v>
      </c>
      <c r="O75" s="162" t="s">
        <v>2450</v>
      </c>
      <c r="P75" s="162"/>
      <c r="Q75" s="96" t="s">
        <v>2241</v>
      </c>
      <c r="R75" s="44"/>
      <c r="V75" s="78"/>
      <c r="W75" s="69"/>
    </row>
    <row r="76" spans="1:23" s="127" customFormat="1" ht="18" x14ac:dyDescent="0.25">
      <c r="A76" s="162" t="str">
        <f>VLOOKUP(E76,'LISTADO ATM'!$A$2:$C$902,3,0)</f>
        <v>DISTRITO NACIONAL</v>
      </c>
      <c r="B76" s="112" t="s">
        <v>2674</v>
      </c>
      <c r="C76" s="97">
        <v>44416.750428240739</v>
      </c>
      <c r="D76" s="97" t="s">
        <v>2176</v>
      </c>
      <c r="E76" s="140">
        <v>21</v>
      </c>
      <c r="F76" s="162" t="str">
        <f>VLOOKUP(E76,VIP!$A$2:$O14828,2,0)</f>
        <v>DRBR021</v>
      </c>
      <c r="G76" s="162" t="str">
        <f>VLOOKUP(E76,'LISTADO ATM'!$A$2:$B$901,2,0)</f>
        <v xml:space="preserve">ATM Oficina Mella </v>
      </c>
      <c r="H76" s="162" t="str">
        <f>VLOOKUP(E76,VIP!$A$2:$O19789,7,FALSE)</f>
        <v>Si</v>
      </c>
      <c r="I76" s="162" t="str">
        <f>VLOOKUP(E76,VIP!$A$2:$O11754,8,FALSE)</f>
        <v>No</v>
      </c>
      <c r="J76" s="162" t="str">
        <f>VLOOKUP(E76,VIP!$A$2:$O11704,8,FALSE)</f>
        <v>No</v>
      </c>
      <c r="K76" s="162" t="str">
        <f>VLOOKUP(E76,VIP!$A$2:$O15278,6,0)</f>
        <v>NO</v>
      </c>
      <c r="L76" s="143" t="s">
        <v>2241</v>
      </c>
      <c r="M76" s="96" t="s">
        <v>2441</v>
      </c>
      <c r="N76" s="96" t="s">
        <v>2448</v>
      </c>
      <c r="O76" s="162" t="s">
        <v>2450</v>
      </c>
      <c r="P76" s="162"/>
      <c r="Q76" s="96" t="s">
        <v>2241</v>
      </c>
      <c r="R76" s="44"/>
      <c r="V76" s="78"/>
      <c r="W76" s="69"/>
    </row>
    <row r="77" spans="1:23" s="127" customFormat="1" ht="18" x14ac:dyDescent="0.25">
      <c r="A77" s="162" t="str">
        <f>VLOOKUP(E77,'LISTADO ATM'!$A$2:$C$902,3,0)</f>
        <v>DISTRITO NACIONAL</v>
      </c>
      <c r="B77" s="112" t="s">
        <v>2673</v>
      </c>
      <c r="C77" s="97">
        <v>44416.765462962961</v>
      </c>
      <c r="D77" s="97" t="s">
        <v>2444</v>
      </c>
      <c r="E77" s="140">
        <v>815</v>
      </c>
      <c r="F77" s="162" t="str">
        <f>VLOOKUP(E77,VIP!$A$2:$O14827,2,0)</f>
        <v>DRBR24A</v>
      </c>
      <c r="G77" s="162" t="str">
        <f>VLOOKUP(E77,'LISTADO ATM'!$A$2:$B$901,2,0)</f>
        <v xml:space="preserve">ATM Oficina Atalaya del Mar </v>
      </c>
      <c r="H77" s="162" t="str">
        <f>VLOOKUP(E77,VIP!$A$2:$O19788,7,FALSE)</f>
        <v>Si</v>
      </c>
      <c r="I77" s="162" t="str">
        <f>VLOOKUP(E77,VIP!$A$2:$O11753,8,FALSE)</f>
        <v>Si</v>
      </c>
      <c r="J77" s="162" t="str">
        <f>VLOOKUP(E77,VIP!$A$2:$O11703,8,FALSE)</f>
        <v>Si</v>
      </c>
      <c r="K77" s="162" t="str">
        <f>VLOOKUP(E77,VIP!$A$2:$O15277,6,0)</f>
        <v>SI</v>
      </c>
      <c r="L77" s="143" t="s">
        <v>2647</v>
      </c>
      <c r="M77" s="96" t="s">
        <v>2441</v>
      </c>
      <c r="N77" s="96" t="s">
        <v>2448</v>
      </c>
      <c r="O77" s="162" t="s">
        <v>2449</v>
      </c>
      <c r="P77" s="162"/>
      <c r="Q77" s="96" t="s">
        <v>2647</v>
      </c>
      <c r="R77" s="44"/>
      <c r="V77" s="78"/>
      <c r="W77" s="69"/>
    </row>
    <row r="78" spans="1:23" s="127" customFormat="1" ht="18" x14ac:dyDescent="0.25">
      <c r="A78" s="162" t="str">
        <f>VLOOKUP(E78,'LISTADO ATM'!$A$2:$C$902,3,0)</f>
        <v>DISTRITO NACIONAL</v>
      </c>
      <c r="B78" s="112" t="s">
        <v>2672</v>
      </c>
      <c r="C78" s="97">
        <v>44416.772118055553</v>
      </c>
      <c r="D78" s="97" t="s">
        <v>2444</v>
      </c>
      <c r="E78" s="140">
        <v>539</v>
      </c>
      <c r="F78" s="162" t="str">
        <f>VLOOKUP(E78,VIP!$A$2:$O14826,2,0)</f>
        <v>DRBR539</v>
      </c>
      <c r="G78" s="162" t="str">
        <f>VLOOKUP(E78,'LISTADO ATM'!$A$2:$B$901,2,0)</f>
        <v>ATM S/M La Cadena Los Proceres</v>
      </c>
      <c r="H78" s="162" t="str">
        <f>VLOOKUP(E78,VIP!$A$2:$O19787,7,FALSE)</f>
        <v>Si</v>
      </c>
      <c r="I78" s="162" t="str">
        <f>VLOOKUP(E78,VIP!$A$2:$O11752,8,FALSE)</f>
        <v>Si</v>
      </c>
      <c r="J78" s="162" t="str">
        <f>VLOOKUP(E78,VIP!$A$2:$O11702,8,FALSE)</f>
        <v>Si</v>
      </c>
      <c r="K78" s="162" t="str">
        <f>VLOOKUP(E78,VIP!$A$2:$O15276,6,0)</f>
        <v>NO</v>
      </c>
      <c r="L78" s="143" t="s">
        <v>2413</v>
      </c>
      <c r="M78" s="96" t="s">
        <v>2441</v>
      </c>
      <c r="N78" s="96" t="s">
        <v>2448</v>
      </c>
      <c r="O78" s="162" t="s">
        <v>2449</v>
      </c>
      <c r="P78" s="162"/>
      <c r="Q78" s="96" t="s">
        <v>2413</v>
      </c>
      <c r="R78" s="44"/>
      <c r="V78" s="78"/>
      <c r="W78" s="69"/>
    </row>
    <row r="79" spans="1:23" s="127" customFormat="1" ht="18" x14ac:dyDescent="0.25">
      <c r="A79" s="162" t="str">
        <f>VLOOKUP(E79,'LISTADO ATM'!$A$2:$C$902,3,0)</f>
        <v>DISTRITO NACIONAL</v>
      </c>
      <c r="B79" s="112" t="s">
        <v>2671</v>
      </c>
      <c r="C79" s="97">
        <v>44416.773831018516</v>
      </c>
      <c r="D79" s="97" t="s">
        <v>2444</v>
      </c>
      <c r="E79" s="140">
        <v>541</v>
      </c>
      <c r="F79" s="162" t="str">
        <f>VLOOKUP(E79,VIP!$A$2:$O14825,2,0)</f>
        <v>DRBR541</v>
      </c>
      <c r="G79" s="162" t="str">
        <f>VLOOKUP(E79,'LISTADO ATM'!$A$2:$B$901,2,0)</f>
        <v xml:space="preserve">ATM Oficina Sambil II </v>
      </c>
      <c r="H79" s="162" t="str">
        <f>VLOOKUP(E79,VIP!$A$2:$O19786,7,FALSE)</f>
        <v>Si</v>
      </c>
      <c r="I79" s="162" t="str">
        <f>VLOOKUP(E79,VIP!$A$2:$O11751,8,FALSE)</f>
        <v>Si</v>
      </c>
      <c r="J79" s="162" t="str">
        <f>VLOOKUP(E79,VIP!$A$2:$O11701,8,FALSE)</f>
        <v>Si</v>
      </c>
      <c r="K79" s="162" t="str">
        <f>VLOOKUP(E79,VIP!$A$2:$O15275,6,0)</f>
        <v>SI</v>
      </c>
      <c r="L79" s="143" t="s">
        <v>2413</v>
      </c>
      <c r="M79" s="96" t="s">
        <v>2441</v>
      </c>
      <c r="N79" s="96" t="s">
        <v>2448</v>
      </c>
      <c r="O79" s="162" t="s">
        <v>2449</v>
      </c>
      <c r="P79" s="162"/>
      <c r="Q79" s="96" t="s">
        <v>2413</v>
      </c>
      <c r="R79" s="44"/>
      <c r="V79" s="78"/>
      <c r="W79" s="69"/>
    </row>
    <row r="80" spans="1:23" s="127" customFormat="1" ht="18" x14ac:dyDescent="0.25">
      <c r="A80" s="162" t="str">
        <f>VLOOKUP(E80,'LISTADO ATM'!$A$2:$C$902,3,0)</f>
        <v>DISTRITO NACIONAL</v>
      </c>
      <c r="B80" s="112" t="s">
        <v>2670</v>
      </c>
      <c r="C80" s="97">
        <v>44416.775868055556</v>
      </c>
      <c r="D80" s="97" t="s">
        <v>2444</v>
      </c>
      <c r="E80" s="140">
        <v>237</v>
      </c>
      <c r="F80" s="162" t="str">
        <f>VLOOKUP(E80,VIP!$A$2:$O14824,2,0)</f>
        <v>DRBR237</v>
      </c>
      <c r="G80" s="162" t="str">
        <f>VLOOKUP(E80,'LISTADO ATM'!$A$2:$B$901,2,0)</f>
        <v xml:space="preserve">ATM UNP Plaza Vásquez </v>
      </c>
      <c r="H80" s="162" t="str">
        <f>VLOOKUP(E80,VIP!$A$2:$O19785,7,FALSE)</f>
        <v>Si</v>
      </c>
      <c r="I80" s="162" t="str">
        <f>VLOOKUP(E80,VIP!$A$2:$O11750,8,FALSE)</f>
        <v>Si</v>
      </c>
      <c r="J80" s="162" t="str">
        <f>VLOOKUP(E80,VIP!$A$2:$O11700,8,FALSE)</f>
        <v>Si</v>
      </c>
      <c r="K80" s="162" t="str">
        <f>VLOOKUP(E80,VIP!$A$2:$O15274,6,0)</f>
        <v>SI</v>
      </c>
      <c r="L80" s="143" t="s">
        <v>2413</v>
      </c>
      <c r="M80" s="96" t="s">
        <v>2441</v>
      </c>
      <c r="N80" s="96" t="s">
        <v>2448</v>
      </c>
      <c r="O80" s="162" t="s">
        <v>2449</v>
      </c>
      <c r="P80" s="162"/>
      <c r="Q80" s="96" t="s">
        <v>2413</v>
      </c>
      <c r="R80" s="44"/>
      <c r="V80" s="78"/>
      <c r="W80" s="69"/>
    </row>
    <row r="81" spans="1:23" s="127" customFormat="1" ht="18" x14ac:dyDescent="0.25">
      <c r="A81" s="162" t="str">
        <f>VLOOKUP(E81,'LISTADO ATM'!$A$2:$C$902,3,0)</f>
        <v>DISTRITO NACIONAL</v>
      </c>
      <c r="B81" s="112" t="s">
        <v>2669</v>
      </c>
      <c r="C81" s="97">
        <v>44416.778969907406</v>
      </c>
      <c r="D81" s="97" t="s">
        <v>2444</v>
      </c>
      <c r="E81" s="140">
        <v>958</v>
      </c>
      <c r="F81" s="162" t="str">
        <f>VLOOKUP(E81,VIP!$A$2:$O14823,2,0)</f>
        <v>DRBR958</v>
      </c>
      <c r="G81" s="162" t="str">
        <f>VLOOKUP(E81,'LISTADO ATM'!$A$2:$B$901,2,0)</f>
        <v xml:space="preserve">ATM Olé Aut. San Isidro </v>
      </c>
      <c r="H81" s="162" t="str">
        <f>VLOOKUP(E81,VIP!$A$2:$O19784,7,FALSE)</f>
        <v>Si</v>
      </c>
      <c r="I81" s="162" t="str">
        <f>VLOOKUP(E81,VIP!$A$2:$O11749,8,FALSE)</f>
        <v>Si</v>
      </c>
      <c r="J81" s="162" t="str">
        <f>VLOOKUP(E81,VIP!$A$2:$O11699,8,FALSE)</f>
        <v>Si</v>
      </c>
      <c r="K81" s="162" t="str">
        <f>VLOOKUP(E81,VIP!$A$2:$O15273,6,0)</f>
        <v>NO</v>
      </c>
      <c r="L81" s="143" t="s">
        <v>2413</v>
      </c>
      <c r="M81" s="96" t="s">
        <v>2441</v>
      </c>
      <c r="N81" s="96" t="s">
        <v>2448</v>
      </c>
      <c r="O81" s="162" t="s">
        <v>2449</v>
      </c>
      <c r="P81" s="162"/>
      <c r="Q81" s="96" t="s">
        <v>2413</v>
      </c>
      <c r="R81" s="44"/>
      <c r="V81" s="78"/>
      <c r="W81" s="69"/>
    </row>
    <row r="82" spans="1:23" s="127" customFormat="1" ht="18" x14ac:dyDescent="0.25">
      <c r="A82" s="162" t="str">
        <f>VLOOKUP(E82,'LISTADO ATM'!$A$2:$C$902,3,0)</f>
        <v>DISTRITO NACIONAL</v>
      </c>
      <c r="B82" s="112" t="s">
        <v>2668</v>
      </c>
      <c r="C82" s="97">
        <v>44416.782546296294</v>
      </c>
      <c r="D82" s="97" t="s">
        <v>2444</v>
      </c>
      <c r="E82" s="140">
        <v>232</v>
      </c>
      <c r="F82" s="162" t="str">
        <f>VLOOKUP(E82,VIP!$A$2:$O14822,2,0)</f>
        <v>DRBR232</v>
      </c>
      <c r="G82" s="162" t="str">
        <f>VLOOKUP(E82,'LISTADO ATM'!$A$2:$B$901,2,0)</f>
        <v xml:space="preserve">ATM S/M Nacional Charles de Gaulle </v>
      </c>
      <c r="H82" s="162" t="str">
        <f>VLOOKUP(E82,VIP!$A$2:$O19783,7,FALSE)</f>
        <v>Si</v>
      </c>
      <c r="I82" s="162" t="str">
        <f>VLOOKUP(E82,VIP!$A$2:$O11748,8,FALSE)</f>
        <v>Si</v>
      </c>
      <c r="J82" s="162" t="str">
        <f>VLOOKUP(E82,VIP!$A$2:$O11698,8,FALSE)</f>
        <v>Si</v>
      </c>
      <c r="K82" s="162" t="str">
        <f>VLOOKUP(E82,VIP!$A$2:$O15272,6,0)</f>
        <v>SI</v>
      </c>
      <c r="L82" s="143" t="s">
        <v>2647</v>
      </c>
      <c r="M82" s="96" t="s">
        <v>2441</v>
      </c>
      <c r="N82" s="96" t="s">
        <v>2448</v>
      </c>
      <c r="O82" s="162" t="s">
        <v>2449</v>
      </c>
      <c r="P82" s="162"/>
      <c r="Q82" s="96" t="s">
        <v>2647</v>
      </c>
      <c r="R82" s="44"/>
      <c r="V82" s="78"/>
      <c r="W82" s="69"/>
    </row>
    <row r="83" spans="1:23" s="127" customFormat="1" ht="18" x14ac:dyDescent="0.25">
      <c r="A83" s="162" t="str">
        <f>VLOOKUP(E83,'LISTADO ATM'!$A$2:$C$902,3,0)</f>
        <v>DISTRITO NACIONAL</v>
      </c>
      <c r="B83" s="112" t="s">
        <v>2705</v>
      </c>
      <c r="C83" s="97">
        <v>44416.847662037035</v>
      </c>
      <c r="D83" s="97" t="s">
        <v>2176</v>
      </c>
      <c r="E83" s="140">
        <v>639</v>
      </c>
      <c r="F83" s="162" t="str">
        <f>VLOOKUP(E83,VIP!$A$2:$O14841,2,0)</f>
        <v>DRBR639</v>
      </c>
      <c r="G83" s="162" t="str">
        <f>VLOOKUP(E83,'LISTADO ATM'!$A$2:$B$901,2,0)</f>
        <v xml:space="preserve">ATM Comisión Militar MOPC </v>
      </c>
      <c r="H83" s="162" t="str">
        <f>VLOOKUP(E83,VIP!$A$2:$O19802,7,FALSE)</f>
        <v>Si</v>
      </c>
      <c r="I83" s="162" t="str">
        <f>VLOOKUP(E83,VIP!$A$2:$O11767,8,FALSE)</f>
        <v>Si</v>
      </c>
      <c r="J83" s="162" t="str">
        <f>VLOOKUP(E83,VIP!$A$2:$O11717,8,FALSE)</f>
        <v>Si</v>
      </c>
      <c r="K83" s="162" t="str">
        <f>VLOOKUP(E83,VIP!$A$2:$O15291,6,0)</f>
        <v>NO</v>
      </c>
      <c r="L83" s="143" t="s">
        <v>2215</v>
      </c>
      <c r="M83" s="96" t="s">
        <v>2441</v>
      </c>
      <c r="N83" s="96" t="s">
        <v>2448</v>
      </c>
      <c r="O83" s="162" t="s">
        <v>2450</v>
      </c>
      <c r="P83" s="162"/>
      <c r="Q83" s="96" t="s">
        <v>2215</v>
      </c>
      <c r="R83" s="44"/>
      <c r="V83" s="78"/>
      <c r="W83" s="69"/>
    </row>
    <row r="84" spans="1:23" s="127" customFormat="1" ht="18" x14ac:dyDescent="0.25">
      <c r="A84" s="162" t="str">
        <f>VLOOKUP(E84,'LISTADO ATM'!$A$2:$C$902,3,0)</f>
        <v>NORTE</v>
      </c>
      <c r="B84" s="112" t="s">
        <v>2704</v>
      </c>
      <c r="C84" s="97">
        <v>44416.853009259263</v>
      </c>
      <c r="D84" s="97" t="s">
        <v>2177</v>
      </c>
      <c r="E84" s="140">
        <v>649</v>
      </c>
      <c r="F84" s="162" t="str">
        <f>VLOOKUP(E84,VIP!$A$2:$O14840,2,0)</f>
        <v>DRBR649</v>
      </c>
      <c r="G84" s="162" t="str">
        <f>VLOOKUP(E84,'LISTADO ATM'!$A$2:$B$901,2,0)</f>
        <v xml:space="preserve">ATM Oficina Galería 56 (San Francisco de Macorís) </v>
      </c>
      <c r="H84" s="162" t="str">
        <f>VLOOKUP(E84,VIP!$A$2:$O19801,7,FALSE)</f>
        <v>Si</v>
      </c>
      <c r="I84" s="162" t="str">
        <f>VLOOKUP(E84,VIP!$A$2:$O11766,8,FALSE)</f>
        <v>Si</v>
      </c>
      <c r="J84" s="162" t="str">
        <f>VLOOKUP(E84,VIP!$A$2:$O11716,8,FALSE)</f>
        <v>Si</v>
      </c>
      <c r="K84" s="162" t="str">
        <f>VLOOKUP(E84,VIP!$A$2:$O15290,6,0)</f>
        <v>SI</v>
      </c>
      <c r="L84" s="143" t="s">
        <v>2460</v>
      </c>
      <c r="M84" s="96" t="s">
        <v>2441</v>
      </c>
      <c r="N84" s="96" t="s">
        <v>2448</v>
      </c>
      <c r="O84" s="162" t="s">
        <v>2588</v>
      </c>
      <c r="P84" s="162"/>
      <c r="Q84" s="96" t="s">
        <v>2460</v>
      </c>
      <c r="R84" s="44"/>
      <c r="V84" s="78"/>
      <c r="W84" s="69"/>
    </row>
    <row r="85" spans="1:23" s="127" customFormat="1" ht="18" x14ac:dyDescent="0.25">
      <c r="A85" s="162" t="str">
        <f>VLOOKUP(E85,'LISTADO ATM'!$A$2:$C$902,3,0)</f>
        <v>NORTE</v>
      </c>
      <c r="B85" s="112" t="s">
        <v>2703</v>
      </c>
      <c r="C85" s="97">
        <v>44416.855104166665</v>
      </c>
      <c r="D85" s="97" t="s">
        <v>2177</v>
      </c>
      <c r="E85" s="140">
        <v>862</v>
      </c>
      <c r="F85" s="162" t="str">
        <f>VLOOKUP(E85,VIP!$A$2:$O14839,2,0)</f>
        <v>DRBR862</v>
      </c>
      <c r="G85" s="162" t="str">
        <f>VLOOKUP(E85,'LISTADO ATM'!$A$2:$B$901,2,0)</f>
        <v xml:space="preserve">ATM S/M Doble A (Sabaneta) </v>
      </c>
      <c r="H85" s="162" t="str">
        <f>VLOOKUP(E85,VIP!$A$2:$O19800,7,FALSE)</f>
        <v>Si</v>
      </c>
      <c r="I85" s="162" t="str">
        <f>VLOOKUP(E85,VIP!$A$2:$O11765,8,FALSE)</f>
        <v>Si</v>
      </c>
      <c r="J85" s="162" t="str">
        <f>VLOOKUP(E85,VIP!$A$2:$O11715,8,FALSE)</f>
        <v>Si</v>
      </c>
      <c r="K85" s="162" t="str">
        <f>VLOOKUP(E85,VIP!$A$2:$O15289,6,0)</f>
        <v>NO</v>
      </c>
      <c r="L85" s="143" t="s">
        <v>2460</v>
      </c>
      <c r="M85" s="96" t="s">
        <v>2441</v>
      </c>
      <c r="N85" s="96" t="s">
        <v>2448</v>
      </c>
      <c r="O85" s="162" t="s">
        <v>2588</v>
      </c>
      <c r="P85" s="162"/>
      <c r="Q85" s="96" t="s">
        <v>2460</v>
      </c>
      <c r="R85" s="44"/>
      <c r="V85" s="78"/>
      <c r="W85" s="69"/>
    </row>
    <row r="86" spans="1:23" s="127" customFormat="1" ht="18" x14ac:dyDescent="0.25">
      <c r="A86" s="162" t="str">
        <f>VLOOKUP(E86,'LISTADO ATM'!$A$2:$C$902,3,0)</f>
        <v>DISTRITO NACIONAL</v>
      </c>
      <c r="B86" s="112" t="s">
        <v>2702</v>
      </c>
      <c r="C86" s="97">
        <v>44416.897581018522</v>
      </c>
      <c r="D86" s="97" t="s">
        <v>2176</v>
      </c>
      <c r="E86" s="140">
        <v>567</v>
      </c>
      <c r="F86" s="162" t="str">
        <f>VLOOKUP(E86,VIP!$A$2:$O14838,2,0)</f>
        <v>DRBR015</v>
      </c>
      <c r="G86" s="162" t="str">
        <f>VLOOKUP(E86,'LISTADO ATM'!$A$2:$B$901,2,0)</f>
        <v xml:space="preserve">ATM Oficina Máximo Gómez </v>
      </c>
      <c r="H86" s="162" t="str">
        <f>VLOOKUP(E86,VIP!$A$2:$O19799,7,FALSE)</f>
        <v>Si</v>
      </c>
      <c r="I86" s="162" t="str">
        <f>VLOOKUP(E86,VIP!$A$2:$O11764,8,FALSE)</f>
        <v>Si</v>
      </c>
      <c r="J86" s="162" t="str">
        <f>VLOOKUP(E86,VIP!$A$2:$O11714,8,FALSE)</f>
        <v>Si</v>
      </c>
      <c r="K86" s="162" t="str">
        <f>VLOOKUP(E86,VIP!$A$2:$O15288,6,0)</f>
        <v>NO</v>
      </c>
      <c r="L86" s="143" t="s">
        <v>2215</v>
      </c>
      <c r="M86" s="96" t="s">
        <v>2441</v>
      </c>
      <c r="N86" s="96" t="s">
        <v>2448</v>
      </c>
      <c r="O86" s="162" t="s">
        <v>2450</v>
      </c>
      <c r="P86" s="162"/>
      <c r="Q86" s="96" t="s">
        <v>2215</v>
      </c>
      <c r="R86" s="44"/>
      <c r="V86" s="78"/>
      <c r="W86" s="69"/>
    </row>
    <row r="87" spans="1:23" s="127" customFormat="1" ht="18" x14ac:dyDescent="0.25">
      <c r="A87" s="162" t="str">
        <f>VLOOKUP(E87,'LISTADO ATM'!$A$2:$C$902,3,0)</f>
        <v>NORTE</v>
      </c>
      <c r="B87" s="112" t="s">
        <v>2701</v>
      </c>
      <c r="C87" s="97">
        <v>44416.899282407408</v>
      </c>
      <c r="D87" s="97" t="s">
        <v>2177</v>
      </c>
      <c r="E87" s="140">
        <v>528</v>
      </c>
      <c r="F87" s="162" t="str">
        <f>VLOOKUP(E87,VIP!$A$2:$O14837,2,0)</f>
        <v>DRBR284</v>
      </c>
      <c r="G87" s="162" t="str">
        <f>VLOOKUP(E87,'LISTADO ATM'!$A$2:$B$901,2,0)</f>
        <v xml:space="preserve">ATM Ferretería Ochoa (Santiago) </v>
      </c>
      <c r="H87" s="162" t="str">
        <f>VLOOKUP(E87,VIP!$A$2:$O19798,7,FALSE)</f>
        <v>Si</v>
      </c>
      <c r="I87" s="162" t="str">
        <f>VLOOKUP(E87,VIP!$A$2:$O11763,8,FALSE)</f>
        <v>Si</v>
      </c>
      <c r="J87" s="162" t="str">
        <f>VLOOKUP(E87,VIP!$A$2:$O11713,8,FALSE)</f>
        <v>Si</v>
      </c>
      <c r="K87" s="162" t="str">
        <f>VLOOKUP(E87,VIP!$A$2:$O15287,6,0)</f>
        <v>NO</v>
      </c>
      <c r="L87" s="143" t="s">
        <v>2215</v>
      </c>
      <c r="M87" s="96" t="s">
        <v>2441</v>
      </c>
      <c r="N87" s="96" t="s">
        <v>2448</v>
      </c>
      <c r="O87" s="162" t="s">
        <v>2588</v>
      </c>
      <c r="P87" s="162"/>
      <c r="Q87" s="96" t="s">
        <v>2215</v>
      </c>
      <c r="R87" s="44"/>
      <c r="V87" s="78"/>
      <c r="W87" s="69"/>
    </row>
    <row r="88" spans="1:23" s="127" customFormat="1" ht="18" x14ac:dyDescent="0.25">
      <c r="A88" s="162" t="str">
        <f>VLOOKUP(E88,'LISTADO ATM'!$A$2:$C$902,3,0)</f>
        <v>NORTE</v>
      </c>
      <c r="B88" s="112" t="s">
        <v>2700</v>
      </c>
      <c r="C88" s="97">
        <v>44416.903287037036</v>
      </c>
      <c r="D88" s="97" t="s">
        <v>2177</v>
      </c>
      <c r="E88" s="140">
        <v>482</v>
      </c>
      <c r="F88" s="162" t="str">
        <f>VLOOKUP(E88,VIP!$A$2:$O14836,2,0)</f>
        <v>DRBR482</v>
      </c>
      <c r="G88" s="162" t="str">
        <f>VLOOKUP(E88,'LISTADO ATM'!$A$2:$B$901,2,0)</f>
        <v xml:space="preserve">ATM Centro de Caja Plaza Lama (Santiago) </v>
      </c>
      <c r="H88" s="162" t="str">
        <f>VLOOKUP(E88,VIP!$A$2:$O19797,7,FALSE)</f>
        <v>Si</v>
      </c>
      <c r="I88" s="162" t="str">
        <f>VLOOKUP(E88,VIP!$A$2:$O11762,8,FALSE)</f>
        <v>Si</v>
      </c>
      <c r="J88" s="162" t="str">
        <f>VLOOKUP(E88,VIP!$A$2:$O11712,8,FALSE)</f>
        <v>Si</v>
      </c>
      <c r="K88" s="162" t="str">
        <f>VLOOKUP(E88,VIP!$A$2:$O15286,6,0)</f>
        <v>NO</v>
      </c>
      <c r="L88" s="143" t="s">
        <v>2215</v>
      </c>
      <c r="M88" s="96" t="s">
        <v>2441</v>
      </c>
      <c r="N88" s="96" t="s">
        <v>2448</v>
      </c>
      <c r="O88" s="162" t="s">
        <v>2588</v>
      </c>
      <c r="P88" s="162"/>
      <c r="Q88" s="96" t="s">
        <v>2215</v>
      </c>
      <c r="R88" s="44"/>
      <c r="V88" s="78"/>
      <c r="W88" s="69"/>
    </row>
    <row r="89" spans="1:23" s="127" customFormat="1" ht="18" x14ac:dyDescent="0.25">
      <c r="A89" s="162" t="str">
        <f>VLOOKUP(E89,'LISTADO ATM'!$A$2:$C$902,3,0)</f>
        <v>DISTRITO NACIONAL</v>
      </c>
      <c r="B89" s="112" t="s">
        <v>2699</v>
      </c>
      <c r="C89" s="97">
        <v>44416.907361111109</v>
      </c>
      <c r="D89" s="97" t="s">
        <v>2444</v>
      </c>
      <c r="E89" s="140">
        <v>239</v>
      </c>
      <c r="F89" s="162" t="str">
        <f>VLOOKUP(E89,VIP!$A$2:$O14835,2,0)</f>
        <v>DRBR239</v>
      </c>
      <c r="G89" s="162" t="str">
        <f>VLOOKUP(E89,'LISTADO ATM'!$A$2:$B$901,2,0)</f>
        <v xml:space="preserve">ATM Autobanco Charles de Gaulle </v>
      </c>
      <c r="H89" s="162" t="str">
        <f>VLOOKUP(E89,VIP!$A$2:$O19796,7,FALSE)</f>
        <v>Si</v>
      </c>
      <c r="I89" s="162" t="str">
        <f>VLOOKUP(E89,VIP!$A$2:$O11761,8,FALSE)</f>
        <v>Si</v>
      </c>
      <c r="J89" s="162" t="str">
        <f>VLOOKUP(E89,VIP!$A$2:$O11711,8,FALSE)</f>
        <v>Si</v>
      </c>
      <c r="K89" s="162" t="str">
        <f>VLOOKUP(E89,VIP!$A$2:$O15285,6,0)</f>
        <v>SI</v>
      </c>
      <c r="L89" s="143" t="s">
        <v>2647</v>
      </c>
      <c r="M89" s="96" t="s">
        <v>2441</v>
      </c>
      <c r="N89" s="96" t="s">
        <v>2448</v>
      </c>
      <c r="O89" s="162" t="s">
        <v>2449</v>
      </c>
      <c r="P89" s="162"/>
      <c r="Q89" s="96" t="s">
        <v>2647</v>
      </c>
      <c r="R89" s="44"/>
      <c r="V89" s="78"/>
      <c r="W89" s="69"/>
    </row>
    <row r="90" spans="1:23" s="127" customFormat="1" ht="18" x14ac:dyDescent="0.25">
      <c r="A90" s="162" t="str">
        <f>VLOOKUP(E90,'LISTADO ATM'!$A$2:$C$902,3,0)</f>
        <v>DISTRITO NACIONAL</v>
      </c>
      <c r="B90" s="112" t="s">
        <v>2698</v>
      </c>
      <c r="C90" s="97">
        <v>44416.908645833333</v>
      </c>
      <c r="D90" s="97" t="s">
        <v>2176</v>
      </c>
      <c r="E90" s="140">
        <v>224</v>
      </c>
      <c r="F90" s="162" t="str">
        <f>VLOOKUP(E90,VIP!$A$2:$O14834,2,0)</f>
        <v>DRBR224</v>
      </c>
      <c r="G90" s="162" t="str">
        <f>VLOOKUP(E90,'LISTADO ATM'!$A$2:$B$901,2,0)</f>
        <v xml:space="preserve">ATM S/M Nacional El Millón (Núñez de Cáceres) </v>
      </c>
      <c r="H90" s="162" t="str">
        <f>VLOOKUP(E90,VIP!$A$2:$O19795,7,FALSE)</f>
        <v>Si</v>
      </c>
      <c r="I90" s="162" t="str">
        <f>VLOOKUP(E90,VIP!$A$2:$O11760,8,FALSE)</f>
        <v>Si</v>
      </c>
      <c r="J90" s="162" t="str">
        <f>VLOOKUP(E90,VIP!$A$2:$O11710,8,FALSE)</f>
        <v>Si</v>
      </c>
      <c r="K90" s="162" t="str">
        <f>VLOOKUP(E90,VIP!$A$2:$O15284,6,0)</f>
        <v>SI</v>
      </c>
      <c r="L90" s="143" t="s">
        <v>2215</v>
      </c>
      <c r="M90" s="96" t="s">
        <v>2441</v>
      </c>
      <c r="N90" s="96" t="s">
        <v>2448</v>
      </c>
      <c r="O90" s="162" t="s">
        <v>2450</v>
      </c>
      <c r="P90" s="162"/>
      <c r="Q90" s="96" t="s">
        <v>2215</v>
      </c>
      <c r="R90" s="44"/>
      <c r="V90" s="78"/>
      <c r="W90" s="69"/>
    </row>
    <row r="91" spans="1:23" s="127" customFormat="1" ht="18" x14ac:dyDescent="0.25">
      <c r="A91" s="162" t="str">
        <f>VLOOKUP(E91,'LISTADO ATM'!$A$2:$C$902,3,0)</f>
        <v>NORTE</v>
      </c>
      <c r="B91" s="112" t="s">
        <v>2697</v>
      </c>
      <c r="C91" s="97">
        <v>44416.911516203705</v>
      </c>
      <c r="D91" s="97" t="s">
        <v>2177</v>
      </c>
      <c r="E91" s="140">
        <v>99</v>
      </c>
      <c r="F91" s="162" t="str">
        <f>VLOOKUP(E91,VIP!$A$2:$O14833,2,0)</f>
        <v>DRBR099</v>
      </c>
      <c r="G91" s="162" t="str">
        <f>VLOOKUP(E91,'LISTADO ATM'!$A$2:$B$901,2,0)</f>
        <v xml:space="preserve">ATM Multicentro La Sirena S.F.M. </v>
      </c>
      <c r="H91" s="162" t="str">
        <f>VLOOKUP(E91,VIP!$A$2:$O19794,7,FALSE)</f>
        <v>Si</v>
      </c>
      <c r="I91" s="162" t="str">
        <f>VLOOKUP(E91,VIP!$A$2:$O11759,8,FALSE)</f>
        <v>Si</v>
      </c>
      <c r="J91" s="162" t="str">
        <f>VLOOKUP(E91,VIP!$A$2:$O11709,8,FALSE)</f>
        <v>Si</v>
      </c>
      <c r="K91" s="162" t="str">
        <f>VLOOKUP(E91,VIP!$A$2:$O15283,6,0)</f>
        <v>NO</v>
      </c>
      <c r="L91" s="143" t="s">
        <v>2215</v>
      </c>
      <c r="M91" s="96" t="s">
        <v>2441</v>
      </c>
      <c r="N91" s="96" t="s">
        <v>2448</v>
      </c>
      <c r="O91" s="162" t="s">
        <v>2588</v>
      </c>
      <c r="P91" s="162"/>
      <c r="Q91" s="96" t="s">
        <v>2215</v>
      </c>
      <c r="R91" s="44"/>
      <c r="V91" s="78"/>
      <c r="W91" s="69"/>
    </row>
    <row r="92" spans="1:23" s="127" customFormat="1" ht="18" x14ac:dyDescent="0.25">
      <c r="A92" s="162" t="str">
        <f>VLOOKUP(E92,'LISTADO ATM'!$A$2:$C$902,3,0)</f>
        <v>DISTRITO NACIONAL</v>
      </c>
      <c r="B92" s="112" t="s">
        <v>2696</v>
      </c>
      <c r="C92" s="97">
        <v>44416.913171296299</v>
      </c>
      <c r="D92" s="97" t="s">
        <v>2176</v>
      </c>
      <c r="E92" s="140">
        <v>915</v>
      </c>
      <c r="F92" s="162" t="str">
        <f>VLOOKUP(E92,VIP!$A$2:$O14832,2,0)</f>
        <v>DRBR24F</v>
      </c>
      <c r="G92" s="162" t="str">
        <f>VLOOKUP(E92,'LISTADO ATM'!$A$2:$B$901,2,0)</f>
        <v xml:space="preserve">ATM Multicentro La Sirena Aut. Duarte </v>
      </c>
      <c r="H92" s="162" t="str">
        <f>VLOOKUP(E92,VIP!$A$2:$O19793,7,FALSE)</f>
        <v>Si</v>
      </c>
      <c r="I92" s="162" t="str">
        <f>VLOOKUP(E92,VIP!$A$2:$O11758,8,FALSE)</f>
        <v>Si</v>
      </c>
      <c r="J92" s="162" t="str">
        <f>VLOOKUP(E92,VIP!$A$2:$O11708,8,FALSE)</f>
        <v>Si</v>
      </c>
      <c r="K92" s="162" t="str">
        <f>VLOOKUP(E92,VIP!$A$2:$O15282,6,0)</f>
        <v>SI</v>
      </c>
      <c r="L92" s="143" t="s">
        <v>2215</v>
      </c>
      <c r="M92" s="96" t="s">
        <v>2441</v>
      </c>
      <c r="N92" s="96" t="s">
        <v>2448</v>
      </c>
      <c r="O92" s="162" t="s">
        <v>2450</v>
      </c>
      <c r="P92" s="162"/>
      <c r="Q92" s="96" t="s">
        <v>2215</v>
      </c>
      <c r="R92" s="44"/>
      <c r="V92" s="78"/>
      <c r="W92" s="69"/>
    </row>
    <row r="93" spans="1:23" s="127" customFormat="1" ht="18" x14ac:dyDescent="0.25">
      <c r="A93" s="162" t="str">
        <f>VLOOKUP(E93,'LISTADO ATM'!$A$2:$C$902,3,0)</f>
        <v>DISTRITO NACIONAL</v>
      </c>
      <c r="B93" s="112" t="s">
        <v>2695</v>
      </c>
      <c r="C93" s="97">
        <v>44416.915671296294</v>
      </c>
      <c r="D93" s="97" t="s">
        <v>2444</v>
      </c>
      <c r="E93" s="140">
        <v>473</v>
      </c>
      <c r="F93" s="162" t="str">
        <f>VLOOKUP(E93,VIP!$A$2:$O14831,2,0)</f>
        <v>DRBR473</v>
      </c>
      <c r="G93" s="162" t="str">
        <f>VLOOKUP(E93,'LISTADO ATM'!$A$2:$B$901,2,0)</f>
        <v xml:space="preserve">ATM Oficina Carrefour II </v>
      </c>
      <c r="H93" s="162" t="str">
        <f>VLOOKUP(E93,VIP!$A$2:$O19792,7,FALSE)</f>
        <v>Si</v>
      </c>
      <c r="I93" s="162" t="str">
        <f>VLOOKUP(E93,VIP!$A$2:$O11757,8,FALSE)</f>
        <v>Si</v>
      </c>
      <c r="J93" s="162" t="str">
        <f>VLOOKUP(E93,VIP!$A$2:$O11707,8,FALSE)</f>
        <v>Si</v>
      </c>
      <c r="K93" s="162" t="str">
        <f>VLOOKUP(E93,VIP!$A$2:$O15281,6,0)</f>
        <v>NO</v>
      </c>
      <c r="L93" s="143" t="s">
        <v>2647</v>
      </c>
      <c r="M93" s="96" t="s">
        <v>2441</v>
      </c>
      <c r="N93" s="96" t="s">
        <v>2448</v>
      </c>
      <c r="O93" s="162" t="s">
        <v>2449</v>
      </c>
      <c r="P93" s="162"/>
      <c r="Q93" s="96" t="s">
        <v>2647</v>
      </c>
      <c r="R93" s="44"/>
      <c r="V93" s="78"/>
      <c r="W93" s="69"/>
    </row>
    <row r="94" spans="1:23" s="127" customFormat="1" ht="18" x14ac:dyDescent="0.25">
      <c r="A94" s="162" t="str">
        <f>VLOOKUP(E94,'LISTADO ATM'!$A$2:$C$902,3,0)</f>
        <v>DISTRITO NACIONAL</v>
      </c>
      <c r="B94" s="112" t="s">
        <v>2694</v>
      </c>
      <c r="C94" s="97">
        <v>44416.920162037037</v>
      </c>
      <c r="D94" s="97" t="s">
        <v>2176</v>
      </c>
      <c r="E94" s="140">
        <v>184</v>
      </c>
      <c r="F94" s="162" t="str">
        <f>VLOOKUP(E94,VIP!$A$2:$O14830,2,0)</f>
        <v>DRBR184</v>
      </c>
      <c r="G94" s="162" t="str">
        <f>VLOOKUP(E94,'LISTADO ATM'!$A$2:$B$901,2,0)</f>
        <v xml:space="preserve">ATM Hermanas Mirabal </v>
      </c>
      <c r="H94" s="162" t="str">
        <f>VLOOKUP(E94,VIP!$A$2:$O19791,7,FALSE)</f>
        <v>Si</v>
      </c>
      <c r="I94" s="162" t="str">
        <f>VLOOKUP(E94,VIP!$A$2:$O11756,8,FALSE)</f>
        <v>Si</v>
      </c>
      <c r="J94" s="162" t="str">
        <f>VLOOKUP(E94,VIP!$A$2:$O11706,8,FALSE)</f>
        <v>Si</v>
      </c>
      <c r="K94" s="162" t="str">
        <f>VLOOKUP(E94,VIP!$A$2:$O15280,6,0)</f>
        <v>SI</v>
      </c>
      <c r="L94" s="143" t="s">
        <v>2215</v>
      </c>
      <c r="M94" s="96" t="s">
        <v>2441</v>
      </c>
      <c r="N94" s="96" t="s">
        <v>2448</v>
      </c>
      <c r="O94" s="162" t="s">
        <v>2450</v>
      </c>
      <c r="P94" s="162"/>
      <c r="Q94" s="96" t="s">
        <v>2215</v>
      </c>
      <c r="R94" s="44"/>
      <c r="V94" s="78"/>
      <c r="W94" s="69"/>
    </row>
    <row r="95" spans="1:23" s="127" customFormat="1" ht="18" x14ac:dyDescent="0.25">
      <c r="A95" s="162" t="str">
        <f>VLOOKUP(E95,'LISTADO ATM'!$A$2:$C$902,3,0)</f>
        <v>DISTRITO NACIONAL</v>
      </c>
      <c r="B95" s="112" t="s">
        <v>2693</v>
      </c>
      <c r="C95" s="97">
        <v>44416.92560185185</v>
      </c>
      <c r="D95" s="97" t="s">
        <v>2176</v>
      </c>
      <c r="E95" s="140">
        <v>243</v>
      </c>
      <c r="F95" s="162" t="str">
        <f>VLOOKUP(E95,VIP!$A$2:$O14829,2,0)</f>
        <v>DRBR243</v>
      </c>
      <c r="G95" s="162" t="str">
        <f>VLOOKUP(E95,'LISTADO ATM'!$A$2:$B$901,2,0)</f>
        <v xml:space="preserve">ATM Autoservicio Plaza Central  </v>
      </c>
      <c r="H95" s="162" t="str">
        <f>VLOOKUP(E95,VIP!$A$2:$O19790,7,FALSE)</f>
        <v>Si</v>
      </c>
      <c r="I95" s="162" t="str">
        <f>VLOOKUP(E95,VIP!$A$2:$O11755,8,FALSE)</f>
        <v>Si</v>
      </c>
      <c r="J95" s="162" t="str">
        <f>VLOOKUP(E95,VIP!$A$2:$O11705,8,FALSE)</f>
        <v>Si</v>
      </c>
      <c r="K95" s="162" t="str">
        <f>VLOOKUP(E95,VIP!$A$2:$O15279,6,0)</f>
        <v>SI</v>
      </c>
      <c r="L95" s="143" t="s">
        <v>2685</v>
      </c>
      <c r="M95" s="96" t="s">
        <v>2441</v>
      </c>
      <c r="N95" s="96" t="s">
        <v>2448</v>
      </c>
      <c r="O95" s="162" t="s">
        <v>2450</v>
      </c>
      <c r="P95" s="162"/>
      <c r="Q95" s="96" t="s">
        <v>2685</v>
      </c>
      <c r="R95" s="44"/>
      <c r="V95" s="78"/>
      <c r="W95" s="69"/>
    </row>
    <row r="96" spans="1:23" s="127" customFormat="1" ht="18" x14ac:dyDescent="0.25">
      <c r="A96" s="162" t="str">
        <f>VLOOKUP(E96,'LISTADO ATM'!$A$2:$C$902,3,0)</f>
        <v>NORTE</v>
      </c>
      <c r="B96" s="112" t="s">
        <v>2692</v>
      </c>
      <c r="C96" s="97">
        <v>44416.931550925925</v>
      </c>
      <c r="D96" s="97" t="s">
        <v>2176</v>
      </c>
      <c r="E96" s="140">
        <v>266</v>
      </c>
      <c r="F96" s="162" t="str">
        <f>VLOOKUP(E96,VIP!$A$2:$O14828,2,0)</f>
        <v>DRBR266</v>
      </c>
      <c r="G96" s="162" t="str">
        <f>VLOOKUP(E96,'LISTADO ATM'!$A$2:$B$901,2,0)</f>
        <v xml:space="preserve">ATM Oficina Villa Francisca </v>
      </c>
      <c r="H96" s="162" t="str">
        <f>VLOOKUP(E96,VIP!$A$2:$O19789,7,FALSE)</f>
        <v>Si</v>
      </c>
      <c r="I96" s="162" t="str">
        <f>VLOOKUP(E96,VIP!$A$2:$O11754,8,FALSE)</f>
        <v>Si</v>
      </c>
      <c r="J96" s="162" t="str">
        <f>VLOOKUP(E96,VIP!$A$2:$O11704,8,FALSE)</f>
        <v>Si</v>
      </c>
      <c r="K96" s="162" t="str">
        <f>VLOOKUP(E96,VIP!$A$2:$O15278,6,0)</f>
        <v>NO</v>
      </c>
      <c r="L96" s="143" t="s">
        <v>2685</v>
      </c>
      <c r="M96" s="96" t="s">
        <v>2441</v>
      </c>
      <c r="N96" s="96" t="s">
        <v>2448</v>
      </c>
      <c r="O96" s="162" t="s">
        <v>2450</v>
      </c>
      <c r="P96" s="162"/>
      <c r="Q96" s="96" t="s">
        <v>2685</v>
      </c>
      <c r="R96" s="44"/>
      <c r="V96" s="78"/>
      <c r="W96" s="69"/>
    </row>
    <row r="97" spans="1:23" s="127" customFormat="1" ht="18" x14ac:dyDescent="0.25">
      <c r="A97" s="162" t="str">
        <f>VLOOKUP(E97,'LISTADO ATM'!$A$2:$C$902,3,0)</f>
        <v>NORTE</v>
      </c>
      <c r="B97" s="112" t="s">
        <v>2691</v>
      </c>
      <c r="C97" s="97">
        <v>44416.933055555557</v>
      </c>
      <c r="D97" s="97" t="s">
        <v>2177</v>
      </c>
      <c r="E97" s="140">
        <v>371</v>
      </c>
      <c r="F97" s="162" t="str">
        <f>VLOOKUP(E97,VIP!$A$2:$O14827,2,0)</f>
        <v>DRBR371</v>
      </c>
      <c r="G97" s="162" t="str">
        <f>VLOOKUP(E97,'LISTADO ATM'!$A$2:$B$901,2,0)</f>
        <v>ATM AYUNTAMIENTO JIMA LA VEGA</v>
      </c>
      <c r="H97" s="162">
        <f>VLOOKUP(E97,VIP!$A$2:$O19788,7,FALSE)</f>
        <v>0</v>
      </c>
      <c r="I97" s="162">
        <f>VLOOKUP(E97,VIP!$A$2:$O11753,8,FALSE)</f>
        <v>0</v>
      </c>
      <c r="J97" s="162">
        <f>VLOOKUP(E97,VIP!$A$2:$O11703,8,FALSE)</f>
        <v>0</v>
      </c>
      <c r="K97" s="162">
        <f>VLOOKUP(E97,VIP!$A$2:$O15277,6,0)</f>
        <v>0</v>
      </c>
      <c r="L97" s="143" t="s">
        <v>2685</v>
      </c>
      <c r="M97" s="96" t="s">
        <v>2441</v>
      </c>
      <c r="N97" s="96" t="s">
        <v>2448</v>
      </c>
      <c r="O97" s="162" t="s">
        <v>2588</v>
      </c>
      <c r="P97" s="162"/>
      <c r="Q97" s="96" t="s">
        <v>2685</v>
      </c>
      <c r="R97" s="44"/>
      <c r="V97" s="78"/>
      <c r="W97" s="69"/>
    </row>
    <row r="98" spans="1:23" s="127" customFormat="1" ht="18" x14ac:dyDescent="0.25">
      <c r="A98" s="162" t="str">
        <f>VLOOKUP(E98,'LISTADO ATM'!$A$2:$C$902,3,0)</f>
        <v>ESTE</v>
      </c>
      <c r="B98" s="112" t="s">
        <v>2690</v>
      </c>
      <c r="C98" s="97">
        <v>44416.93540509259</v>
      </c>
      <c r="D98" s="97" t="s">
        <v>2176</v>
      </c>
      <c r="E98" s="140">
        <v>480</v>
      </c>
      <c r="F98" s="162" t="str">
        <f>VLOOKUP(E98,VIP!$A$2:$O14826,2,0)</f>
        <v>DRBR480</v>
      </c>
      <c r="G98" s="162" t="str">
        <f>VLOOKUP(E98,'LISTADO ATM'!$A$2:$B$901,2,0)</f>
        <v>ATM UNP Farmaconal Higuey</v>
      </c>
      <c r="H98" s="162" t="str">
        <f>VLOOKUP(E98,VIP!$A$2:$O19787,7,FALSE)</f>
        <v>N/A</v>
      </c>
      <c r="I98" s="162" t="str">
        <f>VLOOKUP(E98,VIP!$A$2:$O11752,8,FALSE)</f>
        <v>N/A</v>
      </c>
      <c r="J98" s="162" t="str">
        <f>VLOOKUP(E98,VIP!$A$2:$O11702,8,FALSE)</f>
        <v>N/A</v>
      </c>
      <c r="K98" s="162" t="str">
        <f>VLOOKUP(E98,VIP!$A$2:$O15276,6,0)</f>
        <v>N/A</v>
      </c>
      <c r="L98" s="143" t="s">
        <v>2685</v>
      </c>
      <c r="M98" s="96" t="s">
        <v>2441</v>
      </c>
      <c r="N98" s="96" t="s">
        <v>2448</v>
      </c>
      <c r="O98" s="162" t="s">
        <v>2450</v>
      </c>
      <c r="P98" s="162"/>
      <c r="Q98" s="96" t="s">
        <v>2685</v>
      </c>
      <c r="R98" s="44"/>
      <c r="V98" s="78"/>
      <c r="W98" s="69"/>
    </row>
    <row r="99" spans="1:23" s="127" customFormat="1" ht="18" x14ac:dyDescent="0.25">
      <c r="A99" s="162" t="str">
        <f>VLOOKUP(E99,'LISTADO ATM'!$A$2:$C$902,3,0)</f>
        <v>DISTRITO NACIONAL</v>
      </c>
      <c r="B99" s="112" t="s">
        <v>2689</v>
      </c>
      <c r="C99" s="97">
        <v>44416.942187499997</v>
      </c>
      <c r="D99" s="97" t="s">
        <v>2464</v>
      </c>
      <c r="E99" s="140">
        <v>957</v>
      </c>
      <c r="F99" s="162" t="str">
        <f>VLOOKUP(E99,VIP!$A$2:$O14825,2,0)</f>
        <v>DRBR23F</v>
      </c>
      <c r="G99" s="162" t="str">
        <f>VLOOKUP(E99,'LISTADO ATM'!$A$2:$B$901,2,0)</f>
        <v xml:space="preserve">ATM Oficina Venezuela </v>
      </c>
      <c r="H99" s="162" t="str">
        <f>VLOOKUP(E99,VIP!$A$2:$O19786,7,FALSE)</f>
        <v>Si</v>
      </c>
      <c r="I99" s="162" t="str">
        <f>VLOOKUP(E99,VIP!$A$2:$O11751,8,FALSE)</f>
        <v>Si</v>
      </c>
      <c r="J99" s="162" t="str">
        <f>VLOOKUP(E99,VIP!$A$2:$O11701,8,FALSE)</f>
        <v>Si</v>
      </c>
      <c r="K99" s="162" t="str">
        <f>VLOOKUP(E99,VIP!$A$2:$O15275,6,0)</f>
        <v>SI</v>
      </c>
      <c r="L99" s="143" t="s">
        <v>2413</v>
      </c>
      <c r="M99" s="96" t="s">
        <v>2441</v>
      </c>
      <c r="N99" s="96" t="s">
        <v>2448</v>
      </c>
      <c r="O99" s="162" t="s">
        <v>2465</v>
      </c>
      <c r="P99" s="162"/>
      <c r="Q99" s="96" t="s">
        <v>2413</v>
      </c>
      <c r="R99" s="44"/>
      <c r="V99" s="78"/>
      <c r="W99" s="69"/>
    </row>
    <row r="100" spans="1:23" s="127" customFormat="1" ht="18" x14ac:dyDescent="0.25">
      <c r="A100" s="162" t="str">
        <f>VLOOKUP(E100,'LISTADO ATM'!$A$2:$C$902,3,0)</f>
        <v>DISTRITO NACIONAL</v>
      </c>
      <c r="B100" s="112" t="s">
        <v>2688</v>
      </c>
      <c r="C100" s="97">
        <v>44416.948159722226</v>
      </c>
      <c r="D100" s="97" t="s">
        <v>2444</v>
      </c>
      <c r="E100" s="140">
        <v>517</v>
      </c>
      <c r="F100" s="162" t="str">
        <f>VLOOKUP(E100,VIP!$A$2:$O14824,2,0)</f>
        <v>DRBR517</v>
      </c>
      <c r="G100" s="162" t="str">
        <f>VLOOKUP(E100,'LISTADO ATM'!$A$2:$B$901,2,0)</f>
        <v xml:space="preserve">ATM Autobanco Oficina Sans Soucí </v>
      </c>
      <c r="H100" s="162" t="str">
        <f>VLOOKUP(E100,VIP!$A$2:$O19785,7,FALSE)</f>
        <v>Si</v>
      </c>
      <c r="I100" s="162" t="str">
        <f>VLOOKUP(E100,VIP!$A$2:$O11750,8,FALSE)</f>
        <v>Si</v>
      </c>
      <c r="J100" s="162" t="str">
        <f>VLOOKUP(E100,VIP!$A$2:$O11700,8,FALSE)</f>
        <v>Si</v>
      </c>
      <c r="K100" s="162" t="str">
        <f>VLOOKUP(E100,VIP!$A$2:$O15274,6,0)</f>
        <v>SI</v>
      </c>
      <c r="L100" s="143" t="s">
        <v>2647</v>
      </c>
      <c r="M100" s="96" t="s">
        <v>2441</v>
      </c>
      <c r="N100" s="96" t="s">
        <v>2448</v>
      </c>
      <c r="O100" s="162" t="s">
        <v>2449</v>
      </c>
      <c r="P100" s="162"/>
      <c r="Q100" s="96" t="s">
        <v>2647</v>
      </c>
      <c r="R100" s="44"/>
      <c r="V100" s="78"/>
      <c r="W100" s="69"/>
    </row>
    <row r="101" spans="1:23" s="127" customFormat="1" ht="18" x14ac:dyDescent="0.25">
      <c r="A101" s="162" t="str">
        <f>VLOOKUP(E101,'LISTADO ATM'!$A$2:$C$902,3,0)</f>
        <v>SUR</v>
      </c>
      <c r="B101" s="112" t="s">
        <v>2687</v>
      </c>
      <c r="C101" s="97">
        <v>44416.950312499997</v>
      </c>
      <c r="D101" s="97" t="s">
        <v>2444</v>
      </c>
      <c r="E101" s="140">
        <v>6</v>
      </c>
      <c r="F101" s="162" t="str">
        <f>VLOOKUP(E101,VIP!$A$2:$O14823,2,0)</f>
        <v>DRBR006</v>
      </c>
      <c r="G101" s="162" t="str">
        <f>VLOOKUP(E101,'LISTADO ATM'!$A$2:$B$901,2,0)</f>
        <v xml:space="preserve">ATM Plaza WAO San Juan </v>
      </c>
      <c r="H101" s="162" t="str">
        <f>VLOOKUP(E101,VIP!$A$2:$O19784,7,FALSE)</f>
        <v>N/A</v>
      </c>
      <c r="I101" s="162" t="str">
        <f>VLOOKUP(E101,VIP!$A$2:$O11749,8,FALSE)</f>
        <v>N/A</v>
      </c>
      <c r="J101" s="162" t="str">
        <f>VLOOKUP(E101,VIP!$A$2:$O11699,8,FALSE)</f>
        <v>N/A</v>
      </c>
      <c r="K101" s="162" t="str">
        <f>VLOOKUP(E101,VIP!$A$2:$O15273,6,0)</f>
        <v/>
      </c>
      <c r="L101" s="143" t="s">
        <v>2647</v>
      </c>
      <c r="M101" s="96" t="s">
        <v>2441</v>
      </c>
      <c r="N101" s="96" t="s">
        <v>2448</v>
      </c>
      <c r="O101" s="162" t="s">
        <v>2449</v>
      </c>
      <c r="P101" s="162"/>
      <c r="Q101" s="96" t="s">
        <v>2647</v>
      </c>
      <c r="R101" s="44"/>
      <c r="V101" s="78"/>
      <c r="W101" s="69"/>
    </row>
    <row r="102" spans="1:23" s="127" customFormat="1" ht="18" x14ac:dyDescent="0.25">
      <c r="A102" s="163" t="str">
        <f>VLOOKUP(E102,'LISTADO ATM'!$A$2:$C$902,3,0)</f>
        <v>DISTRITO NACIONAL</v>
      </c>
      <c r="B102" s="112" t="s">
        <v>2728</v>
      </c>
      <c r="C102" s="97">
        <v>44416.989710648151</v>
      </c>
      <c r="D102" s="97" t="s">
        <v>2444</v>
      </c>
      <c r="E102" s="140">
        <v>836</v>
      </c>
      <c r="F102" s="163" t="str">
        <f>VLOOKUP(E102,VIP!$A$2:$O14841,2,0)</f>
        <v>DRBR836</v>
      </c>
      <c r="G102" s="163" t="str">
        <f>VLOOKUP(E102,'LISTADO ATM'!$A$2:$B$901,2,0)</f>
        <v xml:space="preserve">ATM UNP Plaza Luperón </v>
      </c>
      <c r="H102" s="163" t="str">
        <f>VLOOKUP(E102,VIP!$A$2:$O19802,7,FALSE)</f>
        <v>Si</v>
      </c>
      <c r="I102" s="163" t="str">
        <f>VLOOKUP(E102,VIP!$A$2:$O11767,8,FALSE)</f>
        <v>Si</v>
      </c>
      <c r="J102" s="163" t="str">
        <f>VLOOKUP(E102,VIP!$A$2:$O11717,8,FALSE)</f>
        <v>Si</v>
      </c>
      <c r="K102" s="163" t="str">
        <f>VLOOKUP(E102,VIP!$A$2:$O15291,6,0)</f>
        <v>NO</v>
      </c>
      <c r="L102" s="143" t="s">
        <v>2592</v>
      </c>
      <c r="M102" s="96" t="s">
        <v>2441</v>
      </c>
      <c r="N102" s="96" t="s">
        <v>2448</v>
      </c>
      <c r="O102" s="163" t="s">
        <v>2449</v>
      </c>
      <c r="P102" s="163"/>
      <c r="Q102" s="96" t="s">
        <v>2592</v>
      </c>
      <c r="R102" s="44"/>
      <c r="V102" s="78"/>
      <c r="W102" s="69"/>
    </row>
    <row r="103" spans="1:23" s="127" customFormat="1" ht="18" x14ac:dyDescent="0.25">
      <c r="A103" s="163" t="str">
        <f>VLOOKUP(E103,'LISTADO ATM'!$A$2:$C$902,3,0)</f>
        <v>ESTE</v>
      </c>
      <c r="B103" s="112" t="s">
        <v>2727</v>
      </c>
      <c r="C103" s="97">
        <v>44416.990914351853</v>
      </c>
      <c r="D103" s="97" t="s">
        <v>2464</v>
      </c>
      <c r="E103" s="140">
        <v>429</v>
      </c>
      <c r="F103" s="163" t="str">
        <f>VLOOKUP(E103,VIP!$A$2:$O14840,2,0)</f>
        <v>DRBR429</v>
      </c>
      <c r="G103" s="163" t="str">
        <f>VLOOKUP(E103,'LISTADO ATM'!$A$2:$B$901,2,0)</f>
        <v xml:space="preserve">ATM Oficina Jumbo La Romana </v>
      </c>
      <c r="H103" s="163" t="str">
        <f>VLOOKUP(E103,VIP!$A$2:$O19801,7,FALSE)</f>
        <v>Si</v>
      </c>
      <c r="I103" s="163" t="str">
        <f>VLOOKUP(E103,VIP!$A$2:$O11766,8,FALSE)</f>
        <v>Si</v>
      </c>
      <c r="J103" s="163" t="str">
        <f>VLOOKUP(E103,VIP!$A$2:$O11716,8,FALSE)</f>
        <v>Si</v>
      </c>
      <c r="K103" s="163" t="str">
        <f>VLOOKUP(E103,VIP!$A$2:$O15290,6,0)</f>
        <v>NO</v>
      </c>
      <c r="L103" s="143" t="s">
        <v>2592</v>
      </c>
      <c r="M103" s="96" t="s">
        <v>2441</v>
      </c>
      <c r="N103" s="96" t="s">
        <v>2448</v>
      </c>
      <c r="O103" s="163" t="s">
        <v>2465</v>
      </c>
      <c r="P103" s="163"/>
      <c r="Q103" s="96" t="s">
        <v>2592</v>
      </c>
      <c r="R103" s="44"/>
      <c r="V103" s="78"/>
      <c r="W103" s="69"/>
    </row>
    <row r="104" spans="1:23" s="127" customFormat="1" ht="18" x14ac:dyDescent="0.25">
      <c r="A104" s="163" t="str">
        <f>VLOOKUP(E104,'LISTADO ATM'!$A$2:$C$902,3,0)</f>
        <v>DISTRITO NACIONAL</v>
      </c>
      <c r="B104" s="112" t="s">
        <v>2726</v>
      </c>
      <c r="C104" s="97">
        <v>44416.992303240739</v>
      </c>
      <c r="D104" s="97" t="s">
        <v>2444</v>
      </c>
      <c r="E104" s="140">
        <v>54</v>
      </c>
      <c r="F104" s="163" t="str">
        <f>VLOOKUP(E104,VIP!$A$2:$O14839,2,0)</f>
        <v>DRBR054</v>
      </c>
      <c r="G104" s="163" t="str">
        <f>VLOOKUP(E104,'LISTADO ATM'!$A$2:$B$901,2,0)</f>
        <v xml:space="preserve">ATM Autoservicio Galería 360 </v>
      </c>
      <c r="H104" s="163" t="str">
        <f>VLOOKUP(E104,VIP!$A$2:$O19800,7,FALSE)</f>
        <v>Si</v>
      </c>
      <c r="I104" s="163" t="str">
        <f>VLOOKUP(E104,VIP!$A$2:$O11765,8,FALSE)</f>
        <v>Si</v>
      </c>
      <c r="J104" s="163" t="str">
        <f>VLOOKUP(E104,VIP!$A$2:$O11715,8,FALSE)</f>
        <v>Si</v>
      </c>
      <c r="K104" s="163" t="str">
        <f>VLOOKUP(E104,VIP!$A$2:$O15289,6,0)</f>
        <v>NO</v>
      </c>
      <c r="L104" s="143" t="s">
        <v>2592</v>
      </c>
      <c r="M104" s="96" t="s">
        <v>2441</v>
      </c>
      <c r="N104" s="96" t="s">
        <v>2448</v>
      </c>
      <c r="O104" s="163" t="s">
        <v>2449</v>
      </c>
      <c r="P104" s="163"/>
      <c r="Q104" s="96" t="s">
        <v>2592</v>
      </c>
      <c r="R104" s="44"/>
      <c r="V104" s="78"/>
      <c r="W104" s="69"/>
    </row>
    <row r="105" spans="1:23" s="127" customFormat="1" ht="18" x14ac:dyDescent="0.25">
      <c r="A105" s="163" t="str">
        <f>VLOOKUP(E105,'LISTADO ATM'!$A$2:$C$902,3,0)</f>
        <v>NORTE</v>
      </c>
      <c r="B105" s="112" t="s">
        <v>2725</v>
      </c>
      <c r="C105" s="97">
        <v>44416.993344907409</v>
      </c>
      <c r="D105" s="97" t="s">
        <v>2464</v>
      </c>
      <c r="E105" s="140">
        <v>97</v>
      </c>
      <c r="F105" s="163" t="str">
        <f>VLOOKUP(E105,VIP!$A$2:$O14838,2,0)</f>
        <v>DRBR097</v>
      </c>
      <c r="G105" s="163" t="str">
        <f>VLOOKUP(E105,'LISTADO ATM'!$A$2:$B$901,2,0)</f>
        <v xml:space="preserve">ATM Oficina Villa Riva </v>
      </c>
      <c r="H105" s="163" t="str">
        <f>VLOOKUP(E105,VIP!$A$2:$O19799,7,FALSE)</f>
        <v>Si</v>
      </c>
      <c r="I105" s="163" t="str">
        <f>VLOOKUP(E105,VIP!$A$2:$O11764,8,FALSE)</f>
        <v>Si</v>
      </c>
      <c r="J105" s="163" t="str">
        <f>VLOOKUP(E105,VIP!$A$2:$O11714,8,FALSE)</f>
        <v>Si</v>
      </c>
      <c r="K105" s="163" t="str">
        <f>VLOOKUP(E105,VIP!$A$2:$O15288,6,0)</f>
        <v>NO</v>
      </c>
      <c r="L105" s="143" t="s">
        <v>2592</v>
      </c>
      <c r="M105" s="96" t="s">
        <v>2441</v>
      </c>
      <c r="N105" s="96" t="s">
        <v>2448</v>
      </c>
      <c r="O105" s="163" t="s">
        <v>2465</v>
      </c>
      <c r="P105" s="163"/>
      <c r="Q105" s="96" t="s">
        <v>2592</v>
      </c>
      <c r="R105" s="44"/>
      <c r="V105" s="78"/>
      <c r="W105" s="69"/>
    </row>
    <row r="106" spans="1:23" s="127" customFormat="1" ht="18" x14ac:dyDescent="0.25">
      <c r="A106" s="163" t="str">
        <f>VLOOKUP(E106,'LISTADO ATM'!$A$2:$C$902,3,0)</f>
        <v>NORTE</v>
      </c>
      <c r="B106" s="112" t="s">
        <v>2724</v>
      </c>
      <c r="C106" s="97">
        <v>44416.994652777779</v>
      </c>
      <c r="D106" s="97" t="s">
        <v>2464</v>
      </c>
      <c r="E106" s="140">
        <v>8</v>
      </c>
      <c r="F106" s="163" t="str">
        <f>VLOOKUP(E106,VIP!$A$2:$O14837,2,0)</f>
        <v>DRBR008</v>
      </c>
      <c r="G106" s="163" t="str">
        <f>VLOOKUP(E106,'LISTADO ATM'!$A$2:$B$901,2,0)</f>
        <v>ATM Autoservicio Yaque</v>
      </c>
      <c r="H106" s="163" t="str">
        <f>VLOOKUP(E106,VIP!$A$2:$O19798,7,FALSE)</f>
        <v>Si</v>
      </c>
      <c r="I106" s="163" t="str">
        <f>VLOOKUP(E106,VIP!$A$2:$O11763,8,FALSE)</f>
        <v>Si</v>
      </c>
      <c r="J106" s="163" t="str">
        <f>VLOOKUP(E106,VIP!$A$2:$O11713,8,FALSE)</f>
        <v>Si</v>
      </c>
      <c r="K106" s="163" t="str">
        <f>VLOOKUP(E106,VIP!$A$2:$O15287,6,0)</f>
        <v>NO</v>
      </c>
      <c r="L106" s="143" t="s">
        <v>2592</v>
      </c>
      <c r="M106" s="96" t="s">
        <v>2441</v>
      </c>
      <c r="N106" s="96" t="s">
        <v>2448</v>
      </c>
      <c r="O106" s="163" t="s">
        <v>2465</v>
      </c>
      <c r="P106" s="163"/>
      <c r="Q106" s="96" t="s">
        <v>2592</v>
      </c>
      <c r="R106" s="44"/>
      <c r="V106" s="78"/>
      <c r="W106" s="69"/>
    </row>
    <row r="107" spans="1:23" s="127" customFormat="1" ht="18" x14ac:dyDescent="0.25">
      <c r="A107" s="163" t="str">
        <f>VLOOKUP(E107,'LISTADO ATM'!$A$2:$C$902,3,0)</f>
        <v>NORTE</v>
      </c>
      <c r="B107" s="112" t="s">
        <v>2723</v>
      </c>
      <c r="C107" s="97">
        <v>44417.029120370367</v>
      </c>
      <c r="D107" s="97" t="s">
        <v>2177</v>
      </c>
      <c r="E107" s="140">
        <v>11</v>
      </c>
      <c r="F107" s="163" t="str">
        <f>VLOOKUP(E107,VIP!$A$2:$O14836,2,0)</f>
        <v>DRBR056</v>
      </c>
      <c r="G107" s="163" t="str">
        <f>VLOOKUP(E107,'LISTADO ATM'!$A$2:$B$901,2,0)</f>
        <v>ATM Hotel Viva Las Terrenas</v>
      </c>
      <c r="H107" s="163" t="str">
        <f>VLOOKUP(E107,VIP!$A$2:$O19797,7,FALSE)</f>
        <v>Si</v>
      </c>
      <c r="I107" s="163" t="str">
        <f>VLOOKUP(E107,VIP!$A$2:$O11762,8,FALSE)</f>
        <v>Si</v>
      </c>
      <c r="J107" s="163" t="str">
        <f>VLOOKUP(E107,VIP!$A$2:$O11712,8,FALSE)</f>
        <v>Si</v>
      </c>
      <c r="K107" s="163" t="str">
        <f>VLOOKUP(E107,VIP!$A$2:$O15286,6,0)</f>
        <v>NO</v>
      </c>
      <c r="L107" s="143" t="s">
        <v>2241</v>
      </c>
      <c r="M107" s="96" t="s">
        <v>2441</v>
      </c>
      <c r="N107" s="96" t="s">
        <v>2448</v>
      </c>
      <c r="O107" s="163" t="s">
        <v>2588</v>
      </c>
      <c r="P107" s="163"/>
      <c r="Q107" s="96" t="s">
        <v>2241</v>
      </c>
      <c r="R107" s="44"/>
      <c r="V107" s="78"/>
      <c r="W107" s="69"/>
    </row>
    <row r="108" spans="1:23" s="127" customFormat="1" ht="18" x14ac:dyDescent="0.25">
      <c r="A108" s="163" t="str">
        <f>VLOOKUP(E108,'LISTADO ATM'!$A$2:$C$902,3,0)</f>
        <v>DISTRITO NACIONAL</v>
      </c>
      <c r="B108" s="112" t="s">
        <v>2722</v>
      </c>
      <c r="C108" s="97">
        <v>44417.030381944445</v>
      </c>
      <c r="D108" s="97" t="s">
        <v>2176</v>
      </c>
      <c r="E108" s="140">
        <v>744</v>
      </c>
      <c r="F108" s="163" t="str">
        <f>VLOOKUP(E108,VIP!$A$2:$O14835,2,0)</f>
        <v>DRBR289</v>
      </c>
      <c r="G108" s="163" t="str">
        <f>VLOOKUP(E108,'LISTADO ATM'!$A$2:$B$901,2,0)</f>
        <v xml:space="preserve">ATM Multicentro La Sirena Venezuela </v>
      </c>
      <c r="H108" s="163" t="str">
        <f>VLOOKUP(E108,VIP!$A$2:$O19796,7,FALSE)</f>
        <v>Si</v>
      </c>
      <c r="I108" s="163" t="str">
        <f>VLOOKUP(E108,VIP!$A$2:$O11761,8,FALSE)</f>
        <v>Si</v>
      </c>
      <c r="J108" s="163" t="str">
        <f>VLOOKUP(E108,VIP!$A$2:$O11711,8,FALSE)</f>
        <v>Si</v>
      </c>
      <c r="K108" s="163" t="str">
        <f>VLOOKUP(E108,VIP!$A$2:$O15285,6,0)</f>
        <v>SI</v>
      </c>
      <c r="L108" s="143" t="s">
        <v>2241</v>
      </c>
      <c r="M108" s="96" t="s">
        <v>2441</v>
      </c>
      <c r="N108" s="96" t="s">
        <v>2448</v>
      </c>
      <c r="O108" s="163" t="s">
        <v>2450</v>
      </c>
      <c r="P108" s="163"/>
      <c r="Q108" s="96" t="s">
        <v>2241</v>
      </c>
      <c r="R108" s="44"/>
      <c r="V108" s="78"/>
      <c r="W108" s="69"/>
    </row>
    <row r="109" spans="1:23" s="127" customFormat="1" ht="18" x14ac:dyDescent="0.25">
      <c r="A109" s="163" t="str">
        <f>VLOOKUP(E109,'LISTADO ATM'!$A$2:$C$902,3,0)</f>
        <v>DISTRITO NACIONAL</v>
      </c>
      <c r="B109" s="112" t="s">
        <v>2721</v>
      </c>
      <c r="C109" s="97">
        <v>44417.031018518515</v>
      </c>
      <c r="D109" s="97" t="s">
        <v>2176</v>
      </c>
      <c r="E109" s="140">
        <v>932</v>
      </c>
      <c r="F109" s="163" t="str">
        <f>VLOOKUP(E109,VIP!$A$2:$O14834,2,0)</f>
        <v>DRBR01E</v>
      </c>
      <c r="G109" s="163" t="str">
        <f>VLOOKUP(E109,'LISTADO ATM'!$A$2:$B$901,2,0)</f>
        <v xml:space="preserve">ATM Banco Agrícola </v>
      </c>
      <c r="H109" s="163" t="str">
        <f>VLOOKUP(E109,VIP!$A$2:$O19795,7,FALSE)</f>
        <v>Si</v>
      </c>
      <c r="I109" s="163" t="str">
        <f>VLOOKUP(E109,VIP!$A$2:$O11760,8,FALSE)</f>
        <v>Si</v>
      </c>
      <c r="J109" s="163" t="str">
        <f>VLOOKUP(E109,VIP!$A$2:$O11710,8,FALSE)</f>
        <v>Si</v>
      </c>
      <c r="K109" s="163" t="str">
        <f>VLOOKUP(E109,VIP!$A$2:$O15284,6,0)</f>
        <v>NO</v>
      </c>
      <c r="L109" s="143" t="s">
        <v>2621</v>
      </c>
      <c r="M109" s="96" t="s">
        <v>2441</v>
      </c>
      <c r="N109" s="96" t="s">
        <v>2448</v>
      </c>
      <c r="O109" s="163" t="s">
        <v>2450</v>
      </c>
      <c r="P109" s="163"/>
      <c r="Q109" s="96" t="s">
        <v>2621</v>
      </c>
      <c r="R109" s="44"/>
      <c r="V109" s="78"/>
      <c r="W109" s="69"/>
    </row>
    <row r="110" spans="1:23" s="127" customFormat="1" ht="18" x14ac:dyDescent="0.25">
      <c r="A110" s="163" t="str">
        <f>VLOOKUP(E110,'LISTADO ATM'!$A$2:$C$902,3,0)</f>
        <v>DISTRITO NACIONAL</v>
      </c>
      <c r="B110" s="112" t="s">
        <v>2720</v>
      </c>
      <c r="C110" s="97">
        <v>44417.038298611114</v>
      </c>
      <c r="D110" s="97" t="s">
        <v>2176</v>
      </c>
      <c r="E110" s="140">
        <v>994</v>
      </c>
      <c r="F110" s="163" t="str">
        <f>VLOOKUP(E110,VIP!$A$2:$O14833,2,0)</f>
        <v>DRBR994</v>
      </c>
      <c r="G110" s="163" t="str">
        <f>VLOOKUP(E110,'LISTADO ATM'!$A$2:$B$901,2,0)</f>
        <v>ATM Telemicro</v>
      </c>
      <c r="H110" s="163" t="str">
        <f>VLOOKUP(E110,VIP!$A$2:$O19794,7,FALSE)</f>
        <v>Si</v>
      </c>
      <c r="I110" s="163" t="str">
        <f>VLOOKUP(E110,VIP!$A$2:$O11759,8,FALSE)</f>
        <v>Si</v>
      </c>
      <c r="J110" s="163" t="str">
        <f>VLOOKUP(E110,VIP!$A$2:$O11709,8,FALSE)</f>
        <v>Si</v>
      </c>
      <c r="K110" s="163" t="str">
        <f>VLOOKUP(E110,VIP!$A$2:$O15283,6,0)</f>
        <v>NO</v>
      </c>
      <c r="L110" s="143" t="s">
        <v>2241</v>
      </c>
      <c r="M110" s="96" t="s">
        <v>2441</v>
      </c>
      <c r="N110" s="96" t="s">
        <v>2448</v>
      </c>
      <c r="O110" s="163" t="s">
        <v>2450</v>
      </c>
      <c r="P110" s="163"/>
      <c r="Q110" s="96" t="s">
        <v>2241</v>
      </c>
      <c r="R110" s="44"/>
      <c r="V110" s="78"/>
      <c r="W110" s="69"/>
    </row>
    <row r="111" spans="1:23" s="127" customFormat="1" ht="18" x14ac:dyDescent="0.25">
      <c r="A111" s="163" t="str">
        <f>VLOOKUP(E111,'LISTADO ATM'!$A$2:$C$902,3,0)</f>
        <v>DISTRITO NACIONAL</v>
      </c>
      <c r="B111" s="112" t="s">
        <v>2719</v>
      </c>
      <c r="C111" s="97">
        <v>44417.046516203707</v>
      </c>
      <c r="D111" s="97" t="s">
        <v>2176</v>
      </c>
      <c r="E111" s="140">
        <v>349</v>
      </c>
      <c r="F111" s="163" t="str">
        <f>VLOOKUP(E111,VIP!$A$2:$O14832,2,0)</f>
        <v>DRBR349</v>
      </c>
      <c r="G111" s="163" t="str">
        <f>VLOOKUP(E111,'LISTADO ATM'!$A$2:$B$901,2,0)</f>
        <v>ATM SENASA</v>
      </c>
      <c r="H111" s="163" t="str">
        <f>VLOOKUP(E111,VIP!$A$2:$O19793,7,FALSE)</f>
        <v>Si</v>
      </c>
      <c r="I111" s="163" t="str">
        <f>VLOOKUP(E111,VIP!$A$2:$O11758,8,FALSE)</f>
        <v>Si</v>
      </c>
      <c r="J111" s="163" t="str">
        <f>VLOOKUP(E111,VIP!$A$2:$O11708,8,FALSE)</f>
        <v>Si</v>
      </c>
      <c r="K111" s="163" t="str">
        <f>VLOOKUP(E111,VIP!$A$2:$O15282,6,0)</f>
        <v>NO</v>
      </c>
      <c r="L111" s="143" t="s">
        <v>2241</v>
      </c>
      <c r="M111" s="96" t="s">
        <v>2441</v>
      </c>
      <c r="N111" s="96" t="s">
        <v>2448</v>
      </c>
      <c r="O111" s="163" t="s">
        <v>2450</v>
      </c>
      <c r="P111" s="163"/>
      <c r="Q111" s="96" t="s">
        <v>2241</v>
      </c>
      <c r="R111" s="44"/>
      <c r="V111" s="78"/>
      <c r="W111" s="69"/>
    </row>
    <row r="112" spans="1:23" s="127" customFormat="1" ht="18" x14ac:dyDescent="0.25">
      <c r="A112" s="163" t="str">
        <f>VLOOKUP(E112,'LISTADO ATM'!$A$2:$C$902,3,0)</f>
        <v>ESTE</v>
      </c>
      <c r="B112" s="112" t="s">
        <v>2718</v>
      </c>
      <c r="C112" s="97">
        <v>44417.047118055554</v>
      </c>
      <c r="D112" s="97" t="s">
        <v>2176</v>
      </c>
      <c r="E112" s="140">
        <v>867</v>
      </c>
      <c r="F112" s="163" t="str">
        <f>VLOOKUP(E112,VIP!$A$2:$O14831,2,0)</f>
        <v>DRBR867</v>
      </c>
      <c r="G112" s="163" t="str">
        <f>VLOOKUP(E112,'LISTADO ATM'!$A$2:$B$901,2,0)</f>
        <v xml:space="preserve">ATM Estación Combustible Autopista El Coral </v>
      </c>
      <c r="H112" s="163" t="str">
        <f>VLOOKUP(E112,VIP!$A$2:$O19792,7,FALSE)</f>
        <v>Si</v>
      </c>
      <c r="I112" s="163" t="str">
        <f>VLOOKUP(E112,VIP!$A$2:$O11757,8,FALSE)</f>
        <v>Si</v>
      </c>
      <c r="J112" s="163" t="str">
        <f>VLOOKUP(E112,VIP!$A$2:$O11707,8,FALSE)</f>
        <v>Si</v>
      </c>
      <c r="K112" s="163" t="str">
        <f>VLOOKUP(E112,VIP!$A$2:$O15281,6,0)</f>
        <v>NO</v>
      </c>
      <c r="L112" s="143" t="s">
        <v>2729</v>
      </c>
      <c r="M112" s="96" t="s">
        <v>2441</v>
      </c>
      <c r="N112" s="96" t="s">
        <v>2448</v>
      </c>
      <c r="O112" s="163" t="s">
        <v>2450</v>
      </c>
      <c r="P112" s="163"/>
      <c r="Q112" s="96" t="s">
        <v>2729</v>
      </c>
      <c r="R112" s="44"/>
      <c r="V112" s="78"/>
      <c r="W112" s="69"/>
    </row>
    <row r="113" spans="1:23" s="127" customFormat="1" ht="18" x14ac:dyDescent="0.25">
      <c r="A113" s="163" t="str">
        <f>VLOOKUP(E113,'LISTADO ATM'!$A$2:$C$902,3,0)</f>
        <v>DISTRITO NACIONAL</v>
      </c>
      <c r="B113" s="112" t="s">
        <v>2717</v>
      </c>
      <c r="C113" s="97">
        <v>44417.050752314812</v>
      </c>
      <c r="D113" s="97" t="s">
        <v>2176</v>
      </c>
      <c r="E113" s="140">
        <v>627</v>
      </c>
      <c r="F113" s="163" t="str">
        <f>VLOOKUP(E113,VIP!$A$2:$O14830,2,0)</f>
        <v>DRBR163</v>
      </c>
      <c r="G113" s="163" t="str">
        <f>VLOOKUP(E113,'LISTADO ATM'!$A$2:$B$901,2,0)</f>
        <v xml:space="preserve">ATM CAASD </v>
      </c>
      <c r="H113" s="163" t="str">
        <f>VLOOKUP(E113,VIP!$A$2:$O19791,7,FALSE)</f>
        <v>Si</v>
      </c>
      <c r="I113" s="163" t="str">
        <f>VLOOKUP(E113,VIP!$A$2:$O11756,8,FALSE)</f>
        <v>Si</v>
      </c>
      <c r="J113" s="163" t="str">
        <f>VLOOKUP(E113,VIP!$A$2:$O11706,8,FALSE)</f>
        <v>Si</v>
      </c>
      <c r="K113" s="163" t="str">
        <f>VLOOKUP(E113,VIP!$A$2:$O15280,6,0)</f>
        <v>NO</v>
      </c>
      <c r="L113" s="143" t="s">
        <v>2241</v>
      </c>
      <c r="M113" s="96" t="s">
        <v>2441</v>
      </c>
      <c r="N113" s="96" t="s">
        <v>2448</v>
      </c>
      <c r="O113" s="163" t="s">
        <v>2450</v>
      </c>
      <c r="P113" s="163"/>
      <c r="Q113" s="96" t="s">
        <v>2241</v>
      </c>
      <c r="R113" s="44"/>
      <c r="V113" s="78"/>
      <c r="W113" s="69"/>
    </row>
    <row r="114" spans="1:23" s="127" customFormat="1" ht="18" x14ac:dyDescent="0.25">
      <c r="A114" s="163" t="str">
        <f>VLOOKUP(E114,'LISTADO ATM'!$A$2:$C$902,3,0)</f>
        <v>NORTE</v>
      </c>
      <c r="B114" s="112" t="s">
        <v>2716</v>
      </c>
      <c r="C114" s="97">
        <v>44417.052037037036</v>
      </c>
      <c r="D114" s="97" t="s">
        <v>2177</v>
      </c>
      <c r="E114" s="140">
        <v>894</v>
      </c>
      <c r="F114" s="163" t="str">
        <f>VLOOKUP(E114,VIP!$A$2:$O14829,2,0)</f>
        <v>DRBR894</v>
      </c>
      <c r="G114" s="163" t="str">
        <f>VLOOKUP(E114,'LISTADO ATM'!$A$2:$B$901,2,0)</f>
        <v>ATM Eco Petroleo Estero Hondo</v>
      </c>
      <c r="H114" s="163" t="str">
        <f>VLOOKUP(E114,VIP!$A$2:$O19790,7,FALSE)</f>
        <v>NO</v>
      </c>
      <c r="I114" s="163" t="str">
        <f>VLOOKUP(E114,VIP!$A$2:$O11755,8,FALSE)</f>
        <v>NO</v>
      </c>
      <c r="J114" s="163" t="str">
        <f>VLOOKUP(E114,VIP!$A$2:$O11705,8,FALSE)</f>
        <v>NO</v>
      </c>
      <c r="K114" s="163" t="str">
        <f>VLOOKUP(E114,VIP!$A$2:$O15279,6,0)</f>
        <v>NO</v>
      </c>
      <c r="L114" s="143" t="s">
        <v>2241</v>
      </c>
      <c r="M114" s="96" t="s">
        <v>2441</v>
      </c>
      <c r="N114" s="96" t="s">
        <v>2448</v>
      </c>
      <c r="O114" s="163" t="s">
        <v>2588</v>
      </c>
      <c r="P114" s="163"/>
      <c r="Q114" s="96" t="s">
        <v>2241</v>
      </c>
      <c r="R114" s="44"/>
      <c r="V114" s="78"/>
      <c r="W114" s="69"/>
    </row>
    <row r="115" spans="1:23" s="127" customFormat="1" ht="18" x14ac:dyDescent="0.25">
      <c r="A115" s="163" t="str">
        <f>VLOOKUP(E115,'LISTADO ATM'!$A$2:$C$902,3,0)</f>
        <v>ESTE</v>
      </c>
      <c r="B115" s="112" t="s">
        <v>2715</v>
      </c>
      <c r="C115" s="97">
        <v>44417.052997685183</v>
      </c>
      <c r="D115" s="97" t="s">
        <v>2176</v>
      </c>
      <c r="E115" s="140">
        <v>68</v>
      </c>
      <c r="F115" s="163" t="str">
        <f>VLOOKUP(E115,VIP!$A$2:$O14828,2,0)</f>
        <v>DRBR068</v>
      </c>
      <c r="G115" s="163" t="str">
        <f>VLOOKUP(E115,'LISTADO ATM'!$A$2:$B$901,2,0)</f>
        <v xml:space="preserve">ATM Hotel Nickelodeon (Punta Cana) </v>
      </c>
      <c r="H115" s="163" t="str">
        <f>VLOOKUP(E115,VIP!$A$2:$O19789,7,FALSE)</f>
        <v>Si</v>
      </c>
      <c r="I115" s="163" t="str">
        <f>VLOOKUP(E115,VIP!$A$2:$O11754,8,FALSE)</f>
        <v>Si</v>
      </c>
      <c r="J115" s="163" t="str">
        <f>VLOOKUP(E115,VIP!$A$2:$O11704,8,FALSE)</f>
        <v>Si</v>
      </c>
      <c r="K115" s="163" t="str">
        <f>VLOOKUP(E115,VIP!$A$2:$O15278,6,0)</f>
        <v>NO</v>
      </c>
      <c r="L115" s="143" t="s">
        <v>2241</v>
      </c>
      <c r="M115" s="96" t="s">
        <v>2441</v>
      </c>
      <c r="N115" s="96" t="s">
        <v>2448</v>
      </c>
      <c r="O115" s="163" t="s">
        <v>2450</v>
      </c>
      <c r="P115" s="163"/>
      <c r="Q115" s="96" t="s">
        <v>2241</v>
      </c>
      <c r="R115" s="44"/>
      <c r="V115" s="78"/>
      <c r="W115" s="69"/>
    </row>
    <row r="116" spans="1:23" s="127" customFormat="1" ht="18" x14ac:dyDescent="0.25">
      <c r="A116" s="163" t="str">
        <f>VLOOKUP(E116,'LISTADO ATM'!$A$2:$C$902,3,0)</f>
        <v>ESTE</v>
      </c>
      <c r="B116" s="112" t="s">
        <v>2714</v>
      </c>
      <c r="C116" s="97">
        <v>44417.066122685188</v>
      </c>
      <c r="D116" s="97" t="s">
        <v>2464</v>
      </c>
      <c r="E116" s="140">
        <v>912</v>
      </c>
      <c r="F116" s="163" t="str">
        <f>VLOOKUP(E116,VIP!$A$2:$O14827,2,0)</f>
        <v>DRBR973</v>
      </c>
      <c r="G116" s="163" t="str">
        <f>VLOOKUP(E116,'LISTADO ATM'!$A$2:$B$901,2,0)</f>
        <v xml:space="preserve">ATM Oficina San Pedro II </v>
      </c>
      <c r="H116" s="163" t="str">
        <f>VLOOKUP(E116,VIP!$A$2:$O19788,7,FALSE)</f>
        <v>Si</v>
      </c>
      <c r="I116" s="163" t="str">
        <f>VLOOKUP(E116,VIP!$A$2:$O11753,8,FALSE)</f>
        <v>Si</v>
      </c>
      <c r="J116" s="163" t="str">
        <f>VLOOKUP(E116,VIP!$A$2:$O11703,8,FALSE)</f>
        <v>Si</v>
      </c>
      <c r="K116" s="163" t="str">
        <f>VLOOKUP(E116,VIP!$A$2:$O15277,6,0)</f>
        <v>SI</v>
      </c>
      <c r="L116" s="143" t="s">
        <v>2413</v>
      </c>
      <c r="M116" s="96" t="s">
        <v>2441</v>
      </c>
      <c r="N116" s="96" t="s">
        <v>2448</v>
      </c>
      <c r="O116" s="163" t="s">
        <v>2730</v>
      </c>
      <c r="P116" s="163"/>
      <c r="Q116" s="96" t="s">
        <v>2413</v>
      </c>
      <c r="R116" s="44"/>
      <c r="V116" s="78"/>
      <c r="W116" s="69"/>
    </row>
    <row r="117" spans="1:23" s="127" customFormat="1" ht="18" x14ac:dyDescent="0.25">
      <c r="A117" s="163" t="str">
        <f>VLOOKUP(E117,'LISTADO ATM'!$A$2:$C$902,3,0)</f>
        <v>DISTRITO NACIONAL</v>
      </c>
      <c r="B117" s="112" t="s">
        <v>2713</v>
      </c>
      <c r="C117" s="97">
        <v>44417.158900462964</v>
      </c>
      <c r="D117" s="97" t="s">
        <v>2176</v>
      </c>
      <c r="E117" s="140">
        <v>43</v>
      </c>
      <c r="F117" s="163" t="str">
        <f>VLOOKUP(E117,VIP!$A$2:$O14826,2,0)</f>
        <v>DRBR043</v>
      </c>
      <c r="G117" s="163" t="str">
        <f>VLOOKUP(E117,'LISTADO ATM'!$A$2:$B$901,2,0)</f>
        <v xml:space="preserve">ATM Zona Franca San Isidro </v>
      </c>
      <c r="H117" s="163" t="str">
        <f>VLOOKUP(E117,VIP!$A$2:$O19787,7,FALSE)</f>
        <v>Si</v>
      </c>
      <c r="I117" s="163" t="str">
        <f>VLOOKUP(E117,VIP!$A$2:$O11752,8,FALSE)</f>
        <v>No</v>
      </c>
      <c r="J117" s="163" t="str">
        <f>VLOOKUP(E117,VIP!$A$2:$O11702,8,FALSE)</f>
        <v>No</v>
      </c>
      <c r="K117" s="163" t="str">
        <f>VLOOKUP(E117,VIP!$A$2:$O15276,6,0)</f>
        <v>NO</v>
      </c>
      <c r="L117" s="143" t="s">
        <v>2621</v>
      </c>
      <c r="M117" s="96" t="s">
        <v>2441</v>
      </c>
      <c r="N117" s="96" t="s">
        <v>2448</v>
      </c>
      <c r="O117" s="163" t="s">
        <v>2450</v>
      </c>
      <c r="P117" s="163"/>
      <c r="Q117" s="96" t="s">
        <v>2621</v>
      </c>
      <c r="R117" s="44"/>
      <c r="V117" s="78"/>
      <c r="W117" s="69"/>
    </row>
    <row r="118" spans="1:23" s="127" customFormat="1" ht="18" x14ac:dyDescent="0.25">
      <c r="A118" s="163" t="str">
        <f>VLOOKUP(E118,'LISTADO ATM'!$A$2:$C$902,3,0)</f>
        <v>SUR</v>
      </c>
      <c r="B118" s="112" t="s">
        <v>2712</v>
      </c>
      <c r="C118" s="97">
        <v>44417.210243055553</v>
      </c>
      <c r="D118" s="97" t="s">
        <v>2176</v>
      </c>
      <c r="E118" s="140">
        <v>50</v>
      </c>
      <c r="F118" s="163" t="str">
        <f>VLOOKUP(E118,VIP!$A$2:$O14825,2,0)</f>
        <v>DRBR050</v>
      </c>
      <c r="G118" s="163" t="str">
        <f>VLOOKUP(E118,'LISTADO ATM'!$A$2:$B$901,2,0)</f>
        <v xml:space="preserve">ATM Oficina Padre Las Casas (Azua) </v>
      </c>
      <c r="H118" s="163" t="str">
        <f>VLOOKUP(E118,VIP!$A$2:$O19786,7,FALSE)</f>
        <v>Si</v>
      </c>
      <c r="I118" s="163" t="str">
        <f>VLOOKUP(E118,VIP!$A$2:$O11751,8,FALSE)</f>
        <v>Si</v>
      </c>
      <c r="J118" s="163" t="str">
        <f>VLOOKUP(E118,VIP!$A$2:$O11701,8,FALSE)</f>
        <v>Si</v>
      </c>
      <c r="K118" s="163" t="str">
        <f>VLOOKUP(E118,VIP!$A$2:$O15275,6,0)</f>
        <v>NO</v>
      </c>
      <c r="L118" s="143" t="s">
        <v>2621</v>
      </c>
      <c r="M118" s="96" t="s">
        <v>2441</v>
      </c>
      <c r="N118" s="96" t="s">
        <v>2448</v>
      </c>
      <c r="O118" s="163" t="s">
        <v>2450</v>
      </c>
      <c r="P118" s="163"/>
      <c r="Q118" s="96" t="s">
        <v>2621</v>
      </c>
      <c r="R118" s="44"/>
      <c r="V118" s="78"/>
      <c r="W118" s="69"/>
    </row>
    <row r="1038362" spans="16:16" ht="18" x14ac:dyDescent="0.25">
      <c r="P1038362" s="113"/>
    </row>
  </sheetData>
  <autoFilter ref="A4:Q22">
    <sortState ref="A5:Q118">
      <sortCondition ref="C4:C2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9:B1048576 B1:B4">
    <cfRule type="duplicateValues" dxfId="164" priority="131053"/>
  </conditionalFormatting>
  <conditionalFormatting sqref="B119:B1048576">
    <cfRule type="duplicateValues" dxfId="163" priority="131056"/>
  </conditionalFormatting>
  <conditionalFormatting sqref="E119:E1048576 E1:E4">
    <cfRule type="duplicateValues" dxfId="162" priority="131061"/>
  </conditionalFormatting>
  <conditionalFormatting sqref="E119:E1048576">
    <cfRule type="duplicateValues" dxfId="161" priority="131064"/>
  </conditionalFormatting>
  <conditionalFormatting sqref="B23:B29">
    <cfRule type="duplicateValues" dxfId="160" priority="131162"/>
  </conditionalFormatting>
  <conditionalFormatting sqref="E23:E29">
    <cfRule type="duplicateValues" dxfId="159" priority="131163"/>
  </conditionalFormatting>
  <conditionalFormatting sqref="E119:E1048576 E1:E54">
    <cfRule type="duplicateValues" dxfId="158" priority="42"/>
  </conditionalFormatting>
  <conditionalFormatting sqref="B11:B22">
    <cfRule type="duplicateValues" dxfId="157" priority="131174"/>
  </conditionalFormatting>
  <conditionalFormatting sqref="B30:B54">
    <cfRule type="duplicateValues" dxfId="156" priority="131189"/>
  </conditionalFormatting>
  <conditionalFormatting sqref="E30:E54">
    <cfRule type="duplicateValues" dxfId="155" priority="131190"/>
  </conditionalFormatting>
  <conditionalFormatting sqref="E55:E59">
    <cfRule type="duplicateValues" dxfId="154" priority="131254"/>
  </conditionalFormatting>
  <conditionalFormatting sqref="B55:B59">
    <cfRule type="duplicateValues" dxfId="153" priority="131255"/>
  </conditionalFormatting>
  <conditionalFormatting sqref="E119:E1048576 E1:E59">
    <cfRule type="duplicateValues" dxfId="152" priority="38"/>
  </conditionalFormatting>
  <conditionalFormatting sqref="E60:E77">
    <cfRule type="duplicateValues" dxfId="151" priority="37"/>
  </conditionalFormatting>
  <conditionalFormatting sqref="B60:B77">
    <cfRule type="duplicateValues" dxfId="150" priority="36"/>
  </conditionalFormatting>
  <conditionalFormatting sqref="E60:E77">
    <cfRule type="duplicateValues" dxfId="149" priority="35"/>
  </conditionalFormatting>
  <conditionalFormatting sqref="B119:B1048576 B1:B101">
    <cfRule type="duplicateValues" dxfId="148" priority="34"/>
  </conditionalFormatting>
  <conditionalFormatting sqref="E119:E1048576 E1:E77">
    <cfRule type="duplicateValues" dxfId="147" priority="33"/>
  </conditionalFormatting>
  <conditionalFormatting sqref="E119:E1048576 E1:E95">
    <cfRule type="duplicateValues" dxfId="146" priority="27"/>
  </conditionalFormatting>
  <conditionalFormatting sqref="E96:E100">
    <cfRule type="duplicateValues" dxfId="145" priority="26"/>
  </conditionalFormatting>
  <conditionalFormatting sqref="B96:B100">
    <cfRule type="duplicateValues" dxfId="144" priority="25"/>
  </conditionalFormatting>
  <conditionalFormatting sqref="E96:E100">
    <cfRule type="duplicateValues" dxfId="143" priority="24"/>
  </conditionalFormatting>
  <conditionalFormatting sqref="B96:B100">
    <cfRule type="duplicateValues" dxfId="142" priority="23"/>
  </conditionalFormatting>
  <conditionalFormatting sqref="E96:E100">
    <cfRule type="duplicateValues" dxfId="141" priority="22"/>
  </conditionalFormatting>
  <conditionalFormatting sqref="E96:E100">
    <cfRule type="duplicateValues" dxfId="140" priority="21"/>
  </conditionalFormatting>
  <conditionalFormatting sqref="E119:E1048576 E1:E100">
    <cfRule type="duplicateValues" dxfId="139" priority="20"/>
  </conditionalFormatting>
  <conditionalFormatting sqref="E101">
    <cfRule type="duplicateValues" dxfId="138" priority="18"/>
  </conditionalFormatting>
  <conditionalFormatting sqref="B101">
    <cfRule type="duplicateValues" dxfId="137" priority="17"/>
  </conditionalFormatting>
  <conditionalFormatting sqref="E101">
    <cfRule type="duplicateValues" dxfId="136" priority="16"/>
  </conditionalFormatting>
  <conditionalFormatting sqref="B101">
    <cfRule type="duplicateValues" dxfId="135" priority="15"/>
  </conditionalFormatting>
  <conditionalFormatting sqref="E101">
    <cfRule type="duplicateValues" dxfId="134" priority="14"/>
  </conditionalFormatting>
  <conditionalFormatting sqref="E101">
    <cfRule type="duplicateValues" dxfId="133" priority="13"/>
  </conditionalFormatting>
  <conditionalFormatting sqref="E101">
    <cfRule type="duplicateValues" dxfId="132" priority="12"/>
  </conditionalFormatting>
  <conditionalFormatting sqref="B101">
    <cfRule type="duplicateValues" dxfId="131" priority="11"/>
  </conditionalFormatting>
  <conditionalFormatting sqref="E5:E10">
    <cfRule type="duplicateValues" dxfId="130" priority="131299"/>
  </conditionalFormatting>
  <conditionalFormatting sqref="E5:E22">
    <cfRule type="duplicateValues" dxfId="129" priority="131300"/>
  </conditionalFormatting>
  <conditionalFormatting sqref="E78:E95">
    <cfRule type="duplicateValues" dxfId="128" priority="131309"/>
  </conditionalFormatting>
  <conditionalFormatting sqref="B78:B95">
    <cfRule type="duplicateValues" dxfId="127" priority="131311"/>
  </conditionalFormatting>
  <conditionalFormatting sqref="B5:B101">
    <cfRule type="duplicateValues" dxfId="126" priority="131323"/>
  </conditionalFormatting>
  <conditionalFormatting sqref="B102:B118">
    <cfRule type="duplicateValues" dxfId="125" priority="131342"/>
  </conditionalFormatting>
  <conditionalFormatting sqref="E102:E118">
    <cfRule type="duplicateValues" dxfId="124" priority="13134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79" zoomScale="70" zoomScaleNormal="70" workbookViewId="0">
      <selection activeCell="F66" sqref="F66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73" t="s">
        <v>2146</v>
      </c>
      <c r="B1" s="174"/>
      <c r="C1" s="174"/>
      <c r="D1" s="174"/>
      <c r="E1" s="175"/>
      <c r="F1" s="189" t="s">
        <v>2545</v>
      </c>
      <c r="G1" s="190"/>
      <c r="H1" s="101">
        <f>COUNTIF(A:E,"2 Gavetas Vacías + 1 Fallando")</f>
        <v>0</v>
      </c>
      <c r="I1" s="101">
        <f>COUNTIF(A:E,("3 Gavetas Vacías"))</f>
        <v>9</v>
      </c>
      <c r="J1" s="82">
        <f>COUNTIF(A:E,"2 Gavetas Fallando + 1 Vacia")</f>
        <v>1</v>
      </c>
    </row>
    <row r="2" spans="1:11" ht="25.5" customHeight="1" x14ac:dyDescent="0.25">
      <c r="A2" s="176" t="s">
        <v>2446</v>
      </c>
      <c r="B2" s="177"/>
      <c r="C2" s="177"/>
      <c r="D2" s="177"/>
      <c r="E2" s="178"/>
      <c r="F2" s="100" t="s">
        <v>2544</v>
      </c>
      <c r="G2" s="99">
        <f>G3+G4</f>
        <v>114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27"/>
      <c r="B3" s="144"/>
      <c r="C3" s="128"/>
      <c r="D3" s="128"/>
      <c r="E3" s="135"/>
      <c r="F3" s="100" t="s">
        <v>2543</v>
      </c>
      <c r="G3" s="99">
        <f>COUNTIF(REPORTE!A:Q,"fuera de Servicio")</f>
        <v>114</v>
      </c>
      <c r="H3" s="100" t="s">
        <v>2550</v>
      </c>
      <c r="I3" s="99">
        <f>COUNTIF(A:E,"Gavetas Vacías + Gavetas Fallando")</f>
        <v>14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4" t="s">
        <v>2409</v>
      </c>
      <c r="B4" s="142">
        <v>44416.708333333336</v>
      </c>
      <c r="C4" s="128"/>
      <c r="D4" s="128"/>
      <c r="E4" s="147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4" t="s">
        <v>2410</v>
      </c>
      <c r="B5" s="142">
        <v>44447.25</v>
      </c>
      <c r="C5" s="159"/>
      <c r="D5" s="128"/>
      <c r="E5" s="14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10</v>
      </c>
    </row>
    <row r="6" spans="1:11" ht="18" x14ac:dyDescent="0.25">
      <c r="A6" s="127"/>
      <c r="B6" s="144"/>
      <c r="C6" s="128"/>
      <c r="D6" s="128"/>
      <c r="E6" s="136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79" t="s">
        <v>2575</v>
      </c>
      <c r="B7" s="180"/>
      <c r="C7" s="180"/>
      <c r="D7" s="180"/>
      <c r="E7" s="181"/>
      <c r="F7" s="100" t="s">
        <v>2546</v>
      </c>
      <c r="G7" s="99">
        <f>COUNTIF(A:E,"Sin Efectivo")</f>
        <v>22</v>
      </c>
      <c r="H7" s="100" t="s">
        <v>2552</v>
      </c>
      <c r="I7" s="99">
        <f>COUNTIF(A:E,"GAVETA DE DEPOSITO LLENA")</f>
        <v>9</v>
      </c>
    </row>
    <row r="8" spans="1:11" ht="18" x14ac:dyDescent="0.25">
      <c r="A8" s="139" t="s">
        <v>15</v>
      </c>
      <c r="B8" s="139" t="s">
        <v>2411</v>
      </c>
      <c r="C8" s="139" t="s">
        <v>46</v>
      </c>
      <c r="D8" s="139" t="s">
        <v>2414</v>
      </c>
      <c r="E8" s="139" t="s">
        <v>2412</v>
      </c>
    </row>
    <row r="9" spans="1:11" s="110" customFormat="1" ht="18" x14ac:dyDescent="0.25">
      <c r="A9" s="140" t="e">
        <f>VLOOKUP(B9,'[1]LISTADO ATM'!$A$2:$C$822,3,0)</f>
        <v>#N/A</v>
      </c>
      <c r="B9" s="163"/>
      <c r="C9" s="140" t="e">
        <f>VLOOKUP(B9,'[1]LISTADO ATM'!$A$2:$B$822,2,0)</f>
        <v>#N/A</v>
      </c>
      <c r="D9" s="138" t="s">
        <v>2539</v>
      </c>
      <c r="E9" s="160"/>
    </row>
    <row r="10" spans="1:11" s="110" customFormat="1" ht="18.75" thickBot="1" x14ac:dyDescent="0.3">
      <c r="A10" s="130" t="s">
        <v>2467</v>
      </c>
      <c r="B10" s="152">
        <f>COUNT(B9:B9)</f>
        <v>0</v>
      </c>
      <c r="C10" s="182"/>
      <c r="D10" s="183"/>
      <c r="E10" s="184"/>
    </row>
    <row r="11" spans="1:11" s="110" customFormat="1" x14ac:dyDescent="0.25">
      <c r="A11" s="127"/>
      <c r="B11" s="132"/>
      <c r="C11" s="127"/>
      <c r="D11" s="127"/>
      <c r="E11" s="132"/>
    </row>
    <row r="12" spans="1:11" s="110" customFormat="1" ht="18" customHeight="1" x14ac:dyDescent="0.25">
      <c r="A12" s="179" t="s">
        <v>2576</v>
      </c>
      <c r="B12" s="180"/>
      <c r="C12" s="180"/>
      <c r="D12" s="180"/>
      <c r="E12" s="181"/>
    </row>
    <row r="13" spans="1:11" s="110" customFormat="1" ht="18" x14ac:dyDescent="0.25">
      <c r="A13" s="139" t="s">
        <v>15</v>
      </c>
      <c r="B13" s="139" t="s">
        <v>2411</v>
      </c>
      <c r="C13" s="139" t="s">
        <v>46</v>
      </c>
      <c r="D13" s="139" t="s">
        <v>2414</v>
      </c>
      <c r="E13" s="139" t="s">
        <v>2412</v>
      </c>
    </row>
    <row r="14" spans="1:11" s="110" customFormat="1" ht="18" x14ac:dyDescent="0.25">
      <c r="A14" s="140" t="e">
        <f>VLOOKUP(B14,'[1]LISTADO ATM'!$A$2:$C$822,3,0)</f>
        <v>#N/A</v>
      </c>
      <c r="B14" s="163"/>
      <c r="C14" s="140" t="e">
        <f>VLOOKUP(B14,'[1]LISTADO ATM'!$A$2:$B$822,2,0)</f>
        <v>#N/A</v>
      </c>
      <c r="D14" s="138" t="s">
        <v>2535</v>
      </c>
      <c r="E14" s="160"/>
    </row>
    <row r="15" spans="1:11" s="110" customFormat="1" ht="18.75" thickBot="1" x14ac:dyDescent="0.3">
      <c r="A15" s="130" t="s">
        <v>2467</v>
      </c>
      <c r="B15" s="152">
        <f>COUNT(B14:B14)</f>
        <v>0</v>
      </c>
      <c r="C15" s="182"/>
      <c r="D15" s="183"/>
      <c r="E15" s="184"/>
    </row>
    <row r="16" spans="1:11" s="110" customFormat="1" ht="15.75" thickBot="1" x14ac:dyDescent="0.3">
      <c r="A16" s="127"/>
      <c r="B16" s="132"/>
      <c r="C16" s="127"/>
      <c r="D16" s="127"/>
      <c r="E16" s="132"/>
    </row>
    <row r="17" spans="1:7" s="110" customFormat="1" ht="18.75" customHeight="1" thickBot="1" x14ac:dyDescent="0.3">
      <c r="A17" s="191" t="s">
        <v>2468</v>
      </c>
      <c r="B17" s="192"/>
      <c r="C17" s="192"/>
      <c r="D17" s="192"/>
      <c r="E17" s="193"/>
    </row>
    <row r="18" spans="1:7" s="110" customFormat="1" ht="18" x14ac:dyDescent="0.25">
      <c r="A18" s="129" t="s">
        <v>15</v>
      </c>
      <c r="B18" s="129" t="s">
        <v>2411</v>
      </c>
      <c r="C18" s="129" t="s">
        <v>46</v>
      </c>
      <c r="D18" s="129" t="s">
        <v>2414</v>
      </c>
      <c r="E18" s="129" t="s">
        <v>2412</v>
      </c>
    </row>
    <row r="19" spans="1:7" s="110" customFormat="1" ht="18" customHeight="1" x14ac:dyDescent="0.25">
      <c r="A19" s="140" t="str">
        <f>VLOOKUP(B19,'[1]LISTADO ATM'!$A$2:$C$822,3,0)</f>
        <v>DISTRITO NACIONAL</v>
      </c>
      <c r="B19" s="163">
        <v>516</v>
      </c>
      <c r="C19" s="140" t="str">
        <f>VLOOKUP(B19,'[1]LISTADO ATM'!$A$2:$B$822,2,0)</f>
        <v xml:space="preserve">ATM Oficina Gascue </v>
      </c>
      <c r="D19" s="146" t="s">
        <v>2432</v>
      </c>
      <c r="E19" s="160" t="s">
        <v>2623</v>
      </c>
    </row>
    <row r="20" spans="1:7" s="118" customFormat="1" ht="18" x14ac:dyDescent="0.25">
      <c r="A20" s="140" t="str">
        <f>VLOOKUP(B20,'[1]LISTADO ATM'!$A$2:$C$822,3,0)</f>
        <v>ESTE</v>
      </c>
      <c r="B20" s="163">
        <v>609</v>
      </c>
      <c r="C20" s="140" t="str">
        <f>VLOOKUP(B20,'[1]LISTADO ATM'!$A$2:$B$822,2,0)</f>
        <v xml:space="preserve">ATM S/M Jumbo (San Pedro) </v>
      </c>
      <c r="D20" s="146" t="s">
        <v>2432</v>
      </c>
      <c r="E20" s="160" t="s">
        <v>2638</v>
      </c>
    </row>
    <row r="21" spans="1:7" s="118" customFormat="1" ht="18" x14ac:dyDescent="0.25">
      <c r="A21" s="140" t="str">
        <f>VLOOKUP(B21,'[1]LISTADO ATM'!$A$2:$C$822,3,0)</f>
        <v>DISTRITO NACIONAL</v>
      </c>
      <c r="B21" s="163">
        <v>734</v>
      </c>
      <c r="C21" s="140" t="str">
        <f>VLOOKUP(B21,'[1]LISTADO ATM'!$A$2:$B$822,2,0)</f>
        <v xml:space="preserve">ATM Oficina Independencia I </v>
      </c>
      <c r="D21" s="146" t="s">
        <v>2432</v>
      </c>
      <c r="E21" s="160" t="s">
        <v>2637</v>
      </c>
    </row>
    <row r="22" spans="1:7" s="118" customFormat="1" ht="18" customHeight="1" x14ac:dyDescent="0.25">
      <c r="A22" s="140" t="str">
        <f>VLOOKUP(B22,'[1]LISTADO ATM'!$A$2:$C$822,3,0)</f>
        <v>SUR</v>
      </c>
      <c r="B22" s="163">
        <v>984</v>
      </c>
      <c r="C22" s="140" t="str">
        <f>VLOOKUP(B22,'[1]LISTADO ATM'!$A$2:$B$822,2,0)</f>
        <v xml:space="preserve">ATM Oficina Neiba II </v>
      </c>
      <c r="D22" s="146" t="s">
        <v>2432</v>
      </c>
      <c r="E22" s="160" t="s">
        <v>2630</v>
      </c>
    </row>
    <row r="23" spans="1:7" s="118" customFormat="1" ht="18" x14ac:dyDescent="0.25">
      <c r="A23" s="140" t="str">
        <f>VLOOKUP(B23,'[1]LISTADO ATM'!$A$2:$C$822,3,0)</f>
        <v>SUR</v>
      </c>
      <c r="B23" s="163">
        <v>750</v>
      </c>
      <c r="C23" s="140" t="str">
        <f>VLOOKUP(B23,'[1]LISTADO ATM'!$A$2:$B$822,2,0)</f>
        <v xml:space="preserve">ATM UNP Duvergé </v>
      </c>
      <c r="D23" s="146" t="s">
        <v>2432</v>
      </c>
      <c r="E23" s="160" t="s">
        <v>2664</v>
      </c>
    </row>
    <row r="24" spans="1:7" s="118" customFormat="1" ht="18" customHeight="1" x14ac:dyDescent="0.25">
      <c r="A24" s="140" t="str">
        <f>VLOOKUP(B24,'[1]LISTADO ATM'!$A$2:$C$822,3,0)</f>
        <v>ESTE</v>
      </c>
      <c r="B24" s="163">
        <v>631</v>
      </c>
      <c r="C24" s="140" t="str">
        <f>VLOOKUP(B24,'[1]LISTADO ATM'!$A$2:$B$822,2,0)</f>
        <v xml:space="preserve">ATM ASOCODEQUI (San Pedro) </v>
      </c>
      <c r="D24" s="146" t="s">
        <v>2432</v>
      </c>
      <c r="E24" s="160" t="s">
        <v>2663</v>
      </c>
    </row>
    <row r="25" spans="1:7" s="118" customFormat="1" ht="18" customHeight="1" x14ac:dyDescent="0.25">
      <c r="A25" s="140" t="str">
        <f>VLOOKUP(B25,'[1]LISTADO ATM'!$A$2:$C$822,3,0)</f>
        <v>DISTRITO NACIONAL</v>
      </c>
      <c r="B25" s="163">
        <v>23</v>
      </c>
      <c r="C25" s="140" t="str">
        <f>VLOOKUP(B25,'[1]LISTADO ATM'!$A$2:$B$822,2,0)</f>
        <v xml:space="preserve">ATM Oficina México </v>
      </c>
      <c r="D25" s="146" t="s">
        <v>2432</v>
      </c>
      <c r="E25" s="160" t="s">
        <v>2662</v>
      </c>
    </row>
    <row r="26" spans="1:7" s="118" customFormat="1" ht="18" customHeight="1" x14ac:dyDescent="0.25">
      <c r="A26" s="140" t="str">
        <f>VLOOKUP(B26,'[1]LISTADO ATM'!$A$2:$C$822,3,0)</f>
        <v>ESTE</v>
      </c>
      <c r="B26" s="163">
        <v>385</v>
      </c>
      <c r="C26" s="140" t="str">
        <f>VLOOKUP(B26,'[1]LISTADO ATM'!$A$2:$B$822,2,0)</f>
        <v xml:space="preserve">ATM Plaza Verón I </v>
      </c>
      <c r="D26" s="146" t="s">
        <v>2432</v>
      </c>
      <c r="E26" s="160" t="s">
        <v>2661</v>
      </c>
    </row>
    <row r="27" spans="1:7" s="118" customFormat="1" ht="18.75" customHeight="1" x14ac:dyDescent="0.25">
      <c r="A27" s="140" t="str">
        <f>VLOOKUP(B27,'[1]LISTADO ATM'!$A$2:$C$822,3,0)</f>
        <v>NORTE</v>
      </c>
      <c r="B27" s="163">
        <v>749</v>
      </c>
      <c r="C27" s="140" t="str">
        <f>VLOOKUP(B27,'[1]LISTADO ATM'!$A$2:$B$822,2,0)</f>
        <v xml:space="preserve">ATM Oficina Yaque </v>
      </c>
      <c r="D27" s="146" t="s">
        <v>2432</v>
      </c>
      <c r="E27" s="160" t="s">
        <v>2660</v>
      </c>
    </row>
    <row r="28" spans="1:7" s="118" customFormat="1" ht="18.75" customHeight="1" x14ac:dyDescent="0.25">
      <c r="A28" s="140" t="str">
        <f>VLOOKUP(B28,'[1]LISTADO ATM'!$A$2:$C$822,3,0)</f>
        <v>DISTRITO NACIONAL</v>
      </c>
      <c r="B28" s="163">
        <v>410</v>
      </c>
      <c r="C28" s="140" t="str">
        <f>VLOOKUP(B28,'[1]LISTADO ATM'!$A$2:$B$822,2,0)</f>
        <v xml:space="preserve">ATM Oficina Las Palmas de Herrera II </v>
      </c>
      <c r="D28" s="146" t="s">
        <v>2432</v>
      </c>
      <c r="E28" s="160" t="s">
        <v>2659</v>
      </c>
    </row>
    <row r="29" spans="1:7" s="118" customFormat="1" ht="18" x14ac:dyDescent="0.25">
      <c r="A29" s="140" t="str">
        <f>VLOOKUP(B29,'[1]LISTADO ATM'!$A$2:$C$822,3,0)</f>
        <v>DISTRITO NACIONAL</v>
      </c>
      <c r="B29" s="163">
        <v>706</v>
      </c>
      <c r="C29" s="140" t="str">
        <f>VLOOKUP(B29,'[1]LISTADO ATM'!$A$2:$B$822,2,0)</f>
        <v xml:space="preserve">ATM S/M Pristine </v>
      </c>
      <c r="D29" s="146" t="s">
        <v>2432</v>
      </c>
      <c r="E29" s="160">
        <v>3335981889</v>
      </c>
    </row>
    <row r="30" spans="1:7" s="118" customFormat="1" ht="18.75" customHeight="1" x14ac:dyDescent="0.25">
      <c r="A30" s="140" t="str">
        <f>VLOOKUP(B30,'[1]LISTADO ATM'!$A$2:$C$822,3,0)</f>
        <v>ESTE</v>
      </c>
      <c r="B30" s="163">
        <v>824</v>
      </c>
      <c r="C30" s="140" t="str">
        <f>VLOOKUP(B30,'[1]LISTADO ATM'!$A$2:$B$822,2,0)</f>
        <v xml:space="preserve">ATM Multiplaza (Higuey) </v>
      </c>
      <c r="D30" s="146" t="s">
        <v>2432</v>
      </c>
      <c r="E30" s="160">
        <v>3335981890</v>
      </c>
    </row>
    <row r="31" spans="1:7" s="118" customFormat="1" ht="18" x14ac:dyDescent="0.25">
      <c r="A31" s="140" t="str">
        <f>VLOOKUP(B31,'[1]LISTADO ATM'!$A$2:$C$822,3,0)</f>
        <v>DISTRITO NACIONAL</v>
      </c>
      <c r="B31" s="163">
        <v>32</v>
      </c>
      <c r="C31" s="140" t="str">
        <f>VLOOKUP(B31,'[1]LISTADO ATM'!$A$2:$B$822,2,0)</f>
        <v xml:space="preserve">ATM Oficina San Martín II </v>
      </c>
      <c r="D31" s="146" t="s">
        <v>2432</v>
      </c>
      <c r="E31" s="160">
        <v>3335981891</v>
      </c>
    </row>
    <row r="32" spans="1:7" s="118" customFormat="1" ht="18.75" customHeight="1" x14ac:dyDescent="0.25">
      <c r="A32" s="140" t="str">
        <f>VLOOKUP(B32,'[1]LISTADO ATM'!$A$2:$C$822,3,0)</f>
        <v>SUR</v>
      </c>
      <c r="B32" s="163">
        <v>48</v>
      </c>
      <c r="C32" s="140" t="str">
        <f>VLOOKUP(B32,'[1]LISTADO ATM'!$A$2:$B$822,2,0)</f>
        <v xml:space="preserve">ATM Autoservicio Neiba I </v>
      </c>
      <c r="D32" s="146" t="s">
        <v>2432</v>
      </c>
      <c r="E32" s="160">
        <v>3335981892</v>
      </c>
      <c r="G32" s="127"/>
    </row>
    <row r="33" spans="1:10" s="118" customFormat="1" ht="18" x14ac:dyDescent="0.25">
      <c r="A33" s="140" t="str">
        <f>VLOOKUP(B33,'[1]LISTADO ATM'!$A$2:$C$822,3,0)</f>
        <v>ESTE</v>
      </c>
      <c r="B33" s="163">
        <v>353</v>
      </c>
      <c r="C33" s="140" t="str">
        <f>VLOOKUP(B33,'[1]LISTADO ATM'!$A$2:$B$822,2,0)</f>
        <v xml:space="preserve">ATM Estación Boulevard Juan Dolio </v>
      </c>
      <c r="D33" s="146" t="s">
        <v>2432</v>
      </c>
      <c r="E33" s="160">
        <v>3335981893</v>
      </c>
      <c r="F33" s="127"/>
      <c r="G33" s="127"/>
      <c r="H33" s="127"/>
      <c r="I33" s="127"/>
      <c r="J33" s="127"/>
    </row>
    <row r="34" spans="1:10" s="118" customFormat="1" ht="18" x14ac:dyDescent="0.25">
      <c r="A34" s="140" t="str">
        <f>VLOOKUP(B34,'[1]LISTADO ATM'!$A$2:$C$822,3,0)</f>
        <v>DISTRITO NACIONAL</v>
      </c>
      <c r="B34" s="163">
        <v>967</v>
      </c>
      <c r="C34" s="140" t="str">
        <f>VLOOKUP(B34,'[1]LISTADO ATM'!$A$2:$B$822,2,0)</f>
        <v xml:space="preserve">ATM UNP Hiper Olé Autopista Duarte </v>
      </c>
      <c r="D34" s="146" t="s">
        <v>2432</v>
      </c>
      <c r="E34" s="160" t="s">
        <v>2683</v>
      </c>
      <c r="F34" s="127"/>
      <c r="G34" s="127"/>
      <c r="H34" s="127"/>
      <c r="I34" s="127"/>
      <c r="J34" s="127"/>
    </row>
    <row r="35" spans="1:10" s="127" customFormat="1" ht="18" x14ac:dyDescent="0.25">
      <c r="A35" s="140" t="str">
        <f>VLOOKUP(B35,'[1]LISTADO ATM'!$A$2:$C$822,3,0)</f>
        <v>DISTRITO NACIONAL</v>
      </c>
      <c r="B35" s="163">
        <v>539</v>
      </c>
      <c r="C35" s="140" t="str">
        <f>VLOOKUP(B35,'[1]LISTADO ATM'!$A$2:$B$822,2,0)</f>
        <v>ATM S/M La Cadena Los Proceres</v>
      </c>
      <c r="D35" s="146" t="s">
        <v>2432</v>
      </c>
      <c r="E35" s="160" t="s">
        <v>2672</v>
      </c>
    </row>
    <row r="36" spans="1:10" s="127" customFormat="1" ht="18" x14ac:dyDescent="0.25">
      <c r="A36" s="140" t="str">
        <f>VLOOKUP(B36,'[1]LISTADO ATM'!$A$2:$C$822,3,0)</f>
        <v>DISTRITO NACIONAL</v>
      </c>
      <c r="B36" s="163">
        <v>541</v>
      </c>
      <c r="C36" s="140" t="str">
        <f>VLOOKUP(B36,'[1]LISTADO ATM'!$A$2:$B$822,2,0)</f>
        <v xml:space="preserve">ATM Oficina Sambil II </v>
      </c>
      <c r="D36" s="146" t="s">
        <v>2432</v>
      </c>
      <c r="E36" s="160" t="s">
        <v>2671</v>
      </c>
    </row>
    <row r="37" spans="1:10" s="127" customFormat="1" ht="18" x14ac:dyDescent="0.25">
      <c r="A37" s="140" t="str">
        <f>VLOOKUP(B37,'[1]LISTADO ATM'!$A$2:$C$822,3,0)</f>
        <v>DISTRITO NACIONAL</v>
      </c>
      <c r="B37" s="163">
        <v>237</v>
      </c>
      <c r="C37" s="140" t="str">
        <f>VLOOKUP(B37,'[1]LISTADO ATM'!$A$2:$B$822,2,0)</f>
        <v xml:space="preserve">ATM UNP Plaza Vásquez </v>
      </c>
      <c r="D37" s="146" t="s">
        <v>2432</v>
      </c>
      <c r="E37" s="160" t="s">
        <v>2670</v>
      </c>
    </row>
    <row r="38" spans="1:10" s="127" customFormat="1" ht="18" x14ac:dyDescent="0.25">
      <c r="A38" s="140" t="str">
        <f>VLOOKUP(B38,'[1]LISTADO ATM'!$A$2:$C$822,3,0)</f>
        <v>DISTRITO NACIONAL</v>
      </c>
      <c r="B38" s="163">
        <v>958</v>
      </c>
      <c r="C38" s="140" t="str">
        <f>VLOOKUP(B38,'[1]LISTADO ATM'!$A$2:$B$822,2,0)</f>
        <v xml:space="preserve">ATM Olé Aut. San Isidro </v>
      </c>
      <c r="D38" s="146" t="s">
        <v>2432</v>
      </c>
      <c r="E38" s="160" t="s">
        <v>2669</v>
      </c>
    </row>
    <row r="39" spans="1:10" s="127" customFormat="1" ht="18" x14ac:dyDescent="0.25">
      <c r="A39" s="140" t="str">
        <f>VLOOKUP(B39,'[1]LISTADO ATM'!$A$2:$C$822,3,0)</f>
        <v>DISTRITO NACIONAL</v>
      </c>
      <c r="B39" s="163">
        <v>957</v>
      </c>
      <c r="C39" s="140" t="str">
        <f>VLOOKUP(B39,'[1]LISTADO ATM'!$A$2:$B$822,2,0)</f>
        <v xml:space="preserve">ATM Oficina Venezuela </v>
      </c>
      <c r="D39" s="146" t="s">
        <v>2432</v>
      </c>
      <c r="E39" s="160" t="s">
        <v>2689</v>
      </c>
    </row>
    <row r="40" spans="1:10" s="127" customFormat="1" ht="18" x14ac:dyDescent="0.25">
      <c r="A40" s="140" t="str">
        <f>VLOOKUP(B40,'[1]LISTADO ATM'!$A$2:$C$822,3,0)</f>
        <v>ESTE</v>
      </c>
      <c r="B40" s="163">
        <v>912</v>
      </c>
      <c r="C40" s="140" t="str">
        <f>VLOOKUP(B40,'[1]LISTADO ATM'!$A$2:$B$822,2,0)</f>
        <v xml:space="preserve">ATM Oficina San Pedro II </v>
      </c>
      <c r="D40" s="146" t="s">
        <v>2432</v>
      </c>
      <c r="E40" s="160">
        <v>3335981953</v>
      </c>
    </row>
    <row r="41" spans="1:10" s="118" customFormat="1" ht="18" customHeight="1" thickBot="1" x14ac:dyDescent="0.3">
      <c r="A41" s="130"/>
      <c r="B41" s="152">
        <f>COUNT(B19:B40)</f>
        <v>22</v>
      </c>
      <c r="C41" s="137"/>
      <c r="D41" s="137"/>
      <c r="E41" s="149"/>
      <c r="F41" s="127"/>
      <c r="G41" s="127"/>
      <c r="H41" s="127"/>
      <c r="I41" s="127"/>
      <c r="J41" s="127"/>
    </row>
    <row r="42" spans="1:10" s="118" customFormat="1" ht="15.75" thickBot="1" x14ac:dyDescent="0.3">
      <c r="A42" s="127"/>
      <c r="B42" s="132"/>
      <c r="C42" s="127"/>
      <c r="D42" s="127"/>
      <c r="E42" s="132"/>
      <c r="F42" s="127"/>
      <c r="G42" s="127"/>
      <c r="H42" s="127"/>
      <c r="I42" s="127"/>
      <c r="J42" s="127"/>
    </row>
    <row r="43" spans="1:10" s="118" customFormat="1" ht="18" customHeight="1" x14ac:dyDescent="0.25">
      <c r="A43" s="185" t="s">
        <v>2641</v>
      </c>
      <c r="B43" s="186"/>
      <c r="C43" s="186"/>
      <c r="D43" s="186"/>
      <c r="E43" s="187"/>
      <c r="F43" s="127"/>
      <c r="G43" s="127"/>
      <c r="H43" s="127"/>
      <c r="I43" s="127"/>
      <c r="J43" s="127"/>
    </row>
    <row r="44" spans="1:10" s="118" customFormat="1" ht="18" x14ac:dyDescent="0.25">
      <c r="A44" s="139" t="s">
        <v>15</v>
      </c>
      <c r="B44" s="139" t="s">
        <v>2411</v>
      </c>
      <c r="C44" s="139" t="s">
        <v>46</v>
      </c>
      <c r="D44" s="139" t="s">
        <v>2414</v>
      </c>
      <c r="E44" s="139" t="s">
        <v>2412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0" t="str">
        <f>VLOOKUP(B45,'[1]LISTADO ATM'!$A$2:$C$822,3,0)</f>
        <v>SUR</v>
      </c>
      <c r="B45" s="163">
        <v>766</v>
      </c>
      <c r="C45" s="140" t="str">
        <f>VLOOKUP(B45,'[1]LISTADO ATM'!$A$2:$B$922,2,0)</f>
        <v xml:space="preserve">ATM Oficina Azua II </v>
      </c>
      <c r="D45" s="140" t="s">
        <v>2474</v>
      </c>
      <c r="E45" s="160">
        <v>3335981853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0" t="str">
        <f>VLOOKUP(B46,'[1]LISTADO ATM'!$A$2:$C$822,3,0)</f>
        <v>DISTRITO NACIONAL</v>
      </c>
      <c r="B46" s="163">
        <v>815</v>
      </c>
      <c r="C46" s="140" t="str">
        <f>VLOOKUP(B46,'[1]LISTADO ATM'!$A$2:$B$822,2,0)</f>
        <v xml:space="preserve">ATM Oficina Atalaya del Mar </v>
      </c>
      <c r="D46" s="140" t="s">
        <v>2474</v>
      </c>
      <c r="E46" s="160" t="s">
        <v>2673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0" t="str">
        <f>VLOOKUP(B47,'[1]LISTADO ATM'!$A$2:$C$822,3,0)</f>
        <v>DISTRITO NACIONAL</v>
      </c>
      <c r="B47" s="163">
        <v>232</v>
      </c>
      <c r="C47" s="140" t="str">
        <f>VLOOKUP(B47,'[1]LISTADO ATM'!$A$2:$B$822,2,0)</f>
        <v xml:space="preserve">ATM S/M Nacional Charles de Gaulle </v>
      </c>
      <c r="D47" s="140" t="s">
        <v>2474</v>
      </c>
      <c r="E47" s="160" t="s">
        <v>2668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0" t="str">
        <f>VLOOKUP(B48,'[1]LISTADO ATM'!$A$2:$C$822,3,0)</f>
        <v>DISTRITO NACIONAL</v>
      </c>
      <c r="B48" s="163">
        <v>239</v>
      </c>
      <c r="C48" s="140" t="str">
        <f>VLOOKUP(B48,'[1]LISTADO ATM'!$A$2:$B$822,2,0)</f>
        <v xml:space="preserve">ATM Autobanco Charles de Gaulle </v>
      </c>
      <c r="D48" s="140" t="s">
        <v>2474</v>
      </c>
      <c r="E48" s="160" t="s">
        <v>2699</v>
      </c>
    </row>
    <row r="49" spans="1:5" s="118" customFormat="1" ht="18" customHeight="1" x14ac:dyDescent="0.25">
      <c r="A49" s="140" t="str">
        <f>VLOOKUP(B49,'[1]LISTADO ATM'!$A$2:$C$822,3,0)</f>
        <v>DISTRITO NACIONAL</v>
      </c>
      <c r="B49" s="163">
        <v>473</v>
      </c>
      <c r="C49" s="140" t="str">
        <f>VLOOKUP(B49,'[1]LISTADO ATM'!$A$2:$B$822,2,0)</f>
        <v xml:space="preserve">ATM Oficina Carrefour II </v>
      </c>
      <c r="D49" s="140" t="s">
        <v>2474</v>
      </c>
      <c r="E49" s="160" t="s">
        <v>2695</v>
      </c>
    </row>
    <row r="50" spans="1:5" s="118" customFormat="1" ht="18" customHeight="1" x14ac:dyDescent="0.25">
      <c r="A50" s="140" t="str">
        <f>VLOOKUP(B50,'[1]LISTADO ATM'!$A$2:$C$822,3,0)</f>
        <v>DISTRITO NACIONAL</v>
      </c>
      <c r="B50" s="163">
        <v>517</v>
      </c>
      <c r="C50" s="140" t="str">
        <f>VLOOKUP(B50,'[1]LISTADO ATM'!$A$2:$B$822,2,0)</f>
        <v xml:space="preserve">ATM Autobanco Oficina Sans Soucí </v>
      </c>
      <c r="D50" s="140" t="s">
        <v>2474</v>
      </c>
      <c r="E50" s="160" t="s">
        <v>2688</v>
      </c>
    </row>
    <row r="51" spans="1:5" s="118" customFormat="1" ht="18.75" customHeight="1" x14ac:dyDescent="0.25">
      <c r="A51" s="140" t="str">
        <f>VLOOKUP(B51,'[1]LISTADO ATM'!$A$2:$C$822,3,0)</f>
        <v>SUR</v>
      </c>
      <c r="B51" s="163">
        <v>6</v>
      </c>
      <c r="C51" s="140" t="str">
        <f>VLOOKUP(B51,'[1]LISTADO ATM'!$A$2:$B$822,2,0)</f>
        <v xml:space="preserve">ATM Plaza WAO San Juan </v>
      </c>
      <c r="D51" s="140" t="s">
        <v>2474</v>
      </c>
      <c r="E51" s="160" t="s">
        <v>2687</v>
      </c>
    </row>
    <row r="52" spans="1:5" s="118" customFormat="1" ht="18.75" customHeight="1" x14ac:dyDescent="0.25">
      <c r="A52" s="140" t="str">
        <f>VLOOKUP(B52,'[1]LISTADO ATM'!$A$2:$C$822,3,0)</f>
        <v>ESTE</v>
      </c>
      <c r="B52" s="163">
        <v>673</v>
      </c>
      <c r="C52" s="140" t="str">
        <f>VLOOKUP(B52,'[1]LISTADO ATM'!$A$2:$B$822,2,0)</f>
        <v>ATM Clínica Dr. Cruz Jiminián</v>
      </c>
      <c r="D52" s="140" t="s">
        <v>2474</v>
      </c>
      <c r="E52" s="160" t="s">
        <v>2613</v>
      </c>
    </row>
    <row r="53" spans="1:5" s="118" customFormat="1" ht="18" x14ac:dyDescent="0.25">
      <c r="A53" s="140" t="str">
        <f>VLOOKUP(B53,'[1]LISTADO ATM'!$A$2:$C$822,3,0)</f>
        <v>SUR</v>
      </c>
      <c r="B53" s="163">
        <v>825</v>
      </c>
      <c r="C53" s="140" t="str">
        <f>VLOOKUP(B53,'[1]LISTADO ATM'!$A$2:$B$822,2,0)</f>
        <v xml:space="preserve">ATM Estacion Eco Cibeles (Las Matas de Farfán) </v>
      </c>
      <c r="D53" s="140" t="s">
        <v>2474</v>
      </c>
      <c r="E53" s="160" t="s">
        <v>2620</v>
      </c>
    </row>
    <row r="54" spans="1:5" s="127" customFormat="1" ht="18" x14ac:dyDescent="0.25">
      <c r="A54" s="140" t="str">
        <f>VLOOKUP(B54,'[1]LISTADO ATM'!$A$2:$C$822,3,0)</f>
        <v>DISTRITO NACIONAL</v>
      </c>
      <c r="B54" s="163">
        <v>735</v>
      </c>
      <c r="C54" s="140" t="str">
        <f>VLOOKUP(B54,'[1]LISTADO ATM'!$A$2:$B$822,2,0)</f>
        <v xml:space="preserve">ATM Oficina Independencia II  </v>
      </c>
      <c r="D54" s="140" t="s">
        <v>2474</v>
      </c>
      <c r="E54" s="160" t="s">
        <v>2625</v>
      </c>
    </row>
    <row r="55" spans="1:5" s="127" customFormat="1" ht="18" x14ac:dyDescent="0.25">
      <c r="A55" s="140" t="str">
        <f>VLOOKUP(B55,'[1]LISTADO ATM'!$A$2:$C$822,3,0)</f>
        <v>DISTRITO NACIONAL</v>
      </c>
      <c r="B55" s="163">
        <v>160</v>
      </c>
      <c r="C55" s="140" t="str">
        <f>VLOOKUP(B55,'[1]LISTADO ATM'!$A$2:$B$822,2,0)</f>
        <v xml:space="preserve">ATM Oficina Herrera </v>
      </c>
      <c r="D55" s="140" t="s">
        <v>2474</v>
      </c>
      <c r="E55" s="160" t="s">
        <v>2636</v>
      </c>
    </row>
    <row r="56" spans="1:5" s="127" customFormat="1" ht="18" x14ac:dyDescent="0.25">
      <c r="A56" s="140" t="str">
        <f>VLOOKUP(B56,'[1]LISTADO ATM'!$A$2:$C$822,3,0)</f>
        <v>DISTRITO NACIONAL</v>
      </c>
      <c r="B56" s="163">
        <v>354</v>
      </c>
      <c r="C56" s="140" t="str">
        <f>VLOOKUP(B56,'[1]LISTADO ATM'!$A$2:$B$822,2,0)</f>
        <v xml:space="preserve">ATM Oficina Núñez de Cáceres II </v>
      </c>
      <c r="D56" s="140" t="s">
        <v>2474</v>
      </c>
      <c r="E56" s="160" t="s">
        <v>2635</v>
      </c>
    </row>
    <row r="57" spans="1:5" s="127" customFormat="1" ht="18" x14ac:dyDescent="0.25">
      <c r="A57" s="140" t="str">
        <f>VLOOKUP(B57,'[1]LISTADO ATM'!$A$2:$C$822,3,0)</f>
        <v>NORTE</v>
      </c>
      <c r="B57" s="163">
        <v>910</v>
      </c>
      <c r="C57" s="140" t="str">
        <f>VLOOKUP(B57,'[1]LISTADO ATM'!$A$2:$B$822,2,0)</f>
        <v xml:space="preserve">ATM Oficina El Sol II (Santiago) </v>
      </c>
      <c r="D57" s="140" t="s">
        <v>2474</v>
      </c>
      <c r="E57" s="160" t="s">
        <v>2632</v>
      </c>
    </row>
    <row r="58" spans="1:5" s="127" customFormat="1" ht="18" x14ac:dyDescent="0.25">
      <c r="A58" s="140" t="str">
        <f>VLOOKUP(B58,'[1]LISTADO ATM'!$A$2:$C$822,3,0)</f>
        <v>SUR</v>
      </c>
      <c r="B58" s="163">
        <v>871</v>
      </c>
      <c r="C58" s="140" t="str">
        <f>VLOOKUP(B58,'[1]LISTADO ATM'!$A$2:$B$822,2,0)</f>
        <v>ATM Plaza Cultural San Juan</v>
      </c>
      <c r="D58" s="140" t="s">
        <v>2474</v>
      </c>
      <c r="E58" s="160" t="s">
        <v>2631</v>
      </c>
    </row>
    <row r="59" spans="1:5" s="127" customFormat="1" ht="18.75" thickBot="1" x14ac:dyDescent="0.3">
      <c r="A59" s="141" t="s">
        <v>2467</v>
      </c>
      <c r="B59" s="152">
        <f>COUNT(B45:B58)</f>
        <v>14</v>
      </c>
      <c r="C59" s="137"/>
      <c r="D59" s="137"/>
      <c r="E59" s="149"/>
    </row>
    <row r="60" spans="1:5" s="127" customFormat="1" ht="15.75" thickBot="1" x14ac:dyDescent="0.3">
      <c r="B60" s="132"/>
      <c r="E60" s="132"/>
    </row>
    <row r="61" spans="1:5" s="118" customFormat="1" ht="18" customHeight="1" x14ac:dyDescent="0.25">
      <c r="A61" s="185" t="s">
        <v>2590</v>
      </c>
      <c r="B61" s="186"/>
      <c r="C61" s="186"/>
      <c r="D61" s="186"/>
      <c r="E61" s="187"/>
    </row>
    <row r="62" spans="1:5" s="118" customFormat="1" ht="18" customHeight="1" x14ac:dyDescent="0.25">
      <c r="A62" s="139" t="s">
        <v>15</v>
      </c>
      <c r="B62" s="139" t="s">
        <v>2411</v>
      </c>
      <c r="C62" s="139" t="s">
        <v>46</v>
      </c>
      <c r="D62" s="139" t="s">
        <v>2414</v>
      </c>
      <c r="E62" s="148" t="s">
        <v>2412</v>
      </c>
    </row>
    <row r="63" spans="1:5" s="127" customFormat="1" ht="18.75" customHeight="1" x14ac:dyDescent="0.25">
      <c r="A63" s="140" t="str">
        <f>VLOOKUP(B63,'[1]LISTADO ATM'!$A$2:$C$822,3,0)</f>
        <v>DISTRITO NACIONAL</v>
      </c>
      <c r="B63" s="163">
        <v>165</v>
      </c>
      <c r="C63" s="140" t="str">
        <f>VLOOKUP(B63,'[1]LISTADO ATM'!$A$2:$B$822,2,0)</f>
        <v>ATM Autoservicio Megacentro</v>
      </c>
      <c r="D63" s="151" t="s">
        <v>2592</v>
      </c>
      <c r="E63" s="161" t="s">
        <v>2645</v>
      </c>
    </row>
    <row r="64" spans="1:5" s="127" customFormat="1" ht="18" customHeight="1" x14ac:dyDescent="0.25">
      <c r="A64" s="140" t="str">
        <f>VLOOKUP(B64,'[1]LISTADO ATM'!$A$2:$C$822,3,0)</f>
        <v>ESTE</v>
      </c>
      <c r="B64" s="163">
        <v>158</v>
      </c>
      <c r="C64" s="140" t="str">
        <f>VLOOKUP(B64,'[1]LISTADO ATM'!$A$2:$B$822,2,0)</f>
        <v xml:space="preserve">ATM Oficina Romana Norte </v>
      </c>
      <c r="D64" s="151" t="s">
        <v>2592</v>
      </c>
      <c r="E64" s="160" t="s">
        <v>2644</v>
      </c>
    </row>
    <row r="65" spans="1:5" s="127" customFormat="1" ht="18" customHeight="1" x14ac:dyDescent="0.25">
      <c r="A65" s="140" t="str">
        <f>VLOOKUP(B65,'[1]LISTADO ATM'!$A$2:$C$822,3,0)</f>
        <v>DISTRITO NACIONAL</v>
      </c>
      <c r="B65" s="163">
        <v>540</v>
      </c>
      <c r="C65" s="140" t="str">
        <f>VLOOKUP(B65,'[1]LISTADO ATM'!$A$2:$B$822,2,0)</f>
        <v xml:space="preserve">ATM Autoservicio Sambil I </v>
      </c>
      <c r="D65" s="151" t="s">
        <v>2592</v>
      </c>
      <c r="E65" s="160" t="s">
        <v>2643</v>
      </c>
    </row>
    <row r="66" spans="1:5" s="127" customFormat="1" ht="18" x14ac:dyDescent="0.25">
      <c r="A66" s="140" t="str">
        <f>VLOOKUP(B66,'[1]LISTADO ATM'!$A$2:$C$822,3,0)</f>
        <v>ESTE</v>
      </c>
      <c r="B66" s="163">
        <v>117</v>
      </c>
      <c r="C66" s="140" t="str">
        <f>VLOOKUP(B66,'[1]LISTADO ATM'!$A$2:$B$822,2,0)</f>
        <v xml:space="preserve">ATM Oficina El Seybo </v>
      </c>
      <c r="D66" s="143" t="s">
        <v>2592</v>
      </c>
      <c r="E66" s="160">
        <v>3335981837</v>
      </c>
    </row>
    <row r="67" spans="1:5" s="127" customFormat="1" ht="18" customHeight="1" x14ac:dyDescent="0.25">
      <c r="A67" s="140" t="str">
        <f>VLOOKUP(B67,'[1]LISTADO ATM'!$A$2:$C$822,3,0)</f>
        <v>NORTE</v>
      </c>
      <c r="B67" s="140">
        <v>8</v>
      </c>
      <c r="C67" s="140" t="str">
        <f>VLOOKUP(B67,'[1]LISTADO ATM'!$A$2:$B$822,2,0)</f>
        <v>ATM Autoservicio Yaque</v>
      </c>
      <c r="D67" s="143" t="s">
        <v>2592</v>
      </c>
      <c r="E67" s="160" t="s">
        <v>2724</v>
      </c>
    </row>
    <row r="68" spans="1:5" s="127" customFormat="1" ht="17.45" customHeight="1" x14ac:dyDescent="0.25">
      <c r="A68" s="140" t="str">
        <f>VLOOKUP(B68,'[1]LISTADO ATM'!$A$2:$C$822,3,0)</f>
        <v>NORTE</v>
      </c>
      <c r="B68" s="140">
        <v>97</v>
      </c>
      <c r="C68" s="140" t="str">
        <f>VLOOKUP(B68,'[1]LISTADO ATM'!$A$2:$B$822,2,0)</f>
        <v xml:space="preserve">ATM Oficina Villa Riva </v>
      </c>
      <c r="D68" s="143" t="s">
        <v>2592</v>
      </c>
      <c r="E68" s="160" t="s">
        <v>2725</v>
      </c>
    </row>
    <row r="69" spans="1:5" s="127" customFormat="1" ht="18.75" customHeight="1" x14ac:dyDescent="0.25">
      <c r="A69" s="140" t="str">
        <f>VLOOKUP(B69,'[1]LISTADO ATM'!$A$2:$C$822,3,0)</f>
        <v>DISTRITO NACIONAL</v>
      </c>
      <c r="B69" s="163">
        <v>54</v>
      </c>
      <c r="C69" s="140" t="str">
        <f>VLOOKUP(B69,'[1]LISTADO ATM'!$A$2:$B$822,2,0)</f>
        <v xml:space="preserve">ATM Autoservicio Galería 360 </v>
      </c>
      <c r="D69" s="143" t="s">
        <v>2592</v>
      </c>
      <c r="E69" s="160" t="s">
        <v>2726</v>
      </c>
    </row>
    <row r="70" spans="1:5" s="118" customFormat="1" ht="18.75" customHeight="1" x14ac:dyDescent="0.25">
      <c r="A70" s="140" t="str">
        <f>VLOOKUP(B70,'[1]LISTADO ATM'!$A$2:$C$822,3,0)</f>
        <v>ESTE</v>
      </c>
      <c r="B70" s="163">
        <v>429</v>
      </c>
      <c r="C70" s="140" t="str">
        <f>VLOOKUP(B70,'[1]LISTADO ATM'!$A$2:$B$822,2,0)</f>
        <v xml:space="preserve">ATM Oficina Jumbo La Romana </v>
      </c>
      <c r="D70" s="151" t="s">
        <v>2592</v>
      </c>
      <c r="E70" s="161" t="s">
        <v>2727</v>
      </c>
    </row>
    <row r="71" spans="1:5" s="118" customFormat="1" ht="18" customHeight="1" x14ac:dyDescent="0.25">
      <c r="A71" s="140" t="str">
        <f>VLOOKUP(B71,'[1]LISTADO ATM'!$A$2:$C$822,3,0)</f>
        <v>DISTRITO NACIONAL</v>
      </c>
      <c r="B71" s="163">
        <v>836</v>
      </c>
      <c r="C71" s="140" t="str">
        <f>VLOOKUP(B71,'[1]LISTADO ATM'!$A$2:$B$822,2,0)</f>
        <v xml:space="preserve">ATM UNP Plaza Luperón </v>
      </c>
      <c r="D71" s="151" t="s">
        <v>2592</v>
      </c>
      <c r="E71" s="160" t="s">
        <v>2728</v>
      </c>
    </row>
    <row r="72" spans="1:5" s="118" customFormat="1" ht="18" customHeight="1" x14ac:dyDescent="0.25">
      <c r="A72" s="140" t="str">
        <f>VLOOKUP(B72,'[1]LISTADO ATM'!$A$2:$C$822,3,0)</f>
        <v>DISTRITO NACIONAL</v>
      </c>
      <c r="B72" s="163">
        <v>648</v>
      </c>
      <c r="C72" s="140" t="str">
        <f>VLOOKUP(B72,'[1]LISTADO ATM'!$A$2:$B$822,2,0)</f>
        <v xml:space="preserve">ATM Hermandad de Pensionados </v>
      </c>
      <c r="D72" s="151" t="s">
        <v>2555</v>
      </c>
      <c r="E72" s="160" t="s">
        <v>2617</v>
      </c>
    </row>
    <row r="73" spans="1:5" s="118" customFormat="1" ht="18" x14ac:dyDescent="0.25">
      <c r="A73" s="140" t="str">
        <f>VLOOKUP(B73,'[1]LISTADO ATM'!$A$2:$C$822,3,0)</f>
        <v>DISTRITO NACIONAL</v>
      </c>
      <c r="B73" s="163">
        <v>378</v>
      </c>
      <c r="C73" s="140" t="str">
        <f>VLOOKUP(B73,'[1]LISTADO ATM'!$A$2:$B$822,2,0)</f>
        <v>ATM UNP Villa Flores</v>
      </c>
      <c r="D73" s="143" t="s">
        <v>2555</v>
      </c>
      <c r="E73" s="160" t="s">
        <v>2627</v>
      </c>
    </row>
    <row r="74" spans="1:5" s="118" customFormat="1" ht="18" customHeight="1" x14ac:dyDescent="0.25">
      <c r="A74" s="140" t="str">
        <f>VLOOKUP(B74,'[1]LISTADO ATM'!$A$2:$C$822,3,0)</f>
        <v>ESTE</v>
      </c>
      <c r="B74" s="140">
        <v>842</v>
      </c>
      <c r="C74" s="140" t="str">
        <f>VLOOKUP(B74,'[1]LISTADO ATM'!$A$2:$B$822,2,0)</f>
        <v xml:space="preserve">ATM Plaza Orense II (La Romana) </v>
      </c>
      <c r="D74" s="143" t="s">
        <v>2555</v>
      </c>
      <c r="E74" s="160" t="s">
        <v>2640</v>
      </c>
    </row>
    <row r="75" spans="1:5" s="127" customFormat="1" ht="18.75" customHeight="1" thickBot="1" x14ac:dyDescent="0.3">
      <c r="A75" s="141" t="s">
        <v>2467</v>
      </c>
      <c r="B75" s="152">
        <f>COUNT(B63:B74)</f>
        <v>12</v>
      </c>
      <c r="C75" s="137"/>
      <c r="D75" s="137"/>
      <c r="E75" s="149"/>
    </row>
    <row r="76" spans="1:5" s="127" customFormat="1" ht="18.75" customHeight="1" thickBot="1" x14ac:dyDescent="0.3">
      <c r="B76" s="132"/>
      <c r="E76" s="132"/>
    </row>
    <row r="77" spans="1:5" s="118" customFormat="1" ht="18" customHeight="1" thickBot="1" x14ac:dyDescent="0.3">
      <c r="A77" s="194" t="s">
        <v>2469</v>
      </c>
      <c r="B77" s="195"/>
      <c r="C77" s="127" t="s">
        <v>2408</v>
      </c>
      <c r="D77" s="132"/>
      <c r="E77" s="132"/>
    </row>
    <row r="78" spans="1:5" s="118" customFormat="1" ht="18" customHeight="1" thickBot="1" x14ac:dyDescent="0.3">
      <c r="A78" s="153">
        <f>+B41+B59+B75</f>
        <v>48</v>
      </c>
      <c r="B78" s="154"/>
      <c r="C78" s="127"/>
      <c r="D78" s="127"/>
      <c r="E78" s="69"/>
    </row>
    <row r="79" spans="1:5" s="118" customFormat="1" ht="15.75" thickBot="1" x14ac:dyDescent="0.3">
      <c r="A79" s="127"/>
      <c r="B79" s="132"/>
      <c r="C79" s="127"/>
      <c r="D79" s="127"/>
      <c r="E79" s="132"/>
    </row>
    <row r="80" spans="1:5" s="110" customFormat="1" ht="18" customHeight="1" thickBot="1" x14ac:dyDescent="0.3">
      <c r="A80" s="191" t="s">
        <v>2470</v>
      </c>
      <c r="B80" s="192"/>
      <c r="C80" s="192"/>
      <c r="D80" s="192"/>
      <c r="E80" s="193"/>
    </row>
    <row r="81" spans="1:6" s="110" customFormat="1" ht="18" customHeight="1" x14ac:dyDescent="0.25">
      <c r="A81" s="133" t="s">
        <v>15</v>
      </c>
      <c r="B81" s="133" t="s">
        <v>2411</v>
      </c>
      <c r="C81" s="131" t="s">
        <v>46</v>
      </c>
      <c r="D81" s="196" t="s">
        <v>2414</v>
      </c>
      <c r="E81" s="197"/>
    </row>
    <row r="82" spans="1:6" s="118" customFormat="1" ht="18" customHeight="1" x14ac:dyDescent="0.25">
      <c r="A82" s="140" t="str">
        <f>VLOOKUP(B82,'[1]LISTADO ATM'!$A$2:$C$822,3,0)</f>
        <v>DISTRITO NACIONAL</v>
      </c>
      <c r="B82" s="163">
        <v>259</v>
      </c>
      <c r="C82" s="140" t="str">
        <f>VLOOKUP(B82,'[1]LISTADO ATM'!$A$2:$B$822,2,0)</f>
        <v>ATM Senado de la Republica</v>
      </c>
      <c r="D82" s="188" t="s">
        <v>2667</v>
      </c>
      <c r="E82" s="188"/>
    </row>
    <row r="83" spans="1:6" s="118" customFormat="1" ht="18" customHeight="1" x14ac:dyDescent="0.25">
      <c r="A83" s="140" t="str">
        <f>VLOOKUP(B83,'[1]LISTADO ATM'!$A$2:$C$822,3,0)</f>
        <v>ESTE</v>
      </c>
      <c r="B83" s="163">
        <v>367</v>
      </c>
      <c r="C83" s="140" t="str">
        <f>VLOOKUP(B83,'[1]LISTADO ATM'!$A$2:$B$822,2,0)</f>
        <v>ATM Ayuntamiento El Puerto</v>
      </c>
      <c r="D83" s="188" t="s">
        <v>2667</v>
      </c>
      <c r="E83" s="188"/>
    </row>
    <row r="84" spans="1:6" s="118" customFormat="1" ht="18.75" customHeight="1" x14ac:dyDescent="0.25">
      <c r="A84" s="140" t="str">
        <f>VLOOKUP(B84,'[1]LISTADO ATM'!$A$2:$C$822,3,0)</f>
        <v>DISTRITO NACIONAL</v>
      </c>
      <c r="B84" s="163">
        <v>162</v>
      </c>
      <c r="C84" s="140" t="str">
        <f>VLOOKUP(B84,'[1]LISTADO ATM'!$A$2:$B$822,2,0)</f>
        <v xml:space="preserve">ATM Oficina Tiradentes I </v>
      </c>
      <c r="D84" s="188" t="s">
        <v>2593</v>
      </c>
      <c r="E84" s="188"/>
    </row>
    <row r="85" spans="1:6" s="118" customFormat="1" ht="18.75" customHeight="1" x14ac:dyDescent="0.25">
      <c r="A85" s="140" t="str">
        <f>VLOOKUP(B85,'[1]LISTADO ATM'!$A$2:$C$822,3,0)</f>
        <v>DISTRITO NACIONAL</v>
      </c>
      <c r="B85" s="163">
        <v>725</v>
      </c>
      <c r="C85" s="140" t="str">
        <f>VLOOKUP(B85,'[1]LISTADO ATM'!$A$2:$B$822,2,0)</f>
        <v xml:space="preserve">ATM El Huacal II  </v>
      </c>
      <c r="D85" s="188" t="s">
        <v>2667</v>
      </c>
      <c r="E85" s="188"/>
    </row>
    <row r="86" spans="1:6" s="118" customFormat="1" ht="18" customHeight="1" x14ac:dyDescent="0.25">
      <c r="A86" s="140" t="str">
        <f>VLOOKUP(B86,'[1]LISTADO ATM'!$A$2:$C$822,3,0)</f>
        <v>NORTE</v>
      </c>
      <c r="B86" s="163">
        <v>903</v>
      </c>
      <c r="C86" s="140" t="str">
        <f>VLOOKUP(B86,'[1]LISTADO ATM'!$A$2:$B$822,2,0)</f>
        <v xml:space="preserve">ATM Oficina La Vega Real I </v>
      </c>
      <c r="D86" s="188" t="s">
        <v>2593</v>
      </c>
      <c r="E86" s="188"/>
    </row>
    <row r="87" spans="1:6" s="118" customFormat="1" ht="18" customHeight="1" x14ac:dyDescent="0.25">
      <c r="A87" s="140" t="str">
        <f>VLOOKUP(B87,'[1]LISTADO ATM'!$A$2:$C$822,3,0)</f>
        <v>DISTRITO NACIONAL</v>
      </c>
      <c r="B87" s="163">
        <v>708</v>
      </c>
      <c r="C87" s="140" t="str">
        <f>VLOOKUP(B87,'[1]LISTADO ATM'!$A$2:$B$822,2,0)</f>
        <v xml:space="preserve">ATM El Vestir De Hoy </v>
      </c>
      <c r="D87" s="188" t="s">
        <v>2667</v>
      </c>
      <c r="E87" s="188"/>
    </row>
    <row r="88" spans="1:6" s="118" customFormat="1" ht="18" x14ac:dyDescent="0.25">
      <c r="A88" s="140" t="str">
        <f>VLOOKUP(B88,'[1]LISTADO ATM'!$A$2:$C$822,3,0)</f>
        <v>DISTRITO NACIONAL</v>
      </c>
      <c r="B88" s="163">
        <v>438</v>
      </c>
      <c r="C88" s="140" t="str">
        <f>VLOOKUP(B88,'[1]LISTADO ATM'!$A$2:$B$822,2,0)</f>
        <v xml:space="preserve">ATM Autobanco Torre IV </v>
      </c>
      <c r="D88" s="188" t="s">
        <v>2642</v>
      </c>
      <c r="E88" s="188"/>
    </row>
    <row r="89" spans="1:6" s="118" customFormat="1" ht="18.75" customHeight="1" x14ac:dyDescent="0.25">
      <c r="A89" s="140" t="str">
        <f>VLOOKUP(B89,'[1]LISTADO ATM'!$A$2:$C$822,3,0)</f>
        <v>DISTRITO NACIONAL</v>
      </c>
      <c r="B89" s="163">
        <v>717</v>
      </c>
      <c r="C89" s="140" t="str">
        <f>VLOOKUP(B89,'[1]LISTADO ATM'!$A$2:$B$822,2,0)</f>
        <v xml:space="preserve">ATM Oficina Los Alcarrizos </v>
      </c>
      <c r="D89" s="188" t="s">
        <v>2667</v>
      </c>
      <c r="E89" s="188"/>
    </row>
    <row r="90" spans="1:6" s="110" customFormat="1" ht="18.75" customHeight="1" x14ac:dyDescent="0.25">
      <c r="A90" s="140" t="str">
        <f>VLOOKUP(B90,'[1]LISTADO ATM'!$A$2:$C$822,3,0)</f>
        <v>DISTRITO NACIONAL</v>
      </c>
      <c r="B90" s="163">
        <v>435</v>
      </c>
      <c r="C90" s="140" t="str">
        <f>VLOOKUP(B90,'[1]LISTADO ATM'!$A$2:$B$822,2,0)</f>
        <v xml:space="preserve">ATM Autobanco Torre I </v>
      </c>
      <c r="D90" s="188" t="s">
        <v>2667</v>
      </c>
      <c r="E90" s="188"/>
      <c r="F90" s="118"/>
    </row>
    <row r="91" spans="1:6" s="118" customFormat="1" ht="18" x14ac:dyDescent="0.25">
      <c r="A91" s="140" t="str">
        <f>VLOOKUP(B91,'[1]LISTADO ATM'!$A$2:$C$822,3,0)</f>
        <v>DISTRITO NACIONAL</v>
      </c>
      <c r="B91" s="163">
        <v>887</v>
      </c>
      <c r="C91" s="140" t="str">
        <f>VLOOKUP(B91,'[1]LISTADO ATM'!$A$2:$B$822,2,0)</f>
        <v>ATM S/M Bravo Los Proceres</v>
      </c>
      <c r="D91" s="188" t="s">
        <v>2593</v>
      </c>
      <c r="E91" s="188"/>
    </row>
    <row r="92" spans="1:6" s="110" customFormat="1" ht="18" customHeight="1" x14ac:dyDescent="0.25">
      <c r="A92" s="140" t="str">
        <f>VLOOKUP(B92,'[1]LISTADO ATM'!$A$2:$C$822,3,0)</f>
        <v>ESTE</v>
      </c>
      <c r="B92" s="163">
        <v>293</v>
      </c>
      <c r="C92" s="140" t="str">
        <f>VLOOKUP(B92,'[1]LISTADO ATM'!$A$2:$B$822,2,0)</f>
        <v xml:space="preserve">ATM S/M Nueva Visión (San Pedro) </v>
      </c>
      <c r="D92" s="188" t="s">
        <v>2667</v>
      </c>
      <c r="E92" s="188"/>
      <c r="F92" s="118"/>
    </row>
    <row r="93" spans="1:6" s="110" customFormat="1" ht="17.45" customHeight="1" x14ac:dyDescent="0.25">
      <c r="A93" s="140" t="str">
        <f>VLOOKUP(B93,'[1]LISTADO ATM'!$A$2:$C$822,3,0)</f>
        <v>NORTE</v>
      </c>
      <c r="B93" s="163">
        <v>136</v>
      </c>
      <c r="C93" s="140" t="str">
        <f>VLOOKUP(B93,'[1]LISTADO ATM'!$A$2:$B$822,2,0)</f>
        <v>ATM S/M Xtra (Santiago)</v>
      </c>
      <c r="D93" s="188" t="s">
        <v>2593</v>
      </c>
      <c r="E93" s="188"/>
      <c r="F93" s="118"/>
    </row>
    <row r="94" spans="1:6" s="110" customFormat="1" ht="18" customHeight="1" x14ac:dyDescent="0.25">
      <c r="A94" s="140" t="str">
        <f>VLOOKUP(B94,'[1]LISTADO ATM'!$A$2:$C$822,3,0)</f>
        <v>NORTE</v>
      </c>
      <c r="B94" s="163">
        <v>796</v>
      </c>
      <c r="C94" s="140" t="str">
        <f>VLOOKUP(B94,'[1]LISTADO ATM'!$A$2:$B$822,2,0)</f>
        <v xml:space="preserve">ATM Oficina Plaza Ventura (Nagua) </v>
      </c>
      <c r="D94" s="188" t="s">
        <v>2593</v>
      </c>
      <c r="E94" s="188"/>
      <c r="F94" s="118"/>
    </row>
    <row r="95" spans="1:6" s="127" customFormat="1" ht="18" customHeight="1" x14ac:dyDescent="0.25">
      <c r="A95" s="140" t="str">
        <f>VLOOKUP(B95,'[1]LISTADO ATM'!$A$2:$C$822,3,0)</f>
        <v>DISTRITO NACIONAL</v>
      </c>
      <c r="B95" s="163">
        <v>139</v>
      </c>
      <c r="C95" s="140" t="str">
        <f>VLOOKUP(B95,'[1]LISTADO ATM'!$A$2:$B$822,2,0)</f>
        <v xml:space="preserve">ATM Oficina Plaza Lama Zona Oriental I </v>
      </c>
      <c r="D95" s="188" t="s">
        <v>2593</v>
      </c>
      <c r="E95" s="188"/>
    </row>
    <row r="96" spans="1:6" s="127" customFormat="1" ht="18" customHeight="1" x14ac:dyDescent="0.25">
      <c r="A96" s="140" t="str">
        <f>VLOOKUP(B96,'[1]LISTADO ATM'!$A$2:$C$822,3,0)</f>
        <v>DISTRITO NACIONAL</v>
      </c>
      <c r="B96" s="163">
        <v>490</v>
      </c>
      <c r="C96" s="140" t="str">
        <f>VLOOKUP(B96,'[1]LISTADO ATM'!$A$2:$B$822,2,0)</f>
        <v xml:space="preserve">ATM Hospital Ney Arias Lora </v>
      </c>
      <c r="D96" s="188" t="s">
        <v>2667</v>
      </c>
      <c r="E96" s="188"/>
    </row>
    <row r="97" spans="1:6" s="127" customFormat="1" ht="18" customHeight="1" x14ac:dyDescent="0.25">
      <c r="A97" s="140" t="str">
        <f>VLOOKUP(B97,'[1]LISTADO ATM'!$A$2:$C$822,3,0)</f>
        <v>SUR</v>
      </c>
      <c r="B97" s="163">
        <v>252</v>
      </c>
      <c r="C97" s="140" t="str">
        <f>VLOOKUP(B97,'[1]LISTADO ATM'!$A$2:$B$822,2,0)</f>
        <v xml:space="preserve">ATM Banco Agrícola (Barahona) </v>
      </c>
      <c r="D97" s="188" t="s">
        <v>2593</v>
      </c>
      <c r="E97" s="188"/>
    </row>
    <row r="98" spans="1:6" s="127" customFormat="1" ht="18" customHeight="1" x14ac:dyDescent="0.25">
      <c r="A98" s="140" t="str">
        <f>VLOOKUP(B98,'[1]LISTADO ATM'!$A$2:$C$822,3,0)</f>
        <v>SUR</v>
      </c>
      <c r="B98" s="163">
        <v>615</v>
      </c>
      <c r="C98" s="140" t="str">
        <f>VLOOKUP(B98,'[1]LISTADO ATM'!$A$2:$B$822,2,0)</f>
        <v xml:space="preserve">ATM Estación Sunix Cabral (Barahona) </v>
      </c>
      <c r="D98" s="188" t="s">
        <v>2593</v>
      </c>
      <c r="E98" s="188"/>
    </row>
    <row r="99" spans="1:6" s="127" customFormat="1" ht="18" customHeight="1" x14ac:dyDescent="0.25">
      <c r="A99" s="140" t="str">
        <f>VLOOKUP(B99,'[1]LISTADO ATM'!$A$2:$C$822,3,0)</f>
        <v>DISTRITO NACIONAL</v>
      </c>
      <c r="B99" s="163">
        <v>697</v>
      </c>
      <c r="C99" s="140" t="str">
        <f>VLOOKUP(B99,'[1]LISTADO ATM'!$A$2:$B$822,2,0)</f>
        <v>ATM Hipermercado Olé Ciudad Juan Bosch</v>
      </c>
      <c r="D99" s="188" t="s">
        <v>2593</v>
      </c>
      <c r="E99" s="188"/>
    </row>
    <row r="100" spans="1:6" s="110" customFormat="1" ht="18.75" customHeight="1" thickBot="1" x14ac:dyDescent="0.3">
      <c r="A100" s="141" t="s">
        <v>2467</v>
      </c>
      <c r="B100" s="152">
        <f>COUNT(B82:B99)</f>
        <v>18</v>
      </c>
      <c r="C100" s="145"/>
      <c r="D100" s="145"/>
      <c r="E100" s="150"/>
    </row>
    <row r="101" spans="1:6" s="118" customFormat="1" ht="18" customHeight="1" x14ac:dyDescent="0.25">
      <c r="B101" s="121"/>
      <c r="E101" s="69"/>
    </row>
    <row r="102" spans="1:6" s="118" customFormat="1" x14ac:dyDescent="0.25">
      <c r="B102" s="121"/>
      <c r="E102" s="69"/>
    </row>
    <row r="103" spans="1:6" s="118" customFormat="1" x14ac:dyDescent="0.25">
      <c r="B103" s="121"/>
      <c r="E103" s="69"/>
    </row>
    <row r="104" spans="1:6" s="110" customFormat="1" ht="18.75" customHeight="1" x14ac:dyDescent="0.25">
      <c r="A104" s="118"/>
      <c r="B104" s="121"/>
      <c r="C104" s="118"/>
      <c r="D104" s="118"/>
      <c r="E104" s="69"/>
      <c r="F104" s="118"/>
    </row>
    <row r="105" spans="1:6" s="110" customFormat="1" ht="18" customHeight="1" x14ac:dyDescent="0.25">
      <c r="A105" s="118"/>
      <c r="B105" s="121"/>
      <c r="C105" s="118"/>
      <c r="D105" s="118"/>
      <c r="E105" s="69"/>
      <c r="F105" s="118"/>
    </row>
    <row r="106" spans="1:6" s="118" customFormat="1" ht="18" customHeight="1" x14ac:dyDescent="0.25">
      <c r="B106" s="121"/>
      <c r="E106" s="69"/>
    </row>
    <row r="107" spans="1:6" s="118" customFormat="1" ht="18" customHeight="1" x14ac:dyDescent="0.25">
      <c r="B107" s="121"/>
      <c r="E107" s="69"/>
    </row>
    <row r="108" spans="1:6" s="110" customFormat="1" x14ac:dyDescent="0.25">
      <c r="A108" s="118"/>
      <c r="B108" s="121"/>
      <c r="C108" s="118"/>
      <c r="D108" s="118"/>
      <c r="E108" s="69"/>
      <c r="F108" s="118"/>
    </row>
    <row r="109" spans="1:6" s="110" customFormat="1" x14ac:dyDescent="0.25">
      <c r="A109" s="118"/>
      <c r="B109" s="121"/>
      <c r="C109" s="118"/>
      <c r="D109" s="118"/>
      <c r="E109" s="69"/>
      <c r="F109" s="118"/>
    </row>
    <row r="110" spans="1:6" s="110" customFormat="1" ht="18.75" customHeight="1" x14ac:dyDescent="0.25">
      <c r="A110" s="118"/>
      <c r="B110" s="121"/>
      <c r="C110" s="118"/>
      <c r="D110" s="118"/>
      <c r="E110" s="69"/>
      <c r="F110" s="118"/>
    </row>
    <row r="111" spans="1:6" s="110" customFormat="1" x14ac:dyDescent="0.25">
      <c r="A111" s="118"/>
      <c r="B111" s="121"/>
      <c r="C111" s="118"/>
      <c r="D111" s="118"/>
      <c r="E111" s="69"/>
      <c r="F111" s="118"/>
    </row>
    <row r="112" spans="1:6" s="118" customFormat="1" ht="18" customHeight="1" x14ac:dyDescent="0.25">
      <c r="B112" s="121"/>
      <c r="E112" s="69"/>
    </row>
    <row r="113" spans="1:5" s="118" customFormat="1" ht="18.75" customHeight="1" x14ac:dyDescent="0.25">
      <c r="B113" s="121"/>
      <c r="E113" s="69"/>
    </row>
    <row r="114" spans="1:5" s="118" customFormat="1" x14ac:dyDescent="0.25">
      <c r="B114" s="121"/>
      <c r="E114" s="69"/>
    </row>
    <row r="115" spans="1:5" s="110" customFormat="1" x14ac:dyDescent="0.25">
      <c r="A115" s="118"/>
      <c r="B115" s="121"/>
      <c r="C115" s="118"/>
      <c r="D115" s="118"/>
      <c r="E115" s="69"/>
    </row>
    <row r="116" spans="1:5" s="110" customFormat="1" ht="18.75" customHeight="1" x14ac:dyDescent="0.25">
      <c r="A116" s="118"/>
      <c r="B116" s="121"/>
      <c r="C116" s="118"/>
      <c r="D116" s="118"/>
      <c r="E116" s="69"/>
    </row>
    <row r="117" spans="1:5" s="110" customFormat="1" ht="18" customHeight="1" x14ac:dyDescent="0.25">
      <c r="A117" s="118"/>
      <c r="B117" s="121"/>
      <c r="C117" s="118"/>
      <c r="D117" s="118"/>
      <c r="E117" s="69"/>
    </row>
    <row r="118" spans="1:5" s="110" customFormat="1" x14ac:dyDescent="0.25">
      <c r="A118" s="118"/>
      <c r="B118" s="121"/>
      <c r="C118" s="118"/>
      <c r="D118" s="118"/>
      <c r="E118" s="69"/>
    </row>
    <row r="119" spans="1:5" s="110" customFormat="1" ht="18.75" customHeight="1" x14ac:dyDescent="0.25">
      <c r="A119" s="118"/>
      <c r="B119" s="121"/>
      <c r="C119" s="118"/>
      <c r="D119" s="118"/>
      <c r="E119" s="69"/>
    </row>
    <row r="120" spans="1:5" s="110" customFormat="1" ht="18" customHeight="1" x14ac:dyDescent="0.25">
      <c r="A120" s="118"/>
      <c r="B120" s="121"/>
      <c r="C120" s="118"/>
      <c r="D120" s="118"/>
      <c r="E120" s="69"/>
    </row>
    <row r="123" spans="1:5" ht="18" customHeight="1" x14ac:dyDescent="0.25"/>
    <row r="124" spans="1:5" ht="18" customHeight="1" x14ac:dyDescent="0.25"/>
    <row r="126" spans="1:5" ht="18.75" customHeight="1" x14ac:dyDescent="0.25"/>
    <row r="129" spans="1:5" s="110" customFormat="1" ht="18.75" customHeight="1" x14ac:dyDescent="0.25">
      <c r="A129" s="118"/>
      <c r="B129" s="121"/>
      <c r="C129" s="118"/>
      <c r="D129" s="118"/>
      <c r="E129" s="69"/>
    </row>
    <row r="130" spans="1:5" s="110" customFormat="1" ht="18" customHeight="1" x14ac:dyDescent="0.25">
      <c r="A130" s="118"/>
      <c r="B130" s="121"/>
      <c r="C130" s="118"/>
      <c r="D130" s="118"/>
      <c r="E130" s="69"/>
    </row>
    <row r="131" spans="1:5" s="110" customFormat="1" x14ac:dyDescent="0.25">
      <c r="A131" s="118"/>
      <c r="B131" s="121"/>
      <c r="C131" s="118"/>
      <c r="D131" s="118"/>
      <c r="E131" s="69"/>
    </row>
    <row r="132" spans="1:5" x14ac:dyDescent="0.25">
      <c r="A132"/>
      <c r="B132"/>
      <c r="C132"/>
      <c r="D132"/>
      <c r="E132"/>
    </row>
  </sheetData>
  <mergeCells count="31">
    <mergeCell ref="D91:E91"/>
    <mergeCell ref="D92:E92"/>
    <mergeCell ref="D93:E93"/>
    <mergeCell ref="D94:E94"/>
    <mergeCell ref="D86:E86"/>
    <mergeCell ref="D87:E87"/>
    <mergeCell ref="D88:E88"/>
    <mergeCell ref="D89:E89"/>
    <mergeCell ref="D90:E90"/>
    <mergeCell ref="F1:G1"/>
    <mergeCell ref="A12:E12"/>
    <mergeCell ref="C15:E15"/>
    <mergeCell ref="A17:E17"/>
    <mergeCell ref="D85:E85"/>
    <mergeCell ref="D84:E84"/>
    <mergeCell ref="A61:E61"/>
    <mergeCell ref="A77:B77"/>
    <mergeCell ref="A80:E80"/>
    <mergeCell ref="D81:E81"/>
    <mergeCell ref="D82:E82"/>
    <mergeCell ref="D83:E83"/>
    <mergeCell ref="D98:E98"/>
    <mergeCell ref="D99:E99"/>
    <mergeCell ref="D97:E97"/>
    <mergeCell ref="D95:E95"/>
    <mergeCell ref="D96:E96"/>
    <mergeCell ref="A1:E1"/>
    <mergeCell ref="A2:E2"/>
    <mergeCell ref="A7:E7"/>
    <mergeCell ref="C10:E10"/>
    <mergeCell ref="A43:E43"/>
  </mergeCells>
  <phoneticPr fontId="46" type="noConversion"/>
  <conditionalFormatting sqref="B101:B1048576">
    <cfRule type="duplicateValues" dxfId="123" priority="4"/>
  </conditionalFormatting>
  <conditionalFormatting sqref="B90:B99">
    <cfRule type="duplicateValues" dxfId="122" priority="2"/>
  </conditionalFormatting>
  <conditionalFormatting sqref="B100 B1:B62 B70:B89">
    <cfRule type="duplicateValues" dxfId="121" priority="3"/>
  </conditionalFormatting>
  <conditionalFormatting sqref="B63:B69">
    <cfRule type="duplicateValues" dxfId="1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9" priority="12"/>
  </conditionalFormatting>
  <conditionalFormatting sqref="A831">
    <cfRule type="duplicateValues" dxfId="118" priority="11"/>
  </conditionalFormatting>
  <conditionalFormatting sqref="A832">
    <cfRule type="duplicateValues" dxfId="117" priority="10"/>
  </conditionalFormatting>
  <conditionalFormatting sqref="A833">
    <cfRule type="duplicateValues" dxfId="116" priority="9"/>
  </conditionalFormatting>
  <conditionalFormatting sqref="A834">
    <cfRule type="duplicateValues" dxfId="115" priority="8"/>
  </conditionalFormatting>
  <conditionalFormatting sqref="A1:A834 A843:A1048576">
    <cfRule type="duplicateValues" dxfId="114" priority="7"/>
  </conditionalFormatting>
  <conditionalFormatting sqref="A835:A841">
    <cfRule type="duplicateValues" dxfId="113" priority="6"/>
  </conditionalFormatting>
  <conditionalFormatting sqref="A835:A841">
    <cfRule type="duplicateValues" dxfId="112" priority="5"/>
  </conditionalFormatting>
  <conditionalFormatting sqref="A1:A841 A843:A1048576">
    <cfRule type="duplicateValues" dxfId="111" priority="4"/>
  </conditionalFormatting>
  <conditionalFormatting sqref="A842">
    <cfRule type="duplicateValues" dxfId="110" priority="3"/>
  </conditionalFormatting>
  <conditionalFormatting sqref="A842">
    <cfRule type="duplicateValues" dxfId="109" priority="2"/>
  </conditionalFormatting>
  <conditionalFormatting sqref="A842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2416</v>
      </c>
      <c r="B1" s="199"/>
      <c r="C1" s="199"/>
      <c r="D1" s="199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2425</v>
      </c>
      <c r="B18" s="199"/>
      <c r="C18" s="199"/>
      <c r="D18" s="199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2021-08-09T11:28:43Z</dcterms:modified>
</cp:coreProperties>
</file>