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8" i="16" l="1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10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" i="1" l="1"/>
  <c r="G12" i="1"/>
  <c r="H12" i="1"/>
  <c r="I12" i="1"/>
  <c r="J12" i="1"/>
  <c r="K12" i="1"/>
  <c r="F11" i="1"/>
  <c r="G11" i="1"/>
  <c r="H11" i="1"/>
  <c r="I11" i="1"/>
  <c r="J11" i="1"/>
  <c r="K11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2" i="1"/>
  <c r="A11" i="1"/>
  <c r="A9" i="1"/>
  <c r="A8" i="1"/>
  <c r="A7" i="1"/>
  <c r="A6" i="1"/>
  <c r="A5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70" i="1"/>
  <c r="G70" i="1"/>
  <c r="H70" i="1"/>
  <c r="I70" i="1"/>
  <c r="J70" i="1"/>
  <c r="K70" i="1"/>
  <c r="F33" i="1"/>
  <c r="G33" i="1"/>
  <c r="H33" i="1"/>
  <c r="I33" i="1"/>
  <c r="J33" i="1"/>
  <c r="K33" i="1"/>
  <c r="F102" i="1"/>
  <c r="G102" i="1"/>
  <c r="H102" i="1"/>
  <c r="I102" i="1"/>
  <c r="J102" i="1"/>
  <c r="K102" i="1"/>
  <c r="F69" i="1"/>
  <c r="G69" i="1"/>
  <c r="H69" i="1"/>
  <c r="I69" i="1"/>
  <c r="J69" i="1"/>
  <c r="K69" i="1"/>
  <c r="F49" i="1"/>
  <c r="G49" i="1"/>
  <c r="H49" i="1"/>
  <c r="I49" i="1"/>
  <c r="J49" i="1"/>
  <c r="K49" i="1"/>
  <c r="F48" i="1"/>
  <c r="G48" i="1"/>
  <c r="H48" i="1"/>
  <c r="I48" i="1"/>
  <c r="J48" i="1"/>
  <c r="K48" i="1"/>
  <c r="F158" i="1"/>
  <c r="G158" i="1"/>
  <c r="H158" i="1"/>
  <c r="I158" i="1"/>
  <c r="J158" i="1"/>
  <c r="K158" i="1"/>
  <c r="F113" i="1"/>
  <c r="G113" i="1"/>
  <c r="H113" i="1"/>
  <c r="I113" i="1"/>
  <c r="J113" i="1"/>
  <c r="K113" i="1"/>
  <c r="F157" i="1"/>
  <c r="G157" i="1"/>
  <c r="H157" i="1"/>
  <c r="I157" i="1"/>
  <c r="J157" i="1"/>
  <c r="K157" i="1"/>
  <c r="A126" i="1"/>
  <c r="A125" i="1"/>
  <c r="A127" i="1"/>
  <c r="A124" i="1"/>
  <c r="A123" i="1"/>
  <c r="A70" i="1"/>
  <c r="A33" i="1"/>
  <c r="A102" i="1"/>
  <c r="A69" i="1"/>
  <c r="A49" i="1"/>
  <c r="A48" i="1"/>
  <c r="A158" i="1"/>
  <c r="A113" i="1"/>
  <c r="A157" i="1"/>
  <c r="F14" i="1" l="1"/>
  <c r="G14" i="1"/>
  <c r="H14" i="1"/>
  <c r="I14" i="1"/>
  <c r="J14" i="1"/>
  <c r="K14" i="1"/>
  <c r="F13" i="1"/>
  <c r="G13" i="1"/>
  <c r="H13" i="1"/>
  <c r="I13" i="1"/>
  <c r="J13" i="1"/>
  <c r="K13" i="1"/>
  <c r="F101" i="1"/>
  <c r="G101" i="1"/>
  <c r="H101" i="1"/>
  <c r="I101" i="1"/>
  <c r="J101" i="1"/>
  <c r="K101" i="1"/>
  <c r="F10" i="1"/>
  <c r="G10" i="1"/>
  <c r="H10" i="1"/>
  <c r="I10" i="1"/>
  <c r="J10" i="1"/>
  <c r="K10" i="1"/>
  <c r="F68" i="1"/>
  <c r="G68" i="1"/>
  <c r="H68" i="1"/>
  <c r="I68" i="1"/>
  <c r="J68" i="1"/>
  <c r="K68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67" i="1"/>
  <c r="G67" i="1"/>
  <c r="H67" i="1"/>
  <c r="I67" i="1"/>
  <c r="J67" i="1"/>
  <c r="K67" i="1"/>
  <c r="F97" i="1"/>
  <c r="G97" i="1"/>
  <c r="H97" i="1"/>
  <c r="I97" i="1"/>
  <c r="J97" i="1"/>
  <c r="K97" i="1"/>
  <c r="F151" i="1"/>
  <c r="G151" i="1"/>
  <c r="H151" i="1"/>
  <c r="I151" i="1"/>
  <c r="J151" i="1"/>
  <c r="K151" i="1"/>
  <c r="F32" i="1"/>
  <c r="G32" i="1"/>
  <c r="H32" i="1"/>
  <c r="I32" i="1"/>
  <c r="J32" i="1"/>
  <c r="K32" i="1"/>
  <c r="F31" i="1"/>
  <c r="G31" i="1"/>
  <c r="H31" i="1"/>
  <c r="I31" i="1"/>
  <c r="J31" i="1"/>
  <c r="K31" i="1"/>
  <c r="F122" i="1"/>
  <c r="G122" i="1"/>
  <c r="H122" i="1"/>
  <c r="I122" i="1"/>
  <c r="J122" i="1"/>
  <c r="K12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4" i="1"/>
  <c r="A13" i="1"/>
  <c r="A101" i="1"/>
  <c r="A10" i="1"/>
  <c r="A68" i="1"/>
  <c r="A100" i="1"/>
  <c r="A99" i="1"/>
  <c r="A98" i="1"/>
  <c r="A67" i="1"/>
  <c r="A97" i="1"/>
  <c r="A151" i="1"/>
  <c r="A32" i="1"/>
  <c r="A31" i="1"/>
  <c r="A122" i="1"/>
  <c r="A96" i="1"/>
  <c r="A95" i="1"/>
  <c r="A94" i="1"/>
  <c r="F30" i="1" l="1"/>
  <c r="G30" i="1"/>
  <c r="H30" i="1"/>
  <c r="I30" i="1"/>
  <c r="J30" i="1"/>
  <c r="K30" i="1"/>
  <c r="F47" i="1"/>
  <c r="G47" i="1"/>
  <c r="H47" i="1"/>
  <c r="I47" i="1"/>
  <c r="J47" i="1"/>
  <c r="K47" i="1"/>
  <c r="F29" i="1"/>
  <c r="G29" i="1"/>
  <c r="H29" i="1"/>
  <c r="I29" i="1"/>
  <c r="J29" i="1"/>
  <c r="K29" i="1"/>
  <c r="A30" i="1"/>
  <c r="A47" i="1"/>
  <c r="A29" i="1"/>
  <c r="A146" i="1" l="1"/>
  <c r="F146" i="1"/>
  <c r="G146" i="1"/>
  <c r="H146" i="1"/>
  <c r="I146" i="1"/>
  <c r="J146" i="1"/>
  <c r="K146" i="1"/>
  <c r="A75" i="1"/>
  <c r="F75" i="1"/>
  <c r="G75" i="1"/>
  <c r="H75" i="1"/>
  <c r="I75" i="1"/>
  <c r="J75" i="1"/>
  <c r="K75" i="1"/>
  <c r="A93" i="1"/>
  <c r="F93" i="1"/>
  <c r="G93" i="1"/>
  <c r="H93" i="1"/>
  <c r="I93" i="1"/>
  <c r="J93" i="1"/>
  <c r="K93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145" i="1"/>
  <c r="F145" i="1"/>
  <c r="G145" i="1"/>
  <c r="H145" i="1"/>
  <c r="I145" i="1"/>
  <c r="J145" i="1"/>
  <c r="K145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53" i="1"/>
  <c r="F53" i="1"/>
  <c r="G53" i="1"/>
  <c r="H53" i="1"/>
  <c r="I53" i="1"/>
  <c r="J53" i="1"/>
  <c r="K53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F52" i="1" l="1"/>
  <c r="G52" i="1"/>
  <c r="H52" i="1"/>
  <c r="I52" i="1"/>
  <c r="J52" i="1"/>
  <c r="K52" i="1"/>
  <c r="A52" i="1"/>
  <c r="F16" i="1"/>
  <c r="G16" i="1"/>
  <c r="H16" i="1"/>
  <c r="I16" i="1"/>
  <c r="J16" i="1"/>
  <c r="K16" i="1"/>
  <c r="F18" i="1"/>
  <c r="G18" i="1"/>
  <c r="H18" i="1"/>
  <c r="I18" i="1"/>
  <c r="J18" i="1"/>
  <c r="K18" i="1"/>
  <c r="F35" i="1"/>
  <c r="G35" i="1"/>
  <c r="H35" i="1"/>
  <c r="I35" i="1"/>
  <c r="J35" i="1"/>
  <c r="K35" i="1"/>
  <c r="F34" i="1"/>
  <c r="G34" i="1"/>
  <c r="H34" i="1"/>
  <c r="I34" i="1"/>
  <c r="J34" i="1"/>
  <c r="K34" i="1"/>
  <c r="A16" i="1"/>
  <c r="A18" i="1"/>
  <c r="A35" i="1"/>
  <c r="A34" i="1"/>
  <c r="A60" i="1"/>
  <c r="A59" i="1"/>
  <c r="A92" i="1"/>
  <c r="A74" i="1"/>
  <c r="A73" i="1"/>
  <c r="A72" i="1"/>
  <c r="A71" i="1"/>
  <c r="A28" i="1"/>
  <c r="A142" i="1"/>
  <c r="A27" i="1"/>
  <c r="A121" i="1"/>
  <c r="A120" i="1"/>
  <c r="A58" i="1"/>
  <c r="A26" i="1"/>
  <c r="A25" i="1"/>
  <c r="A119" i="1"/>
  <c r="A112" i="1"/>
  <c r="A111" i="1"/>
  <c r="A24" i="1"/>
  <c r="F60" i="1"/>
  <c r="G60" i="1"/>
  <c r="H60" i="1"/>
  <c r="I60" i="1"/>
  <c r="J60" i="1"/>
  <c r="K60" i="1"/>
  <c r="F59" i="1"/>
  <c r="G59" i="1"/>
  <c r="H59" i="1"/>
  <c r="I59" i="1"/>
  <c r="J59" i="1"/>
  <c r="K59" i="1"/>
  <c r="F92" i="1"/>
  <c r="G92" i="1"/>
  <c r="H92" i="1"/>
  <c r="I92" i="1"/>
  <c r="J92" i="1"/>
  <c r="K92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28" i="1"/>
  <c r="G28" i="1"/>
  <c r="H28" i="1"/>
  <c r="I28" i="1"/>
  <c r="J28" i="1"/>
  <c r="K28" i="1"/>
  <c r="F142" i="1"/>
  <c r="G142" i="1"/>
  <c r="H142" i="1"/>
  <c r="I142" i="1"/>
  <c r="J142" i="1"/>
  <c r="K142" i="1"/>
  <c r="F27" i="1"/>
  <c r="G27" i="1"/>
  <c r="H27" i="1"/>
  <c r="I27" i="1"/>
  <c r="J27" i="1"/>
  <c r="K27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58" i="1"/>
  <c r="G58" i="1"/>
  <c r="H58" i="1"/>
  <c r="I58" i="1"/>
  <c r="J58" i="1"/>
  <c r="K58" i="1"/>
  <c r="F26" i="1"/>
  <c r="G26" i="1"/>
  <c r="H26" i="1"/>
  <c r="I26" i="1"/>
  <c r="J26" i="1"/>
  <c r="K26" i="1"/>
  <c r="F25" i="1"/>
  <c r="G25" i="1"/>
  <c r="H25" i="1"/>
  <c r="I25" i="1"/>
  <c r="J25" i="1"/>
  <c r="K25" i="1"/>
  <c r="F119" i="1"/>
  <c r="G119" i="1"/>
  <c r="H119" i="1"/>
  <c r="I119" i="1"/>
  <c r="J119" i="1"/>
  <c r="K119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24" i="1"/>
  <c r="G24" i="1"/>
  <c r="H24" i="1"/>
  <c r="I24" i="1"/>
  <c r="J24" i="1"/>
  <c r="K24" i="1"/>
  <c r="F141" i="1"/>
  <c r="G141" i="1"/>
  <c r="H141" i="1"/>
  <c r="I141" i="1"/>
  <c r="J141" i="1"/>
  <c r="K141" i="1"/>
  <c r="F150" i="1"/>
  <c r="G150" i="1"/>
  <c r="H150" i="1"/>
  <c r="I150" i="1"/>
  <c r="J150" i="1"/>
  <c r="K150" i="1"/>
  <c r="F91" i="1"/>
  <c r="G91" i="1"/>
  <c r="H91" i="1"/>
  <c r="I91" i="1"/>
  <c r="J91" i="1"/>
  <c r="K91" i="1"/>
  <c r="F149" i="1"/>
  <c r="G149" i="1"/>
  <c r="H149" i="1"/>
  <c r="I149" i="1"/>
  <c r="J149" i="1"/>
  <c r="K149" i="1"/>
  <c r="F90" i="1"/>
  <c r="G90" i="1"/>
  <c r="H90" i="1"/>
  <c r="I90" i="1"/>
  <c r="J90" i="1"/>
  <c r="K90" i="1"/>
  <c r="F57" i="1"/>
  <c r="G57" i="1"/>
  <c r="H57" i="1"/>
  <c r="I57" i="1"/>
  <c r="J57" i="1"/>
  <c r="K57" i="1"/>
  <c r="F38" i="1"/>
  <c r="G38" i="1"/>
  <c r="H38" i="1"/>
  <c r="I38" i="1"/>
  <c r="J38" i="1"/>
  <c r="K38" i="1"/>
  <c r="F133" i="1"/>
  <c r="G133" i="1"/>
  <c r="H133" i="1"/>
  <c r="I133" i="1"/>
  <c r="J133" i="1"/>
  <c r="K133" i="1"/>
  <c r="F37" i="1"/>
  <c r="G37" i="1"/>
  <c r="H37" i="1"/>
  <c r="I37" i="1"/>
  <c r="J37" i="1"/>
  <c r="K37" i="1"/>
  <c r="F36" i="1"/>
  <c r="G36" i="1"/>
  <c r="H36" i="1"/>
  <c r="I36" i="1"/>
  <c r="J36" i="1"/>
  <c r="K36" i="1"/>
  <c r="F118" i="1"/>
  <c r="G118" i="1"/>
  <c r="H118" i="1"/>
  <c r="I118" i="1"/>
  <c r="J118" i="1"/>
  <c r="K118" i="1"/>
  <c r="F110" i="1"/>
  <c r="G110" i="1"/>
  <c r="H110" i="1"/>
  <c r="I110" i="1"/>
  <c r="J110" i="1"/>
  <c r="K110" i="1"/>
  <c r="F23" i="1"/>
  <c r="G23" i="1"/>
  <c r="H23" i="1"/>
  <c r="I23" i="1"/>
  <c r="J23" i="1"/>
  <c r="K2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9" i="1"/>
  <c r="G89" i="1"/>
  <c r="H89" i="1"/>
  <c r="I89" i="1"/>
  <c r="J89" i="1"/>
  <c r="K89" i="1"/>
  <c r="F156" i="1"/>
  <c r="G156" i="1"/>
  <c r="H156" i="1"/>
  <c r="I156" i="1"/>
  <c r="J156" i="1"/>
  <c r="K156" i="1"/>
  <c r="A141" i="1"/>
  <c r="A150" i="1"/>
  <c r="A91" i="1"/>
  <c r="A149" i="1"/>
  <c r="A90" i="1"/>
  <c r="A57" i="1"/>
  <c r="A38" i="1"/>
  <c r="A133" i="1"/>
  <c r="A37" i="1"/>
  <c r="A36" i="1"/>
  <c r="A118" i="1"/>
  <c r="A110" i="1"/>
  <c r="A23" i="1"/>
  <c r="A117" i="1"/>
  <c r="A116" i="1"/>
  <c r="A89" i="1"/>
  <c r="A156" i="1"/>
  <c r="A88" i="1" l="1"/>
  <c r="F88" i="1"/>
  <c r="G88" i="1"/>
  <c r="H88" i="1"/>
  <c r="I88" i="1"/>
  <c r="J88" i="1"/>
  <c r="K88" i="1"/>
  <c r="A148" i="1"/>
  <c r="F148" i="1"/>
  <c r="G148" i="1"/>
  <c r="H148" i="1"/>
  <c r="I148" i="1"/>
  <c r="J148" i="1"/>
  <c r="K14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107" i="1"/>
  <c r="F107" i="1"/>
  <c r="G107" i="1"/>
  <c r="H107" i="1"/>
  <c r="I107" i="1"/>
  <c r="J107" i="1"/>
  <c r="K107" i="1"/>
  <c r="A19" i="1"/>
  <c r="F19" i="1"/>
  <c r="G19" i="1"/>
  <c r="H19" i="1"/>
  <c r="I19" i="1"/>
  <c r="J19" i="1"/>
  <c r="K19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40" i="1"/>
  <c r="F140" i="1"/>
  <c r="G140" i="1"/>
  <c r="H140" i="1"/>
  <c r="I140" i="1"/>
  <c r="J140" i="1"/>
  <c r="K140" i="1"/>
  <c r="A22" i="1"/>
  <c r="F22" i="1"/>
  <c r="G22" i="1"/>
  <c r="H22" i="1"/>
  <c r="I22" i="1"/>
  <c r="J22" i="1"/>
  <c r="K22" i="1"/>
  <c r="A155" i="1"/>
  <c r="F155" i="1"/>
  <c r="G155" i="1"/>
  <c r="H155" i="1"/>
  <c r="I155" i="1"/>
  <c r="J155" i="1"/>
  <c r="K155" i="1"/>
  <c r="A109" i="1"/>
  <c r="F109" i="1"/>
  <c r="G109" i="1"/>
  <c r="H109" i="1"/>
  <c r="I109" i="1"/>
  <c r="J109" i="1"/>
  <c r="K109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08" i="1"/>
  <c r="F108" i="1"/>
  <c r="G108" i="1"/>
  <c r="H108" i="1"/>
  <c r="I108" i="1"/>
  <c r="J108" i="1"/>
  <c r="K108" i="1"/>
  <c r="A144" i="1"/>
  <c r="F144" i="1"/>
  <c r="G144" i="1"/>
  <c r="H144" i="1"/>
  <c r="I144" i="1"/>
  <c r="J144" i="1"/>
  <c r="K144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15" i="1"/>
  <c r="F115" i="1"/>
  <c r="G115" i="1"/>
  <c r="H115" i="1"/>
  <c r="I115" i="1"/>
  <c r="J115" i="1"/>
  <c r="K115" i="1"/>
  <c r="A56" i="1"/>
  <c r="F56" i="1"/>
  <c r="G56" i="1"/>
  <c r="H56" i="1"/>
  <c r="I56" i="1"/>
  <c r="J56" i="1"/>
  <c r="K56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F51" i="1"/>
  <c r="G51" i="1"/>
  <c r="H51" i="1"/>
  <c r="I51" i="1"/>
  <c r="J51" i="1"/>
  <c r="K51" i="1"/>
  <c r="F50" i="1"/>
  <c r="G50" i="1"/>
  <c r="H50" i="1"/>
  <c r="I50" i="1"/>
  <c r="J50" i="1"/>
  <c r="K50" i="1"/>
  <c r="F134" i="1"/>
  <c r="G134" i="1"/>
  <c r="H134" i="1"/>
  <c r="I134" i="1"/>
  <c r="J134" i="1"/>
  <c r="K134" i="1"/>
  <c r="F17" i="1"/>
  <c r="G17" i="1"/>
  <c r="H17" i="1"/>
  <c r="I17" i="1"/>
  <c r="J17" i="1"/>
  <c r="K17" i="1"/>
  <c r="F78" i="1"/>
  <c r="G78" i="1"/>
  <c r="H78" i="1"/>
  <c r="I78" i="1"/>
  <c r="J78" i="1"/>
  <c r="K78" i="1"/>
  <c r="A51" i="1"/>
  <c r="A50" i="1"/>
  <c r="A134" i="1"/>
  <c r="A17" i="1"/>
  <c r="A78" i="1"/>
  <c r="A132" i="1" l="1"/>
  <c r="A66" i="1"/>
  <c r="A65" i="1"/>
  <c r="A64" i="1"/>
  <c r="A63" i="1"/>
  <c r="A77" i="1"/>
  <c r="A76" i="1"/>
  <c r="A131" i="1"/>
  <c r="A55" i="1"/>
  <c r="F132" i="1"/>
  <c r="G132" i="1"/>
  <c r="H132" i="1"/>
  <c r="I132" i="1"/>
  <c r="J132" i="1"/>
  <c r="K132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77" i="1"/>
  <c r="G77" i="1"/>
  <c r="H77" i="1"/>
  <c r="I77" i="1"/>
  <c r="J77" i="1"/>
  <c r="K77" i="1"/>
  <c r="F76" i="1"/>
  <c r="G76" i="1"/>
  <c r="H76" i="1"/>
  <c r="I76" i="1"/>
  <c r="J76" i="1"/>
  <c r="K76" i="1"/>
  <c r="F131" i="1"/>
  <c r="G131" i="1"/>
  <c r="H131" i="1"/>
  <c r="I131" i="1"/>
  <c r="J131" i="1"/>
  <c r="K131" i="1"/>
  <c r="F55" i="1"/>
  <c r="G55" i="1"/>
  <c r="H55" i="1"/>
  <c r="I55" i="1"/>
  <c r="J55" i="1"/>
  <c r="K55" i="1"/>
  <c r="A114" i="1" l="1"/>
  <c r="A62" i="1"/>
  <c r="A104" i="1"/>
  <c r="A139" i="1"/>
  <c r="A152" i="1"/>
  <c r="F114" i="1"/>
  <c r="G114" i="1"/>
  <c r="H114" i="1"/>
  <c r="I114" i="1"/>
  <c r="J114" i="1"/>
  <c r="K114" i="1"/>
  <c r="F62" i="1"/>
  <c r="G62" i="1"/>
  <c r="H62" i="1"/>
  <c r="I62" i="1"/>
  <c r="J62" i="1"/>
  <c r="K62" i="1"/>
  <c r="F104" i="1"/>
  <c r="G104" i="1"/>
  <c r="H104" i="1"/>
  <c r="I104" i="1"/>
  <c r="J104" i="1"/>
  <c r="K104" i="1"/>
  <c r="F139" i="1"/>
  <c r="G139" i="1"/>
  <c r="H139" i="1"/>
  <c r="I139" i="1"/>
  <c r="J139" i="1"/>
  <c r="K139" i="1"/>
  <c r="F152" i="1"/>
  <c r="G152" i="1"/>
  <c r="H152" i="1"/>
  <c r="I152" i="1"/>
  <c r="J152" i="1"/>
  <c r="K152" i="1"/>
  <c r="A103" i="1"/>
  <c r="A147" i="1"/>
  <c r="F103" i="1"/>
  <c r="G103" i="1"/>
  <c r="H103" i="1"/>
  <c r="I103" i="1"/>
  <c r="J103" i="1"/>
  <c r="K103" i="1"/>
  <c r="F147" i="1"/>
  <c r="G147" i="1"/>
  <c r="H147" i="1"/>
  <c r="I147" i="1"/>
  <c r="J147" i="1"/>
  <c r="K147" i="1"/>
  <c r="A130" i="1" l="1"/>
  <c r="F130" i="1"/>
  <c r="G130" i="1"/>
  <c r="H130" i="1"/>
  <c r="I130" i="1"/>
  <c r="J130" i="1"/>
  <c r="K130" i="1"/>
  <c r="A143" i="1"/>
  <c r="F143" i="1"/>
  <c r="G143" i="1"/>
  <c r="H143" i="1"/>
  <c r="I143" i="1"/>
  <c r="J143" i="1"/>
  <c r="K143" i="1"/>
  <c r="F129" i="1" l="1"/>
  <c r="G129" i="1"/>
  <c r="H129" i="1"/>
  <c r="I129" i="1"/>
  <c r="J129" i="1"/>
  <c r="K129" i="1"/>
  <c r="A129" i="1"/>
  <c r="F128" i="1" l="1"/>
  <c r="G128" i="1"/>
  <c r="H128" i="1"/>
  <c r="I128" i="1"/>
  <c r="J128" i="1"/>
  <c r="K128" i="1"/>
  <c r="F54" i="1"/>
  <c r="G54" i="1"/>
  <c r="H54" i="1"/>
  <c r="I54" i="1"/>
  <c r="J54" i="1"/>
  <c r="K54" i="1"/>
  <c r="A128" i="1"/>
  <c r="A54" i="1"/>
  <c r="A10" i="3" l="1"/>
  <c r="G10" i="3"/>
  <c r="H10" i="3"/>
  <c r="I10" i="3"/>
  <c r="J10" i="3"/>
  <c r="F9" i="3"/>
  <c r="F10" i="3"/>
  <c r="F15" i="1" l="1"/>
  <c r="G15" i="1"/>
  <c r="H15" i="1"/>
  <c r="I15" i="1"/>
  <c r="J15" i="1"/>
  <c r="K15" i="1"/>
  <c r="A15" i="1"/>
  <c r="F61" i="1" l="1"/>
  <c r="G61" i="1"/>
  <c r="H61" i="1"/>
  <c r="I61" i="1"/>
  <c r="J61" i="1"/>
  <c r="K61" i="1"/>
  <c r="A61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<sst xmlns="http://schemas.openxmlformats.org/spreadsheetml/2006/main" count="14210" uniqueCount="2784">
  <si>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</si>
  <si>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</si>
  <si>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</si>
  <si>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</si>
  <si>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</si>
  <si>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</si>
  <si>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</si>
  <si>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</si>
  <si>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</si>
  <si>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</si>
  <si>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</si>
  <si>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</si>
  <si>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</si>
  <si>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</si>
  <si>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</si>
  <si>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</si>
  <si>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</si>
  <si>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</si>
  <si>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</si>
  <si>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</si>
  <si>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</si>
  <si>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</si>
  <si>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</si>
  <si>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</si>
  <si>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</si>
  <si>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</si>
  <si>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</si>
  <si>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</si>
  <si>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</si>
  <si>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</si>
  <si>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</si>
  <si>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</si>
  <si>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</si>
  <si>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</si>
  <si>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</si>
  <si>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</si>
  <si>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</si>
  <si>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</si>
  <si>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</si>
  <si>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</si>
  <si>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</si>
  <si>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</si>
  <si>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</si>
  <si>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</si>
  <si>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</si>
  <si>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</si>
  <si>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</si>
  <si>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</si>
  <si>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</si>
  <si>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</si>
  <si>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</si>
  <si>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</si>
  <si>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</si>
  <si>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</si>
  <si>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</si>
  <si>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</si>
  <si>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</si>
  <si>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</si>
  <si>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</si>
  <si>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</si>
  <si>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</si>
  <si>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</si>
  <si>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</si>
  <si>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</si>
  <si>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</si>
  <si>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</si>
  <si>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</si>
  <si>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</si>
  <si>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</si>
  <si>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</si>
  <si>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</si>
  <si>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</si>
  <si>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</si>
  <si>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</si>
  <si>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</si>
  <si>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</si>
  <si>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</si>
  <si>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</si>
  <si>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</si>
  <si>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</si>
  <si>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</si>
  <si>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</si>
  <si>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</si>
  <si>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</si>
  <si>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</si>
  <si>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</si>
  <si>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</si>
  <si>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</si>
  <si>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</si>
  <si>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</si>
  <si>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</si>
  <si>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</si>
  <si>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</si>
  <si>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</si>
  <si>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</si>
  <si>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</si>
  <si>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</si>
  <si>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</si>
  <si>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</si>
  <si>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</si>
  <si>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</si>
  <si>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</si>
  <si>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</si>
  <si>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</si>
  <si>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</si>
  <si>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</si>
  <si>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</si>
  <si>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</si>
  <si>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</si>
  <si>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</si>
  <si>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</si>
  <si>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</si>
  <si>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</si>
  <si>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</si>
  <si>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</si>
  <si>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</si>
  <si>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</si>
  <si>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</si>
  <si>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</si>
  <si>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</si>
  <si>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</si>
  <si>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</si>
  <si>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</si>
  <si>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</si>
  <si>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</si>
  <si>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</si>
  <si>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</si>
  <si>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</si>
  <si>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</si>
  <si>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</si>
  <si>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</si>
  <si>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</si>
  <si>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</si>
  <si>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</si>
  <si>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</si>
  <si>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</si>
  <si>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</si>
  <si>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</si>
  <si>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</si>
  <si>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</si>
  <si>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</si>
  <si>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</si>
  <si>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</si>
  <si>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</si>
  <si>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</si>
  <si>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</si>
  <si>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</si>
  <si>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</si>
  <si>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</si>
  <si>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</si>
  <si>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</si>
  <si>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</si>
  <si>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</si>
  <si>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</si>
  <si>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</si>
  <si>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</si>
  <si>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</si>
  <si>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</si>
  <si>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</si>
  <si>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</si>
  <si>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</si>
  <si>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</si>
  <si>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</si>
  <si>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</si>
  <si>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</si>
  <si>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</si>
  <si>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</si>
  <si>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</si>
  <si>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</si>
  <si>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</si>
  <si>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</si>
  <si>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</si>
  <si>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</si>
  <si>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</si>
  <si>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</si>
  <si>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</si>
  <si>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</si>
  <si>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</si>
  <si>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</si>
  <si>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</si>
  <si>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</si>
  <si>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</si>
  <si>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</si>
  <si>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</si>
  <si>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</si>
  <si>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</si>
  <si>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</si>
  <si>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</si>
  <si>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</si>
  <si>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</si>
  <si>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</si>
  <si>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</si>
  <si>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</si>
  <si>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</si>
  <si>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</si>
  <si>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</si>
  <si>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</si>
  <si>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</si>
  <si>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</si>
  <si>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</si>
  <si>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</si>
  <si>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</si>
  <si>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</si>
  <si>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</si>
  <si>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</si>
  <si>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</si>
  <si>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</si>
  <si>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</si>
  <si>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</si>
  <si>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</si>
  <si>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</si>
  <si>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</si>
  <si>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</si>
  <si>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</si>
  <si>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</si>
  <si>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</si>
  <si>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</si>
  <si>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</si>
  <si>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</si>
  <si>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</si>
  <si>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</si>
  <si>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</si>
  <si>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</si>
  <si>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</si>
  <si>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</si>
  <si>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</si>
  <si>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</si>
  <si>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</si>
  <si>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</si>
  <si>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</si>
  <si>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</si>
  <si>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</si>
  <si>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</si>
  <si>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</si>
  <si>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</si>
  <si>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</si>
  <si>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</si>
  <si>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</si>
  <si>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</si>
  <si>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</si>
  <si>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</si>
  <si>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</si>
  <si>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</si>
  <si>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</si>
  <si>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</si>
  <si>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</si>
  <si>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</si>
  <si>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</si>
  <si>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</si>
  <si>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</si>
  <si>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</si>
  <si>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</si>
  <si>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</si>
  <si>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</si>
  <si>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</si>
  <si>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</si>
  <si>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</si>
  <si>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</si>
  <si>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</si>
  <si>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</si>
  <si>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</si>
  <si>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</si>
  <si>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</si>
  <si>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</si>
  <si>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</si>
  <si>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</si>
  <si>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</si>
  <si>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</si>
  <si>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</si>
  <si>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</si>
  <si>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</si>
  <si>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</si>
  <si>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</si>
  <si>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</si>
  <si>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</si>
  <si>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</si>
  <si>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</si>
  <si>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</si>
  <si>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</si>
  <si>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</si>
  <si>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</si>
  <si>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</si>
  <si>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</si>
  <si>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</si>
  <si>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</si>
  <si>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</si>
  <si>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</si>
  <si>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</si>
  <si>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</si>
  <si>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</si>
  <si>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</si>
  <si>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</si>
  <si>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</si>
  <si>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</si>
  <si>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</si>
  <si>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</si>
  <si>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</si>
  <si>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</si>
  <si>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</si>
  <si>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</si>
  <si>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</si>
  <si>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</si>
  <si>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</si>
  <si>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</si>
  <si>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</si>
  <si>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</si>
  <si>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</si>
  <si>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</si>
  <si>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</si>
  <si>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</si>
  <si>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</si>
  <si>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</si>
  <si>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</si>
  <si>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</si>
  <si>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</si>
  <si>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</si>
  <si>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</si>
  <si>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</si>
  <si>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</si>
  <si>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</si>
  <si>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</si>
  <si>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</si>
  <si>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</si>
  <si>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</si>
  <si>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</si>
  <si>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</si>
  <si>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</si>
  <si>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</si>
  <si>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</si>
  <si>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</si>
  <si>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</si>
  <si>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</si>
  <si>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</si>
  <si>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</si>
  <si>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</si>
  <si>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</si>
  <si>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</si>
  <si>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</si>
  <si>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</si>
  <si>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</si>
  <si>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</si>
  <si>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</si>
  <si>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</si>
  <si>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</si>
  <si>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</si>
  <si>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</si>
  <si>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</si>
  <si>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</si>
  <si>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</si>
  <si>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</si>
  <si>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</si>
  <si>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</si>
  <si>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</si>
  <si>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</si>
  <si>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</si>
  <si>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</si>
  <si>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</si>
  <si>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</si>
  <si>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</si>
  <si>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</si>
  <si>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</si>
  <si>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</si>
  <si>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</si>
  <si>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</si>
  <si>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</si>
  <si>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</si>
  <si>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</si>
  <si>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</si>
  <si>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</si>
  <si>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</si>
  <si>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</si>
  <si>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</si>
  <si>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</si>
  <si>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</si>
  <si>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</si>
  <si>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</si>
  <si>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</si>
  <si>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</si>
  <si>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</si>
  <si>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</si>
  <si>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</si>
  <si>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</si>
  <si>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</si>
  <si>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</si>
  <si>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</si>
  <si>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</si>
  <si>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</si>
  <si>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</si>
  <si>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</si>
  <si>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</si>
  <si>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</si>
  <si>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</si>
  <si>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</si>
  <si>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</si>
  <si>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</si>
  <si>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</si>
  <si>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</si>
  <si>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</si>
  <si>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</si>
  <si>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</si>
  <si>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</si>
  <si>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</si>
  <si>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</si>
  <si>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</si>
  <si>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</si>
  <si>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</si>
  <si>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</si>
  <si>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</si>
  <si>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</si>
  <si>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</si>
  <si>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</si>
  <si>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</si>
  <si>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</si>
  <si>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</si>
  <si>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</si>
  <si>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</si>
  <si>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</si>
  <si>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</si>
  <si>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</si>
  <si>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</si>
  <si>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</si>
  <si>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</si>
  <si>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</si>
  <si>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</si>
  <si>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</si>
  <si>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</si>
  <si>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</si>
  <si>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</si>
  <si>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</si>
  <si>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</si>
  <si>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</si>
  <si>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</si>
  <si>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</si>
  <si>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</si>
  <si>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</si>
  <si>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</si>
  <si>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</si>
  <si>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</si>
  <si>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</si>
  <si>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</si>
  <si>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</si>
  <si>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</si>
  <si>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</si>
  <si>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</si>
  <si>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</si>
  <si>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</si>
  <si>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</si>
  <si>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</si>
  <si>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</si>
  <si>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</si>
  <si>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</si>
  <si>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</si>
  <si>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</si>
  <si>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</si>
  <si>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</si>
  <si>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</si>
  <si>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</si>
  <si>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</si>
  <si>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</si>
  <si>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</si>
  <si>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</si>
  <si>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</si>
  <si>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</si>
  <si>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</si>
  <si>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</si>
  <si>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</si>
  <si>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</si>
  <si>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</si>
  <si>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</si>
  <si>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</si>
  <si>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</si>
  <si>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</si>
  <si>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</si>
  <si>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</si>
  <si>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</si>
  <si>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</si>
  <si>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</si>
  <si>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</si>
  <si>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</si>
  <si>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</si>
  <si>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</si>
  <si>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</si>
  <si>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</si>
  <si>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</si>
  <si>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</si>
  <si>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</si>
  <si>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</si>
  <si>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</si>
  <si>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</si>
  <si>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</si>
  <si>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</si>
  <si>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</si>
  <si>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</si>
  <si>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</si>
  <si>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</si>
  <si>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</si>
  <si>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</si>
  <si>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</si>
  <si>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</si>
  <si>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</si>
  <si>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</si>
  <si>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</si>
  <si>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</si>
  <si>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</si>
  <si>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</si>
  <si>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</si>
  <si>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</si>
  <si>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</si>
  <si>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</si>
  <si>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</si>
  <si>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</si>
  <si>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</si>
  <si>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</si>
  <si>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</si>
  <si>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</si>
  <si>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</si>
  <si>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</si>
  <si>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</si>
  <si>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</si>
  <si>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</si>
  <si>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</si>
  <si>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</si>
  <si>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</si>
  <si>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</si>
  <si>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</si>
  <si>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</si>
  <si>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</si>
  <si>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</si>
  <si>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</si>
  <si>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</si>
  <si>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</si>
  <si>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</si>
  <si>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</si>
  <si>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</si>
  <si>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</si>
  <si>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</si>
  <si>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</si>
  <si>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</si>
  <si>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</si>
  <si>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</si>
  <si>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</si>
  <si>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</si>
  <si>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</si>
  <si>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</si>
  <si>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</si>
  <si>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</si>
  <si>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</si>
  <si>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</si>
  <si>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</si>
  <si>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</si>
  <si>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</si>
  <si>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</si>
  <si>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</si>
  <si>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</si>
  <si>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</si>
  <si>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</si>
  <si>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</si>
  <si>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</si>
  <si>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</si>
  <si>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</si>
  <si>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</si>
  <si>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</si>
  <si>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</si>
  <si>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</si>
  <si>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</si>
  <si>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</si>
  <si>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</si>
  <si>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</si>
  <si>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</si>
  <si>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</si>
  <si>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</si>
  <si>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</si>
  <si>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</si>
  <si>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</si>
  <si>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</si>
  <si>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</si>
  <si>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</si>
  <si>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</si>
  <si>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</si>
  <si>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</si>
  <si>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</si>
  <si>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</si>
  <si>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</si>
  <si>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</si>
  <si>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</si>
  <si>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</si>
  <si>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</si>
  <si>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</si>
  <si>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</si>
  <si>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</si>
  <si>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</si>
  <si>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</si>
  <si>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</si>
  <si>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</si>
  <si>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</si>
  <si>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</si>
  <si>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</si>
  <si>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</si>
  <si>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</si>
  <si>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</si>
  <si>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</si>
  <si>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</si>
  <si>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</si>
  <si>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</si>
  <si>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</si>
  <si>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</si>
  <si>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</si>
  <si>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</si>
  <si>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</si>
  <si>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</si>
  <si>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</si>
  <si>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</si>
  <si>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</si>
  <si>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</si>
  <si>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</si>
  <si>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</si>
  <si>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</si>
  <si>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</si>
  <si>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</si>
  <si>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</si>
  <si>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</si>
  <si>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</si>
  <si>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</si>
  <si>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</si>
  <si>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</si>
  <si>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</si>
  <si>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</si>
  <si>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</si>
  <si>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</si>
  <si>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</si>
  <si>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</si>
  <si>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</si>
  <si>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</si>
  <si>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</si>
  <si>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</si>
  <si>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</si>
  <si>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</si>
  <si>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</si>
  <si>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</si>
  <si>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</si>
  <si>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</si>
  <si>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</si>
  <si>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</si>
  <si>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</si>
  <si>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</si>
  <si>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</si>
  <si>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</si>
  <si>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</si>
  <si>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</si>
  <si>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</si>
  <si>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</si>
  <si>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</si>
  <si>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</si>
  <si>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</si>
  <si>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</si>
  <si>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</si>
  <si>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</si>
  <si>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</si>
  <si>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</si>
  <si>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</si>
  <si>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</si>
  <si>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</si>
  <si>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</si>
  <si>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</si>
  <si>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</si>
  <si>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</si>
  <si>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</si>
  <si>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</si>
  <si>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</si>
  <si>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</si>
  <si>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</si>
  <si>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</si>
  <si>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</si>
  <si>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</si>
  <si>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</si>
  <si>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</si>
  <si>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</si>
  <si>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</si>
  <si>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</si>
  <si>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</si>
  <si>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</si>
  <si>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</si>
  <si>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</si>
  <si>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</si>
  <si>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</si>
  <si>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</si>
  <si>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</si>
  <si>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</si>
  <si>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</si>
  <si>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</si>
  <si>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</si>
  <si>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</si>
  <si>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</si>
  <si>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</si>
  <si>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</si>
  <si>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</si>
  <si>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</si>
  <si>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</si>
  <si>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</si>
  <si>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</si>
  <si>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</si>
  <si>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</si>
  <si>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</si>
  <si>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</si>
  <si>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</si>
  <si>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</si>
  <si>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</si>
  <si>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</si>
  <si>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</si>
  <si>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</si>
  <si>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</si>
  <si>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</si>
  <si>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</si>
  <si>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</si>
  <si>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</si>
  <si>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</si>
  <si>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</si>
  <si>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</si>
  <si>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</si>
  <si>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</si>
  <si>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</si>
  <si>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</si>
  <si>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</si>
  <si>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</si>
  <si>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</si>
  <si>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</si>
  <si>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</si>
  <si>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</si>
  <si>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</si>
  <si>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</si>
  <si>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</si>
  <si>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</si>
  <si>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</si>
  <si>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</si>
  <si>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</si>
  <si>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</si>
  <si>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</si>
  <si>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</si>
  <si>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</si>
  <si>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</si>
  <si>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</si>
  <si>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</si>
  <si>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</si>
  <si>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</si>
  <si>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</si>
  <si>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</si>
  <si>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</si>
  <si>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</si>
  <si>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</si>
  <si>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</si>
  <si>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</si>
  <si>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</si>
  <si>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</si>
  <si>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</si>
  <si>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</si>
  <si>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</si>
  <si>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</si>
  <si>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</si>
  <si>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</si>
  <si>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</si>
  <si>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</si>
  <si>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</si>
  <si>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</si>
  <si>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</si>
  <si>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</si>
  <si>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</si>
  <si>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</si>
  <si>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</si>
  <si>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</si>
  <si>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</si>
  <si>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</si>
  <si>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</si>
  <si>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</si>
  <si>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</si>
  <si>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</si>
  <si>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</si>
  <si>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</si>
  <si>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</si>
  <si>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</si>
  <si>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</si>
  <si>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</si>
  <si>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</si>
  <si>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</si>
  <si>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</si>
  <si>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</si>
  <si>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</si>
  <si>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</si>
  <si>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</si>
  <si>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</si>
  <si>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</si>
  <si>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</si>
  <si>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</si>
  <si>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</si>
  <si>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</si>
  <si>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</si>
  <si>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</si>
  <si>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</si>
  <si>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</si>
  <si>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</si>
  <si>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</si>
  <si>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</si>
  <si>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</si>
  <si>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</si>
  <si>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</si>
  <si>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</si>
  <si>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</si>
  <si>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</si>
  <si>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</si>
  <si>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</si>
  <si>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</si>
  <si>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</si>
  <si>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</si>
  <si>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</si>
  <si>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</si>
  <si>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</si>
  <si>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</si>
  <si>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</si>
  <si>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</si>
  <si>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</si>
  <si>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</si>
  <si>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</si>
  <si>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</si>
  <si>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</si>
  <si>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</si>
  <si>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</si>
  <si>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</si>
  <si>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</si>
  <si>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</si>
  <si>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</si>
  <si>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</si>
  <si>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</si>
  <si>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</si>
  <si>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</si>
  <si>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</si>
  <si>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</si>
  <si>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</si>
  <si>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</si>
  <si>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</si>
  <si>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</si>
  <si>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</si>
  <si>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</si>
  <si>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</si>
  <si>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</si>
  <si>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</si>
  <si>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</si>
  <si>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</si>
  <si>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</si>
  <si>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</si>
  <si>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</si>
  <si>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</si>
  <si>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</si>
  <si>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</si>
  <si>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</si>
  <si>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</si>
  <si>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</si>
  <si>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</si>
  <si>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</si>
  <si>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</si>
  <si>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</si>
  <si>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</si>
  <si>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</si>
  <si>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</si>
  <si>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</si>
  <si>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</si>
  <si>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</si>
  <si>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</si>
  <si>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</si>
  <si>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</si>
  <si>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</si>
  <si>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</si>
  <si>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</si>
  <si>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</si>
  <si>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</si>
  <si>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</si>
  <si>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</si>
  <si>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</si>
  <si>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</si>
  <si>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</si>
  <si>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</si>
  <si>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</si>
  <si>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</si>
  <si>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</si>
  <si>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</si>
  <si>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</si>
  <si>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</si>
  <si>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</si>
  <si>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</si>
  <si>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</si>
  <si>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</si>
  <si>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</si>
  <si>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</si>
  <si>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</si>
  <si>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</si>
  <si>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</si>
  <si>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</si>
  <si>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</si>
  <si>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</si>
  <si>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</si>
  <si>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</si>
  <si>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</si>
  <si>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</si>
  <si>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</si>
  <si>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</si>
  <si>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</si>
  <si>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</si>
  <si>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</si>
  <si>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</si>
  <si>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</si>
  <si>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</si>
  <si>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</si>
  <si>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</si>
  <si>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</si>
  <si>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</si>
  <si>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</si>
  <si>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</si>
  <si>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</si>
  <si>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</si>
  <si>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</si>
  <si>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</si>
  <si>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</si>
  <si>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</si>
  <si>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</si>
  <si>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</si>
  <si>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</si>
  <si>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</si>
  <si>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</si>
  <si>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</si>
  <si>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</si>
  <si>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</si>
  <si>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</si>
  <si>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</si>
  <si>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</si>
  <si>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</si>
  <si>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</si>
  <si>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</si>
  <si>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</si>
  <si>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</si>
  <si>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</si>
  <si>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</si>
  <si>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</si>
  <si>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</si>
  <si>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</si>
  <si>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</si>
  <si>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</si>
  <si>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</si>
  <si>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</si>
  <si>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</si>
  <si>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</si>
  <si>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</si>
  <si>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</si>
  <si>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</si>
  <si>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</si>
  <si>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</si>
  <si>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</si>
  <si>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</si>
  <si>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</si>
  <si>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</si>
  <si>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</si>
  <si>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</si>
  <si>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</si>
  <si>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</si>
  <si>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</si>
  <si>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</si>
  <si>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</si>
  <si>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</si>
  <si>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</si>
  <si>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</si>
  <si>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</si>
  <si>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</si>
  <si>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</si>
  <si>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</si>
  <si>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</si>
  <si>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</si>
  <si>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</si>
  <si>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</si>
  <si>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</si>
  <si>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</si>
  <si>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</si>
  <si>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</si>
  <si>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</si>
  <si>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</si>
  <si>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</si>
  <si>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</si>
  <si>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</si>
  <si>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</si>
  <si>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</si>
  <si>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</si>
  <si>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</si>
  <si>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</si>
  <si>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</si>
  <si>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</si>
  <si>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</si>
  <si>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</si>
  <si>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</si>
  <si>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</si>
  <si>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</si>
  <si>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</si>
  <si>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</si>
  <si>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</si>
  <si>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</si>
  <si>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</si>
  <si>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</si>
  <si>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</si>
  <si>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</si>
  <si>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</si>
  <si>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</si>
  <si>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</si>
  <si>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</si>
  <si>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</si>
  <si>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</si>
  <si>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</si>
  <si>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</si>
  <si>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</si>
  <si>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</si>
  <si>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</si>
  <si>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</si>
  <si>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</si>
  <si>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</si>
  <si>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</si>
  <si>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</si>
  <si>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</si>
  <si>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</si>
  <si>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</si>
  <si>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</si>
  <si>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</si>
  <si>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</si>
  <si>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</si>
  <si>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</si>
  <si>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</si>
  <si>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</si>
  <si>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</si>
  <si>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</si>
  <si>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</si>
  <si>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</si>
  <si>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</si>
  <si>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</si>
  <si>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</si>
  <si>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</si>
  <si>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</si>
  <si>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</si>
  <si>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</si>
  <si>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</si>
  <si>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</si>
  <si>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</si>
  <si>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</si>
  <si>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</si>
  <si>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</si>
  <si>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</si>
  <si>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</si>
  <si>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</si>
  <si>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</si>
  <si>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</si>
  <si>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</si>
  <si>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</si>
  <si>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</si>
  <si>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</si>
  <si>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</si>
  <si>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</si>
  <si>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</si>
  <si>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</si>
  <si>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</si>
  <si>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</si>
  <si>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</si>
  <si>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</si>
  <si>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</si>
  <si>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</si>
  <si>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</si>
  <si>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</si>
  <si>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</si>
  <si>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</si>
  <si>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</si>
  <si>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</si>
  <si>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</si>
  <si>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</si>
  <si>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</si>
  <si>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</si>
  <si>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</si>
  <si>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</si>
  <si>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</si>
  <si>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</si>
  <si>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</si>
  <si>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</si>
  <si>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</si>
  <si>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</si>
  <si>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</si>
  <si>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</si>
  <si>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</si>
  <si>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</si>
  <si>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</si>
  <si>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</si>
  <si>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</si>
  <si>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</si>
  <si>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</si>
  <si>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</si>
  <si>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</si>
  <si>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</si>
  <si>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</si>
  <si>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</si>
  <si>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</si>
  <si>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</si>
  <si>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</si>
  <si>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</si>
  <si>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</si>
  <si>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</si>
  <si>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</si>
  <si>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</si>
  <si>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</si>
  <si>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</si>
  <si>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</si>
  <si>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</si>
  <si>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</si>
  <si>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</si>
  <si>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</si>
  <si>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</si>
  <si>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</si>
  <si>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</si>
  <si>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</si>
  <si>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</si>
  <si>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</si>
  <si>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</si>
  <si>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</si>
  <si>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</si>
  <si>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</si>
  <si>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</si>
  <si>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</si>
  <si>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</si>
  <si>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</si>
  <si>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</si>
  <si>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</si>
  <si>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</si>
  <si>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</si>
  <si>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</si>
  <si>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</si>
  <si>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</si>
  <si>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</si>
  <si>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</si>
  <si>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</si>
  <si>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</si>
  <si>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</si>
  <si>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</si>
  <si>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</si>
  <si>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</si>
  <si>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</si>
  <si>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</si>
  <si>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</si>
  <si>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</si>
  <si>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</si>
  <si>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</si>
  <si>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</si>
  <si>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</si>
  <si>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</si>
  <si>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</si>
  <si>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</si>
  <si>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</si>
  <si>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</si>
  <si>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</si>
  <si>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</si>
  <si>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</si>
  <si>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</si>
  <si>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</si>
  <si>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</si>
  <si>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</si>
  <si>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</si>
  <si>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</si>
  <si>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</si>
  <si>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</si>
  <si>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</si>
  <si>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</si>
  <si>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</si>
  <si>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</si>
  <si>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</si>
  <si>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</si>
  <si>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</si>
  <si>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</si>
  <si>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</si>
  <si>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</si>
  <si>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</si>
  <si>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</si>
  <si>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</si>
  <si>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</si>
  <si>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</si>
  <si>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</si>
  <si>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</si>
  <si>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</si>
  <si>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</si>
  <si>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</si>
  <si>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</si>
  <si>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</si>
  <si>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</si>
  <si>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</si>
  <si>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</si>
  <si>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</si>
  <si>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</si>
  <si>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</si>
  <si>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</si>
  <si>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</si>
  <si>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</si>
  <si>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</si>
  <si>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</si>
  <si>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</si>
  <si>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</si>
  <si>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</si>
  <si>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</si>
  <si>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</si>
  <si>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</si>
  <si>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</si>
  <si>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</si>
  <si>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</si>
  <si>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</si>
  <si>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</si>
  <si>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</si>
  <si>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</si>
  <si>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</si>
  <si>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</si>
  <si>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</si>
  <si>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</si>
  <si>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</si>
  <si>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</si>
  <si>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</si>
  <si>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</si>
  <si>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</si>
  <si>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</si>
  <si>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</si>
  <si>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</si>
  <si>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</si>
  <si>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</si>
  <si>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</si>
  <si>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</si>
  <si>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</si>
  <si>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</si>
  <si>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</si>
  <si>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</si>
  <si>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</si>
  <si>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</si>
  <si>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</si>
  <si>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</si>
  <si>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</si>
  <si>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</si>
  <si>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</si>
  <si>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</si>
  <si>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</si>
  <si>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</si>
  <si>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</si>
  <si>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</si>
  <si>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</si>
  <si>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</si>
  <si>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</si>
  <si>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</si>
  <si>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</si>
  <si>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</si>
  <si>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</si>
  <si>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</si>
  <si>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</si>
  <si>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</si>
  <si>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</si>
  <si>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</si>
  <si>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</si>
  <si>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</si>
  <si>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</si>
  <si>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</si>
  <si>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</si>
  <si>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</si>
  <si>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</si>
  <si>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</si>
  <si>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</si>
  <si>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</si>
  <si>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</si>
  <si>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</si>
  <si>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</si>
  <si>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</si>
  <si>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</si>
  <si>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</si>
  <si>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</si>
  <si>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</si>
  <si>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</si>
  <si>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</si>
  <si>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</si>
  <si>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</si>
  <si>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</si>
  <si>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</si>
  <si>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</si>
  <si>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</si>
  <si>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</si>
  <si>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</si>
  <si>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</si>
  <si>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</si>
  <si>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</si>
  <si>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</si>
  <si>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</si>
  <si>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</si>
  <si>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</si>
  <si>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</si>
  <si>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</si>
  <si>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</si>
  <si>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</si>
  <si>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</si>
  <si>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</si>
  <si>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</si>
  <si>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</si>
  <si>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</si>
  <si>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</si>
  <si>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</si>
  <si>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</si>
  <si>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</si>
  <si>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</si>
  <si>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</si>
  <si>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</si>
  <si>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</si>
  <si>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</si>
  <si>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</si>
  <si>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</si>
  <si>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</si>
  <si>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</si>
  <si>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</si>
  <si>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</si>
  <si>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</si>
  <si>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</si>
  <si>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</si>
  <si>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</si>
  <si>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</si>
  <si>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</si>
  <si>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</si>
  <si>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</si>
  <si>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</si>
  <si>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</si>
  <si>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</si>
  <si>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</si>
  <si>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</si>
  <si>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</si>
  <si>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</si>
  <si>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</si>
  <si>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</si>
  <si>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</si>
  <si>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</si>
  <si>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</si>
  <si>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</si>
  <si>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</si>
  <si>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</si>
  <si>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</si>
  <si>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</si>
  <si>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</si>
  <si>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</si>
  <si>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</si>
  <si>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</si>
  <si>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</si>
  <si>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</si>
  <si>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</si>
  <si>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</si>
  <si>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</si>
  <si>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</si>
  <si>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</si>
  <si>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</si>
  <si>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</si>
  <si>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</si>
  <si>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</si>
  <si>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</si>
  <si>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</si>
  <si>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</si>
  <si>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</si>
  <si>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</si>
  <si>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</si>
  <si>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</si>
  <si>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</si>
  <si>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</si>
  <si>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</si>
  <si>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</si>
  <si>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</si>
  <si>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</si>
  <si>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</si>
  <si>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</si>
  <si>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</si>
  <si>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</si>
  <si>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</si>
  <si>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</si>
  <si>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</si>
  <si>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</si>
  <si>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</si>
  <si>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</si>
  <si>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</si>
  <si>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</si>
  <si>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</si>
  <si>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</si>
  <si>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</si>
  <si>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</si>
  <si>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</si>
  <si>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</si>
  <si>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</si>
  <si>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</si>
  <si>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</si>
  <si>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</si>
  <si>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</si>
  <si>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</si>
  <si>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</si>
  <si>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</si>
  <si>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</si>
  <si>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</si>
  <si>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</si>
  <si>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</si>
  <si>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</si>
  <si>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</si>
  <si>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</si>
  <si>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</si>
  <si>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</si>
  <si>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</si>
  <si>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</si>
  <si>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</si>
  <si>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</si>
  <si>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</si>
  <si>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</si>
  <si>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</si>
  <si>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</si>
  <si>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</si>
  <si>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</si>
  <si>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</si>
  <si>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</si>
  <si>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</si>
  <si>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</si>
  <si>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</si>
  <si>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</si>
  <si>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</si>
  <si>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</si>
  <si>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</si>
  <si>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</si>
  <si>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</si>
  <si>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</si>
  <si>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</si>
  <si>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</si>
  <si>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</si>
  <si>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</si>
  <si>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</si>
  <si>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</si>
  <si>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</si>
  <si>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</si>
  <si>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</si>
  <si>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</si>
  <si>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</si>
  <si>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</si>
  <si>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</si>
  <si>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</si>
  <si>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</si>
  <si>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</si>
  <si>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</si>
  <si>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</si>
  <si>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</si>
  <si>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</si>
  <si>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</si>
  <si>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</si>
  <si>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</si>
  <si>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</si>
  <si>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</si>
  <si>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</si>
  <si>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</si>
  <si>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</si>
  <si>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</si>
  <si>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</si>
  <si>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</si>
  <si>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</si>
  <si>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</si>
  <si>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</si>
  <si>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</si>
  <si>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</si>
  <si>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</si>
  <si>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</si>
  <si>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</si>
  <si>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</si>
  <si>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</si>
  <si>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</si>
  <si>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</si>
  <si>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</si>
  <si>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</si>
  <si>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</si>
  <si>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</si>
  <si>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</si>
  <si>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</si>
  <si>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</si>
  <si>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</si>
  <si>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</si>
  <si>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</si>
  <si>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</si>
  <si>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</si>
  <si>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</si>
  <si>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</si>
  <si>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</si>
  <si>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</si>
  <si>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</si>
  <si>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</si>
  <si>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</si>
  <si>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</si>
  <si>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</si>
  <si>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</si>
  <si>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</si>
  <si>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</si>
  <si>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</si>
  <si>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</si>
  <si>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</si>
  <si>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</si>
  <si>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</si>
  <si>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</si>
  <si>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</si>
  <si>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</si>
  <si>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</si>
  <si>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</si>
  <si>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</si>
  <si>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</si>
  <si>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</si>
  <si>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</si>
  <si>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</si>
  <si>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</si>
  <si>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</si>
  <si>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</si>
  <si>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</si>
  <si>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</si>
  <si>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</si>
  <si>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</si>
  <si>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</si>
  <si>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</si>
  <si>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</si>
  <si>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</si>
  <si>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</si>
  <si>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</si>
  <si>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</si>
  <si>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</si>
  <si>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</si>
  <si>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</si>
  <si>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</si>
  <si>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</si>
  <si>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</si>
  <si>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</si>
  <si>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</si>
  <si>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</si>
  <si>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</si>
  <si>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</si>
  <si>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</si>
  <si>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</si>
  <si>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</si>
  <si>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</si>
  <si>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</si>
  <si>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</si>
  <si>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</si>
  <si>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</si>
  <si>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</si>
  <si>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</si>
  <si>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</si>
  <si>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</si>
  <si>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</si>
  <si>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</si>
  <si>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</si>
  <si>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</si>
  <si>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</si>
  <si>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</si>
  <si>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</si>
  <si>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</si>
  <si>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</si>
  <si>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</si>
  <si>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</si>
  <si>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</si>
  <si>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</si>
  <si>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</si>
  <si>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</si>
  <si>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</si>
  <si>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</si>
  <si>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</si>
  <si>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</si>
  <si>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</si>
  <si>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</si>
  <si>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</si>
  <si>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</si>
  <si>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</si>
  <si>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</si>
  <si>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</si>
  <si>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</si>
  <si>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</si>
  <si>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</si>
  <si>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</si>
  <si>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</si>
  <si>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</si>
  <si>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</si>
  <si>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</si>
  <si>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</si>
  <si>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</si>
  <si>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</si>
  <si>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</si>
  <si>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</si>
  <si>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</si>
  <si>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</si>
  <si>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</si>
  <si>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</si>
  <si>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</si>
  <si>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</si>
  <si>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</si>
  <si>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</si>
  <si>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</si>
  <si>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</si>
  <si>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</si>
  <si>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</si>
  <si>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</si>
  <si>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</si>
  <si>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</si>
  <si>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</si>
  <si>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</si>
  <si>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</si>
  <si>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</si>
  <si>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</si>
  <si>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</si>
  <si>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</si>
  <si>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</si>
  <si>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</si>
  <si>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</si>
  <si>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</si>
  <si>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</si>
  <si>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</si>
  <si>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</si>
  <si>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</si>
  <si>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</si>
  <si>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</si>
  <si>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</si>
  <si>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</si>
  <si>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</si>
  <si>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</si>
  <si>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</si>
  <si>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</si>
  <si>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</si>
  <si>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</si>
  <si>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</si>
  <si>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</si>
  <si>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</si>
  <si>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</si>
  <si>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</si>
  <si>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</si>
  <si>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</si>
  <si>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</si>
  <si>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</si>
  <si>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</si>
  <si>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</si>
  <si>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</si>
  <si>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</si>
  <si>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</si>
  <si>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</si>
  <si>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</si>
  <si>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</si>
  <si>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</si>
  <si>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</si>
  <si>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</si>
  <si>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</si>
  <si>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</si>
  <si>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</si>
  <si>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</si>
  <si>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</si>
  <si>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</si>
  <si>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</si>
  <si>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</si>
  <si>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</si>
  <si>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</si>
  <si>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</si>
  <si>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</si>
  <si>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</si>
  <si>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</si>
  <si>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</si>
  <si>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</si>
  <si>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</si>
  <si>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</si>
  <si>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</si>
  <si>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</si>
  <si>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</si>
  <si>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</si>
  <si>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</si>
  <si>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</si>
  <si>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</si>
  <si>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</si>
  <si>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</si>
  <si>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</si>
  <si>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</si>
  <si>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</si>
  <si>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</si>
  <si>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</si>
  <si>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</si>
  <si>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</si>
  <si>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</si>
  <si>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</si>
  <si>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</si>
  <si>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</si>
  <si>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</si>
  <si>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</si>
  <si>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</si>
  <si>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</si>
  <si>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</si>
  <si>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</si>
  <si>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</si>
  <si>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</si>
  <si>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</si>
  <si>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</si>
  <si>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</si>
  <si>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</si>
  <si>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</si>
  <si>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</si>
  <si>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</si>
  <si>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</si>
  <si>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</si>
  <si>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</si>
  <si>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</si>
  <si>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</si>
  <si>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</si>
  <si>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</si>
  <si>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</si>
  <si>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</si>
  <si>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</si>
  <si>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</si>
  <si>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</si>
  <si>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</si>
  <si>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</si>
  <si>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</si>
  <si>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</si>
  <si>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</si>
  <si>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</si>
  <si>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</si>
  <si>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</si>
  <si>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</si>
  <si>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</si>
  <si>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</si>
  <si>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</si>
  <si>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</si>
  <si>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</si>
  <si>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</si>
  <si>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</si>
  <si>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</si>
  <si>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</si>
  <si>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</si>
  <si>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</si>
  <si>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</si>
  <si>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</si>
  <si>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</si>
  <si>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</si>
  <si>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</si>
  <si>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</si>
  <si>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</si>
  <si>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</si>
  <si>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</si>
  <si>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</si>
  <si>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</si>
  <si>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</si>
  <si>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</si>
  <si>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</si>
  <si>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</si>
  <si>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</si>
  <si>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</si>
  <si>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</si>
  <si>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</si>
  <si>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</si>
  <si>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</si>
  <si>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</si>
  <si>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</si>
  <si>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</si>
  <si>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</si>
  <si>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</si>
  <si>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</si>
  <si>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</si>
  <si>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</si>
  <si>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</si>
  <si>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</si>
  <si>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</si>
  <si>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</si>
  <si>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</si>
  <si>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</si>
  <si>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</si>
  <si>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</si>
  <si>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</si>
  <si>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</si>
  <si>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</si>
  <si>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</si>
  <si>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</si>
  <si>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</si>
  <si>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</si>
  <si>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</si>
  <si>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</si>
  <si>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</si>
  <si>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</si>
  <si>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</si>
  <si>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</si>
  <si>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</si>
  <si>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</si>
  <si>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</si>
  <si>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</si>
  <si>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</si>
  <si>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</si>
  <si>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</si>
  <si>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</si>
  <si>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</si>
  <si>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</si>
  <si>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</si>
  <si>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</si>
  <si>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</si>
  <si>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</si>
  <si>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</si>
  <si>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</si>
  <si>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</si>
  <si>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</si>
  <si>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</si>
  <si>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</si>
  <si>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</si>
  <si>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</si>
  <si>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</si>
  <si>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</si>
  <si>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</si>
  <si>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</si>
  <si>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</si>
  <si>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</si>
  <si>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</si>
  <si>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</si>
  <si>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</si>
  <si>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</si>
  <si>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</si>
  <si>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</si>
  <si>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</si>
  <si>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</si>
  <si>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</si>
  <si>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</si>
  <si>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</si>
  <si>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</si>
  <si>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</si>
  <si>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</si>
  <si>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</si>
  <si>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</si>
  <si>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</si>
  <si>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</si>
  <si>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</si>
  <si>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</si>
  <si>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</si>
  <si>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</si>
  <si>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</si>
  <si>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</si>
  <si>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</si>
  <si>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</si>
  <si>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</si>
  <si>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</si>
  <si>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</si>
  <si>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</si>
  <si>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</si>
  <si>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</si>
  <si>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</si>
  <si>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</si>
  <si>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</si>
  <si>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</si>
  <si>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</si>
  <si>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</si>
  <si>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</si>
  <si>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</si>
  <si>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</si>
  <si>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</si>
  <si>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</si>
  <si>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</si>
  <si>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</si>
  <si>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</si>
  <si>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</si>
  <si>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</si>
  <si>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</si>
  <si>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</si>
  <si>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</si>
  <si>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</si>
  <si>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</si>
  <si>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</si>
  <si>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</si>
  <si>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</si>
  <si>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</si>
  <si>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</si>
  <si>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</si>
  <si>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</si>
  <si>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</si>
  <si>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</si>
  <si>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</si>
  <si>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</si>
  <si>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</si>
  <si>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</si>
  <si>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</si>
  <si>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</si>
  <si>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</si>
  <si>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</si>
  <si>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</si>
  <si>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</si>
  <si>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</si>
  <si>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</si>
  <si>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</si>
  <si>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</si>
  <si>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</si>
  <si>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</si>
  <si>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</si>
  <si>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</si>
  <si>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</si>
  <si>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</si>
  <si>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</si>
  <si>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</si>
  <si>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</si>
  <si>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</si>
  <si>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</si>
  <si>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</si>
  <si>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</si>
  <si>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</si>
  <si>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</si>
  <si>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</si>
  <si>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</si>
  <si>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</si>
  <si>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</si>
  <si>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</si>
  <si>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</si>
  <si>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</si>
  <si>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</si>
  <si>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</si>
  <si>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</si>
  <si>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</si>
  <si>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</si>
  <si>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</si>
  <si>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</si>
  <si>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</si>
  <si>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</si>
  <si>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</si>
  <si>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</si>
  <si>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</si>
  <si>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</si>
  <si>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</si>
  <si>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</si>
  <si>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</si>
  <si>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</si>
  <si>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</si>
  <si>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</si>
  <si>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</si>
  <si>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</si>
  <si>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</si>
  <si>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</si>
  <si>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</si>
  <si>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</si>
  <si>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</si>
  <si>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</si>
  <si>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</si>
  <si>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</si>
  <si>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</si>
  <si>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</si>
  <si>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</si>
  <si>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</si>
  <si>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</si>
  <si>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</si>
  <si>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</si>
  <si>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</si>
  <si>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</si>
  <si>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</si>
  <si>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</si>
  <si>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</si>
  <si>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</si>
  <si>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</si>
  <si>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</si>
  <si>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</si>
  <si>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</si>
  <si>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</si>
  <si>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</si>
  <si>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</si>
  <si>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</si>
  <si>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</si>
  <si>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</si>
  <si>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</si>
  <si>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</si>
  <si>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</si>
  <si>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</si>
  <si>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</si>
  <si>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</si>
  <si>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</si>
  <si>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</si>
  <si>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</si>
  <si>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</si>
  <si>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</si>
  <si>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</si>
  <si>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</si>
  <si>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</si>
  <si>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</si>
  <si>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</si>
  <si>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</si>
  <si>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</si>
  <si>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</si>
  <si>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</si>
  <si>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</si>
  <si>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</si>
  <si>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</si>
  <si>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</si>
  <si>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</si>
  <si>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</si>
  <si>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</si>
  <si>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</si>
  <si>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</si>
  <si>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</si>
  <si>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</si>
  <si>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</si>
  <si>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</si>
  <si>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</si>
  <si>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</si>
  <si>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</si>
  <si>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</si>
  <si>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</si>
  <si>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</si>
  <si>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</si>
  <si>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</si>
  <si>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</si>
  <si>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</si>
  <si>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</si>
  <si>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</si>
  <si>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</si>
  <si>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</si>
  <si>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</si>
  <si>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</si>
  <si>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</si>
  <si>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</si>
  <si>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</si>
  <si>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</si>
  <si>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</si>
  <si>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</si>
  <si>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</si>
  <si>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</si>
  <si>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</si>
  <si>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</si>
  <si>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</si>
  <si>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</si>
  <si>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</si>
  <si>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</si>
  <si>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</si>
  <si>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</si>
  <si>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</si>
  <si>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</si>
  <si>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</si>
  <si>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</si>
  <si>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</si>
  <si>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</si>
  <si>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</si>
  <si>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</si>
  <si>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</si>
  <si>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</si>
  <si>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</si>
  <si>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</si>
  <si>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</si>
  <si>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</si>
  <si>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</si>
  <si>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</si>
  <si>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</si>
  <si>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</si>
  <si>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</si>
  <si>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</si>
  <si>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</si>
  <si>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</si>
  <si>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</si>
  <si>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</si>
  <si>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</si>
  <si>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</si>
  <si>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</si>
  <si>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</si>
  <si>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</si>
  <si>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</si>
  <si>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</si>
  <si>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</si>
  <si>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</si>
  <si>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</si>
  <si>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</si>
  <si>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</si>
  <si>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</si>
  <si>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</si>
  <si>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</si>
  <si>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</si>
  <si>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</si>
  <si>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</si>
  <si>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</si>
  <si>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</si>
  <si>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</si>
  <si>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</si>
  <si>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</si>
  <si>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</si>
  <si>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</si>
  <si>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</si>
  <si>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</si>
  <si>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</si>
  <si>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</si>
  <si>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</si>
  <si>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</si>
  <si>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</si>
  <si>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</si>
  <si>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</si>
  <si>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</si>
  <si>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</si>
  <si>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</si>
  <si>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</si>
  <si>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</si>
  <si>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</si>
  <si>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</si>
  <si>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</si>
  <si>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</si>
  <si>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</si>
  <si>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</si>
  <si>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</si>
  <si>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</si>
  <si>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</si>
  <si>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</si>
  <si>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</si>
  <si>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</si>
  <si>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</si>
  <si>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</si>
  <si>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</si>
  <si>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</si>
  <si>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</si>
  <si>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</si>
  <si>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</si>
  <si>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</si>
  <si>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</si>
  <si>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</si>
  <si>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</si>
  <si>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</si>
  <si>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</si>
  <si>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</si>
  <si>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</si>
  <si>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</si>
  <si>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</si>
  <si>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</si>
  <si>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</si>
  <si>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</si>
  <si>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</si>
  <si>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</si>
  <si>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</si>
  <si>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</si>
  <si>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</si>
  <si>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</si>
  <si>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</si>
  <si>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</si>
  <si>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</si>
  <si>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</si>
  <si>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</si>
  <si>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</si>
  <si>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</si>
  <si>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</si>
  <si>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</si>
  <si>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</si>
  <si>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</si>
  <si>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</si>
  <si>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</si>
  <si>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</si>
  <si>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</si>
  <si>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</si>
  <si>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</si>
  <si>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</si>
  <si>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</si>
  <si>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</si>
  <si>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</si>
  <si>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</si>
  <si>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</si>
  <si>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</si>
  <si>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</si>
  <si>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</si>
  <si>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</si>
  <si>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</si>
  <si>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</si>
  <si>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</si>
  <si>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</si>
  <si>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</si>
  <si>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</si>
  <si>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</si>
  <si>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</si>
  <si>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</si>
  <si>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</si>
  <si>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</si>
  <si>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</si>
  <si>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</si>
  <si>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</si>
  <si>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</si>
  <si>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</si>
  <si>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</si>
  <si>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</si>
  <si>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</si>
  <si>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</si>
  <si>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</si>
  <si>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</si>
  <si>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</si>
  <si>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</si>
  <si>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</si>
  <si>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</si>
  <si>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</si>
  <si>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</si>
  <si>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</si>
  <si>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</si>
  <si>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</si>
  <si>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</si>
  <si>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</si>
  <si>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</si>
  <si>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</si>
  <si>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</si>
  <si>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</si>
  <si>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</si>
  <si>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</si>
  <si>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</si>
  <si>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</si>
  <si>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</si>
  <si>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</si>
  <si>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</si>
  <si>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</si>
  <si>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</si>
  <si>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</si>
  <si>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</si>
  <si>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</si>
  <si>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</si>
  <si>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</si>
  <si>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</si>
  <si>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</si>
  <si>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</si>
  <si>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</si>
  <si>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</si>
  <si>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</si>
  <si>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</si>
  <si>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</si>
  <si>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</si>
  <si>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</si>
  <si>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</si>
  <si>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</si>
  <si>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</si>
  <si>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</si>
  <si>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</si>
  <si>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</si>
  <si>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</si>
  <si>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</si>
  <si>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</si>
  <si>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</si>
  <si>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</si>
  <si>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</si>
  <si>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</si>
  <si>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</si>
  <si>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</si>
  <si>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</si>
  <si>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</si>
  <si>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</si>
  <si>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</si>
  <si>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</si>
  <si>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</si>
  <si>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</si>
  <si>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</si>
  <si>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</si>
  <si>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</si>
  <si>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</si>
  <si>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</si>
  <si>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</si>
  <si>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</si>
  <si>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</si>
  <si>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</si>
  <si>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</si>
  <si>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</si>
  <si>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</si>
  <si>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</si>
  <si>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</si>
  <si>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</si>
  <si>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</si>
  <si>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</si>
  <si>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</si>
  <si>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</si>
  <si>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</si>
  <si>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</si>
  <si>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</si>
  <si>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</si>
  <si>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</si>
  <si>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</si>
  <si>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</si>
  <si>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</si>
  <si>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</si>
  <si>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</si>
  <si>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</si>
  <si>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</si>
  <si>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</si>
  <si>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</si>
  <si>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</si>
  <si>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</si>
  <si>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</si>
  <si>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</si>
  <si>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</si>
  <si>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</si>
  <si>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</si>
  <si>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</si>
  <si>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</si>
  <si>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</si>
  <si>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</si>
  <si>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</si>
  <si>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</si>
  <si>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</si>
  <si>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</si>
  <si>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</si>
  <si>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</si>
  <si>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</si>
  <si>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</si>
  <si>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</si>
  <si>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</si>
  <si>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</si>
  <si>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</si>
  <si>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</si>
  <si>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</si>
  <si>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</si>
  <si>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</si>
  <si>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</si>
  <si>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</si>
  <si>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</si>
  <si>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</si>
  <si>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</si>
  <si>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</si>
  <si>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</si>
  <si>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</si>
  <si>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</si>
  <si>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</si>
  <si>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</si>
  <si>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</si>
  <si>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</si>
  <si>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</si>
  <si>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</si>
  <si>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</si>
  <si>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</si>
  <si>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</si>
  <si>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</si>
  <si>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</si>
  <si>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</si>
  <si>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</si>
  <si>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</si>
  <si>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</si>
  <si>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</si>
  <si>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</si>
  <si>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</si>
  <si>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</si>
  <si>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</si>
  <si>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</si>
  <si>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</si>
  <si>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</si>
  <si>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</si>
  <si>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</si>
  <si>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</si>
  <si>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</si>
  <si>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</si>
  <si>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</si>
  <si>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</si>
  <si>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</si>
  <si>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</si>
  <si>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</si>
  <si>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</si>
  <si>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</si>
  <si>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</si>
  <si>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</si>
  <si>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</si>
  <si>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</si>
  <si>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</si>
  <si>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</si>
  <si>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</si>
  <si>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</si>
  <si>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</si>
  <si>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</si>
  <si>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</si>
  <si>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</si>
  <si>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</si>
  <si>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</si>
  <si>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</si>
  <si>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</si>
  <si>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</si>
  <si>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</si>
  <si>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</si>
  <si>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</si>
  <si>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</si>
  <si>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</si>
  <si>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</si>
  <si>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</si>
  <si>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</si>
  <si>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</si>
  <si>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</si>
  <si>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</si>
  <si>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</si>
  <si>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</si>
  <si>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</si>
  <si>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</si>
  <si>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</si>
  <si>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</si>
  <si>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</si>
  <si>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</si>
  <si>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</si>
  <si>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</si>
  <si>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</si>
  <si>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</si>
  <si>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</si>
  <si>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</si>
  <si>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</si>
  <si>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</si>
  <si>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</si>
  <si>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</si>
  <si>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</si>
  <si>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</si>
  <si>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</si>
  <si>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</si>
  <si>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</si>
  <si>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</si>
  <si>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</si>
  <si>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</si>
  <si>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</si>
  <si>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</si>
  <si>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</si>
  <si>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</si>
  <si>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</si>
  <si>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</si>
  <si>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</si>
  <si>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</si>
  <si>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</si>
  <si>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</si>
  <si>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</si>
  <si>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</si>
  <si>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</si>
  <si>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</si>
  <si>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</si>
  <si>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</si>
  <si>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</si>
  <si>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</si>
  <si>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</si>
  <si>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</si>
  <si>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</si>
  <si>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</si>
  <si>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</si>
  <si>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</si>
  <si>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</si>
  <si>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</si>
  <si>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</si>
  <si>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</si>
  <si>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</si>
  <si>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</si>
  <si>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</si>
  <si>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</si>
  <si>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</si>
  <si>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</si>
  <si>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</si>
  <si>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</si>
  <si>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</si>
  <si>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</si>
  <si>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</si>
  <si>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</si>
  <si>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</si>
  <si>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</si>
  <si>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</si>
  <si>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</si>
  <si>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</si>
  <si>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</si>
  <si>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</si>
  <si>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</si>
  <si>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</si>
  <si>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</si>
  <si>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</si>
  <si>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</si>
  <si>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</si>
  <si>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</si>
  <si>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</si>
  <si>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</si>
  <si>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</si>
  <si>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</si>
  <si>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</si>
  <si>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</si>
  <si>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</si>
  <si>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</si>
  <si>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</si>
  <si>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</si>
  <si>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</si>
  <si>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</si>
  <si>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</si>
  <si>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</si>
  <si>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</si>
  <si>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</si>
  <si>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</si>
  <si>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</si>
  <si>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</si>
  <si>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</si>
  <si>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</si>
  <si>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</si>
  <si>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</si>
  <si>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</si>
  <si>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</si>
  <si>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</si>
  <si>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</si>
  <si>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</si>
  <si>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</si>
  <si>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</si>
  <si>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</si>
  <si>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</si>
  <si>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</si>
  <si>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</si>
  <si>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</si>
  <si>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</si>
  <si>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</si>
  <si>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</si>
  <si>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</si>
  <si>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</si>
  <si>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</si>
  <si>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</si>
  <si>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</si>
  <si>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</si>
  <si>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</si>
  <si>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</si>
  <si>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</si>
  <si>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</si>
  <si>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</si>
  <si>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</si>
  <si>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</si>
  <si>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</si>
  <si>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</si>
  <si>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</si>
  <si>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</si>
  <si>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</si>
  <si>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</si>
  <si>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</si>
  <si>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</si>
  <si>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</si>
  <si>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</si>
  <si>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</si>
  <si>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</si>
  <si>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</si>
  <si>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</si>
  <si>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</si>
  <si>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</si>
  <si>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</si>
  <si>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</si>
  <si>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</si>
  <si>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</si>
  <si>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</si>
  <si>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</si>
  <si>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</si>
  <si>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</si>
  <si>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</si>
  <si>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</si>
  <si>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</si>
  <si>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</si>
  <si>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</si>
  <si>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</si>
  <si>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</si>
  <si>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</si>
  <si>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</si>
  <si>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</si>
  <si>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</si>
  <si>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</si>
  <si>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</si>
  <si>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</si>
  <si>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</si>
  <si>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</si>
  <si>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</si>
  <si>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</si>
  <si>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</si>
  <si>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</si>
  <si>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</si>
  <si>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</si>
  <si>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</si>
  <si>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</si>
  <si>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</si>
  <si>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</si>
  <si>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</si>
  <si>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</si>
  <si>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</si>
  <si>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</si>
  <si>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</si>
  <si>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</si>
  <si>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</si>
  <si>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</si>
  <si>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</si>
  <si>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</si>
  <si>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</si>
  <si>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</si>
  <si>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</si>
  <si>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</si>
  <si>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</si>
  <si>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</si>
  <si>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</si>
  <si>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</si>
  <si>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</si>
  <si>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</si>
  <si>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</si>
  <si>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</si>
  <si>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</si>
  <si>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</si>
  <si>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</si>
  <si>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</si>
  <si>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</si>
  <si>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</si>
  <si>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</si>
  <si>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</si>
  <si>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</si>
  <si>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</si>
  <si>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</si>
  <si>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</si>
  <si>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</si>
  <si>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</si>
  <si>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</si>
  <si>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</si>
  <si>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</si>
  <si>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</si>
  <si>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</si>
  <si>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</si>
  <si>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</si>
  <si>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</si>
  <si>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</si>
  <si>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</si>
  <si>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</si>
  <si>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</si>
  <si>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</si>
  <si>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</si>
  <si>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</si>
  <si>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</si>
  <si>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</si>
  <si>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</si>
  <si>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</si>
  <si>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</si>
  <si>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</si>
  <si>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</si>
  <si>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</si>
  <si>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</si>
  <si>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</si>
  <si>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</si>
  <si>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</si>
  <si>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</si>
  <si>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</si>
  <si>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</si>
  <si>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</si>
  <si>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</si>
  <si>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</si>
  <si>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</si>
  <si>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</si>
  <si>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</si>
  <si>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</si>
  <si>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</si>
  <si>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</si>
  <si>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</si>
  <si>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</si>
  <si>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</si>
  <si>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</si>
  <si>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</si>
  <si>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</si>
  <si>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</si>
  <si>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</si>
  <si>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</si>
  <si>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</si>
  <si>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</si>
  <si>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</si>
  <si>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</si>
  <si>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</si>
  <si>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</si>
  <si>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</si>
  <si>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</si>
  <si>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</si>
  <si>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</si>
  <si>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</si>
  <si>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</si>
  <si>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</si>
  <si>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</si>
  <si>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</si>
  <si>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</si>
  <si>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</si>
  <si>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</si>
  <si>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</si>
  <si>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</si>
  <si>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</si>
  <si>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</si>
  <si>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</si>
  <si>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</si>
  <si>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</si>
  <si>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</si>
  <si>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</si>
  <si>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</si>
  <si>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</si>
  <si>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</si>
  <si>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</si>
  <si>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</si>
  <si>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</si>
  <si>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</si>
  <si>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</si>
  <si>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</si>
  <si>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</si>
  <si>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</si>
  <si>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</si>
  <si>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</si>
  <si>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</si>
  <si>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</si>
  <si>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</si>
  <si>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</si>
  <si>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</si>
  <si>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</si>
  <si>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</si>
  <si>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</si>
  <si>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</si>
  <si>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</si>
  <si>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</si>
  <si>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</si>
  <si>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</si>
  <si>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</si>
  <si>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</si>
  <si>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</si>
  <si>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</si>
  <si>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</si>
  <si>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</si>
  <si>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</si>
  <si>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</si>
  <si>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</si>
  <si>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</si>
  <si>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</si>
  <si>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</si>
  <si>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</si>
  <si>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</si>
  <si>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</si>
  <si>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</si>
  <si>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</si>
  <si>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</si>
  <si>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</si>
  <si>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</si>
  <si>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</si>
  <si>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</si>
  <si>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</si>
  <si>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</si>
  <si>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</si>
  <si>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</si>
  <si>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</si>
  <si>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</si>
  <si>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</si>
  <si>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</si>
  <si>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</si>
  <si>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</si>
  <si>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</si>
  <si>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</si>
  <si>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</si>
  <si>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</si>
  <si>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</si>
  <si>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</si>
  <si>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</si>
  <si>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</si>
  <si>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</si>
  <si>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</si>
  <si>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</si>
  <si>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</si>
  <si>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</si>
  <si>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</si>
  <si>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Morales Payano, Wilfredy Leandro</t>
  </si>
  <si>
    <t>DRBR371</t>
  </si>
  <si>
    <t>3335982159</t>
  </si>
  <si>
    <t>3335982030</t>
  </si>
  <si>
    <t>3335981992</t>
  </si>
  <si>
    <t>3335981844</t>
  </si>
  <si>
    <t>3335981843</t>
  </si>
  <si>
    <t>3335982755</t>
  </si>
  <si>
    <t>3335982735</t>
  </si>
  <si>
    <t>3335982720</t>
  </si>
  <si>
    <t>3335982703</t>
  </si>
  <si>
    <t>3335982691</t>
  </si>
  <si>
    <t>3335982683</t>
  </si>
  <si>
    <t>3335982622</t>
  </si>
  <si>
    <t>3335982588</t>
  </si>
  <si>
    <t>3335982572</t>
  </si>
  <si>
    <t>3335982516</t>
  </si>
  <si>
    <t>3335982508</t>
  </si>
  <si>
    <t>3335982488</t>
  </si>
  <si>
    <t>3335982466</t>
  </si>
  <si>
    <t>3335982458</t>
  </si>
  <si>
    <t>3335982394</t>
  </si>
  <si>
    <t>3335982343</t>
  </si>
  <si>
    <t>3335982334</t>
  </si>
  <si>
    <t xml:space="preserve">Gonzalez Ceballos, Dionisio </t>
  </si>
  <si>
    <t>INHIBIDO - REINICIO</t>
  </si>
  <si>
    <t>Doñe Ramires, Luis Manuel</t>
  </si>
  <si>
    <t>REINICIO EXITOSO</t>
  </si>
  <si>
    <t>REINICIO FALLIDO</t>
  </si>
  <si>
    <t>3335982394 </t>
  </si>
  <si>
    <t>3335983259</t>
  </si>
  <si>
    <t>3335983249</t>
  </si>
  <si>
    <t>3335983193</t>
  </si>
  <si>
    <t>3335983177</t>
  </si>
  <si>
    <t>3335983170</t>
  </si>
  <si>
    <t>3335983156</t>
  </si>
  <si>
    <t>3335983097</t>
  </si>
  <si>
    <t>3335983072</t>
  </si>
  <si>
    <t>3335983051</t>
  </si>
  <si>
    <t>3335983023</t>
  </si>
  <si>
    <t>3335983010</t>
  </si>
  <si>
    <t>3335982998</t>
  </si>
  <si>
    <t>3335982985</t>
  </si>
  <si>
    <t>3335982977</t>
  </si>
  <si>
    <t>ERROR DE PRINTER</t>
  </si>
  <si>
    <t>3335983277</t>
  </si>
  <si>
    <t>3335983275</t>
  </si>
  <si>
    <t>3335983223</t>
  </si>
  <si>
    <t>3335983153</t>
  </si>
  <si>
    <t>3335983150</t>
  </si>
  <si>
    <t>3335983149</t>
  </si>
  <si>
    <t>3335983098</t>
  </si>
  <si>
    <t>LECTOR - REINICIO</t>
  </si>
  <si>
    <t>Doñe Ramirez, Luis Manuel</t>
  </si>
  <si>
    <t>ENVIO DE CARGA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</si>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</sst>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0"/>
      <tableStyleElement type="headerRow" dxfId="259"/>
      <tableStyleElement type="totalRow" dxfId="258"/>
      <tableStyleElement type="firstColumn" dxfId="257"/>
      <tableStyleElement type="lastColumn" dxfId="256"/>
      <tableStyleElement type="firstRowStripe" dxfId="255"/>
      <tableStyleElement type="firstColumnStripe" dxfId="2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3" t="s">
        <v>58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88" priority="99385"/>
  </conditionalFormatting>
  <conditionalFormatting sqref="E3">
    <cfRule type="duplicateValues" dxfId="187" priority="121748"/>
  </conditionalFormatting>
  <conditionalFormatting sqref="E3">
    <cfRule type="duplicateValues" dxfId="186" priority="121749"/>
    <cfRule type="duplicateValues" dxfId="185" priority="121750"/>
  </conditionalFormatting>
  <conditionalFormatting sqref="E3">
    <cfRule type="duplicateValues" dxfId="184" priority="121751"/>
    <cfRule type="duplicateValues" dxfId="183" priority="121752"/>
    <cfRule type="duplicateValues" dxfId="182" priority="121753"/>
    <cfRule type="duplicateValues" dxfId="181" priority="121754"/>
  </conditionalFormatting>
  <conditionalFormatting sqref="B3">
    <cfRule type="duplicateValues" dxfId="180" priority="121755"/>
  </conditionalFormatting>
  <conditionalFormatting sqref="E4">
    <cfRule type="duplicateValues" dxfId="179" priority="100"/>
  </conditionalFormatting>
  <conditionalFormatting sqref="E4">
    <cfRule type="duplicateValues" dxfId="178" priority="97"/>
    <cfRule type="duplicateValues" dxfId="177" priority="98"/>
    <cfRule type="duplicateValues" dxfId="176" priority="99"/>
  </conditionalFormatting>
  <conditionalFormatting sqref="E4">
    <cfRule type="duplicateValues" dxfId="175" priority="96"/>
  </conditionalFormatting>
  <conditionalFormatting sqref="E4">
    <cfRule type="duplicateValues" dxfId="174" priority="93"/>
    <cfRule type="duplicateValues" dxfId="173" priority="94"/>
    <cfRule type="duplicateValues" dxfId="172" priority="95"/>
  </conditionalFormatting>
  <conditionalFormatting sqref="B4">
    <cfRule type="duplicateValues" dxfId="171" priority="92"/>
  </conditionalFormatting>
  <conditionalFormatting sqref="E4">
    <cfRule type="duplicateValues" dxfId="170" priority="91"/>
  </conditionalFormatting>
  <conditionalFormatting sqref="B5">
    <cfRule type="duplicateValues" dxfId="169" priority="75"/>
  </conditionalFormatting>
  <conditionalFormatting sqref="E5">
    <cfRule type="duplicateValues" dxfId="168" priority="74"/>
  </conditionalFormatting>
  <conditionalFormatting sqref="E5">
    <cfRule type="duplicateValues" dxfId="167" priority="71"/>
    <cfRule type="duplicateValues" dxfId="166" priority="72"/>
    <cfRule type="duplicateValues" dxfId="165" priority="73"/>
  </conditionalFormatting>
  <conditionalFormatting sqref="E5">
    <cfRule type="duplicateValues" dxfId="164" priority="70"/>
  </conditionalFormatting>
  <conditionalFormatting sqref="E5">
    <cfRule type="duplicateValues" dxfId="163" priority="67"/>
    <cfRule type="duplicateValues" dxfId="162" priority="68"/>
    <cfRule type="duplicateValues" dxfId="161" priority="69"/>
  </conditionalFormatting>
  <conditionalFormatting sqref="E5">
    <cfRule type="duplicateValues" dxfId="160" priority="66"/>
  </conditionalFormatting>
  <conditionalFormatting sqref="E8">
    <cfRule type="duplicateValues" dxfId="159" priority="49"/>
    <cfRule type="duplicateValues" dxfId="158" priority="50"/>
  </conditionalFormatting>
  <conditionalFormatting sqref="E8">
    <cfRule type="duplicateValues" dxfId="157" priority="48"/>
  </conditionalFormatting>
  <conditionalFormatting sqref="B8">
    <cfRule type="duplicateValues" dxfId="156" priority="47"/>
  </conditionalFormatting>
  <conditionalFormatting sqref="B8">
    <cfRule type="duplicateValues" dxfId="155" priority="46"/>
  </conditionalFormatting>
  <conditionalFormatting sqref="B8">
    <cfRule type="duplicateValues" dxfId="154" priority="44"/>
    <cfRule type="duplicateValues" dxfId="153" priority="45"/>
  </conditionalFormatting>
  <conditionalFormatting sqref="B8">
    <cfRule type="duplicateValues" dxfId="152" priority="43"/>
  </conditionalFormatting>
  <conditionalFormatting sqref="E8">
    <cfRule type="duplicateValues" dxfId="151" priority="42"/>
  </conditionalFormatting>
  <conditionalFormatting sqref="E8">
    <cfRule type="duplicateValues" dxfId="150" priority="40"/>
    <cfRule type="duplicateValues" dxfId="149" priority="41"/>
  </conditionalFormatting>
  <conditionalFormatting sqref="E8">
    <cfRule type="duplicateValues" dxfId="148" priority="39"/>
  </conditionalFormatting>
  <conditionalFormatting sqref="B8">
    <cfRule type="duplicateValues" dxfId="147" priority="38"/>
  </conditionalFormatting>
  <conditionalFormatting sqref="B8">
    <cfRule type="duplicateValues" dxfId="146" priority="37"/>
  </conditionalFormatting>
  <conditionalFormatting sqref="B8">
    <cfRule type="duplicateValues" dxfId="145" priority="36"/>
  </conditionalFormatting>
  <conditionalFormatting sqref="B8">
    <cfRule type="duplicateValues" dxfId="144" priority="34"/>
    <cfRule type="duplicateValues" dxfId="143" priority="35"/>
  </conditionalFormatting>
  <conditionalFormatting sqref="B8">
    <cfRule type="duplicateValues" dxfId="142" priority="33"/>
  </conditionalFormatting>
  <conditionalFormatting sqref="B8">
    <cfRule type="duplicateValues" dxfId="141" priority="31"/>
    <cfRule type="duplicateValues" dxfId="140" priority="32"/>
  </conditionalFormatting>
  <conditionalFormatting sqref="E8">
    <cfRule type="duplicateValues" dxfId="139" priority="30"/>
  </conditionalFormatting>
  <conditionalFormatting sqref="E8">
    <cfRule type="duplicateValues" dxfId="138" priority="29"/>
  </conditionalFormatting>
  <conditionalFormatting sqref="B8">
    <cfRule type="duplicateValues" dxfId="137" priority="28"/>
  </conditionalFormatting>
  <conditionalFormatting sqref="E8">
    <cfRule type="duplicateValues" dxfId="136" priority="27"/>
  </conditionalFormatting>
  <conditionalFormatting sqref="E8">
    <cfRule type="duplicateValues" dxfId="135" priority="25"/>
    <cfRule type="duplicateValues" dxfId="134" priority="26"/>
  </conditionalFormatting>
  <conditionalFormatting sqref="B8">
    <cfRule type="duplicateValues" dxfId="133" priority="24"/>
  </conditionalFormatting>
  <conditionalFormatting sqref="E8">
    <cfRule type="duplicateValues" dxfId="132" priority="23"/>
  </conditionalFormatting>
  <conditionalFormatting sqref="E8">
    <cfRule type="duplicateValues" dxfId="131" priority="22"/>
  </conditionalFormatting>
  <conditionalFormatting sqref="E8">
    <cfRule type="duplicateValues" dxfId="130" priority="21"/>
  </conditionalFormatting>
  <conditionalFormatting sqref="B8">
    <cfRule type="duplicateValues" dxfId="129" priority="20"/>
  </conditionalFormatting>
  <conditionalFormatting sqref="E6:E7">
    <cfRule type="duplicateValues" dxfId="128" priority="129598"/>
  </conditionalFormatting>
  <conditionalFormatting sqref="B6:B7">
    <cfRule type="duplicateValues" dxfId="127" priority="129600"/>
  </conditionalFormatting>
  <conditionalFormatting sqref="B6:B7">
    <cfRule type="duplicateValues" dxfId="126" priority="129602"/>
    <cfRule type="duplicateValues" dxfId="125" priority="129603"/>
    <cfRule type="duplicateValues" dxfId="124" priority="129604"/>
  </conditionalFormatting>
  <conditionalFormatting sqref="E6:E7">
    <cfRule type="duplicateValues" dxfId="123" priority="129608"/>
    <cfRule type="duplicateValues" dxfId="122" priority="129609"/>
  </conditionalFormatting>
  <conditionalFormatting sqref="E6:E7">
    <cfRule type="duplicateValues" dxfId="121" priority="129612"/>
    <cfRule type="duplicateValues" dxfId="120" priority="129613"/>
    <cfRule type="duplicateValues" dxfId="119" priority="129614"/>
  </conditionalFormatting>
  <conditionalFormatting sqref="E6:E7">
    <cfRule type="duplicateValues" dxfId="118" priority="129618"/>
    <cfRule type="duplicateValues" dxfId="117" priority="129619"/>
    <cfRule type="duplicateValues" dxfId="116" priority="129620"/>
    <cfRule type="duplicateValues" dxfId="115" priority="129621"/>
  </conditionalFormatting>
  <conditionalFormatting sqref="E9">
    <cfRule type="duplicateValues" dxfId="114" priority="19"/>
  </conditionalFormatting>
  <conditionalFormatting sqref="E9">
    <cfRule type="duplicateValues" dxfId="113" priority="17"/>
    <cfRule type="duplicateValues" dxfId="112" priority="18"/>
  </conditionalFormatting>
  <conditionalFormatting sqref="E9">
    <cfRule type="duplicateValues" dxfId="111" priority="14"/>
    <cfRule type="duplicateValues" dxfId="110" priority="15"/>
    <cfRule type="duplicateValues" dxfId="109" priority="16"/>
  </conditionalFormatting>
  <conditionalFormatting sqref="E9">
    <cfRule type="duplicateValues" dxfId="108" priority="10"/>
    <cfRule type="duplicateValues" dxfId="107" priority="11"/>
    <cfRule type="duplicateValues" dxfId="106" priority="12"/>
    <cfRule type="duplicateValues" dxfId="105" priority="13"/>
  </conditionalFormatting>
  <conditionalFormatting sqref="B9">
    <cfRule type="duplicateValues" dxfId="104" priority="9"/>
  </conditionalFormatting>
  <conditionalFormatting sqref="B9">
    <cfRule type="duplicateValues" dxfId="103" priority="7"/>
    <cfRule type="duplicateValues" dxfId="102" priority="8"/>
  </conditionalFormatting>
  <conditionalFormatting sqref="E10">
    <cfRule type="duplicateValues" dxfId="101" priority="6"/>
  </conditionalFormatting>
  <conditionalFormatting sqref="E10">
    <cfRule type="duplicateValues" dxfId="100" priority="5"/>
  </conditionalFormatting>
  <conditionalFormatting sqref="B10">
    <cfRule type="duplicateValues" dxfId="99" priority="4"/>
  </conditionalFormatting>
  <conditionalFormatting sqref="E10">
    <cfRule type="duplicateValues" dxfId="98" priority="3"/>
  </conditionalFormatting>
  <conditionalFormatting sqref="B10">
    <cfRule type="duplicateValues" dxfId="97" priority="2"/>
  </conditionalFormatting>
  <conditionalFormatting sqref="E10">
    <cfRule type="duplicateValues" dxfId="9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31.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15.7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2729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15.7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31.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31.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15.7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15.7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31.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31.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31.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15.7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31.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31.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31.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31.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31.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31.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31.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31.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31.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31.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31.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31.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15.7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31.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15.7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15.7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5" priority="12"/>
  </conditionalFormatting>
  <conditionalFormatting sqref="B823:B1048576 B1:B810">
    <cfRule type="duplicateValues" dxfId="94" priority="11"/>
  </conditionalFormatting>
  <conditionalFormatting sqref="A811:A814">
    <cfRule type="duplicateValues" dxfId="93" priority="10"/>
  </conditionalFormatting>
  <conditionalFormatting sqref="B811:B814">
    <cfRule type="duplicateValues" dxfId="92" priority="9"/>
  </conditionalFormatting>
  <conditionalFormatting sqref="A823:A1048576 A1:A814">
    <cfRule type="duplicateValues" dxfId="91" priority="8"/>
  </conditionalFormatting>
  <conditionalFormatting sqref="A815:A821">
    <cfRule type="duplicateValues" dxfId="90" priority="7"/>
  </conditionalFormatting>
  <conditionalFormatting sqref="B815:B821">
    <cfRule type="duplicateValues" dxfId="89" priority="6"/>
  </conditionalFormatting>
  <conditionalFormatting sqref="A815:A821">
    <cfRule type="duplicateValues" dxfId="88" priority="5"/>
  </conditionalFormatting>
  <conditionalFormatting sqref="A822">
    <cfRule type="duplicateValues" dxfId="87" priority="4"/>
  </conditionalFormatting>
  <conditionalFormatting sqref="A822">
    <cfRule type="duplicateValues" dxfId="86" priority="2"/>
  </conditionalFormatting>
  <conditionalFormatting sqref="B822">
    <cfRule type="duplicateValues" dxfId="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5" t="s">
        <v>0</v>
      </c>
      <c r="B1" s="17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7" t="s">
        <v>8</v>
      </c>
      <c r="B9" s="178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9" t="s">
        <v>9</v>
      </c>
      <c r="B14" s="18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361"/>
  <sheetViews>
    <sheetView tabSelected="1" topLeftCell="H1" zoomScale="85" zoomScaleNormal="85" workbookViewId="0">
      <pane ySplit="4" topLeftCell="A5" activePane="bottomLeft" state="frozen"/>
      <selection pane="bottomLeft" activeCell="O18" sqref="O18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9" ht="18" x14ac:dyDescent="0.25">
      <c r="A1" s="140" t="s">
        <v>2149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29" ht="18" x14ac:dyDescent="0.25">
      <c r="A2" s="137" t="s">
        <v>2146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1:29" ht="18.75" thickBot="1" x14ac:dyDescent="0.3">
      <c r="A3" s="143" t="s">
        <v>2710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29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9" ht="18" x14ac:dyDescent="0.25">
      <c r="A5" s="130" t="str">
        <f>VLOOKUP(E5,'LISTADO ATM'!$A$2:$C$902,3,0)</f>
        <v>NORTE</v>
      </c>
      <c r="B5" s="112" t="s">
        <v>2779</v>
      </c>
      <c r="C5" s="97">
        <v>44417.518136574072</v>
      </c>
      <c r="D5" s="97" t="s">
        <v>2464</v>
      </c>
      <c r="E5" s="128">
        <v>290</v>
      </c>
      <c r="F5" s="130" t="str">
        <f>VLOOKUP(E5,VIP!$A$2:$O14835,2,0)</f>
        <v>DRBR290</v>
      </c>
      <c r="G5" s="130" t="str">
        <f>VLOOKUP(E5,'LISTADO ATM'!$A$2:$B$901,2,0)</f>
        <v xml:space="preserve">ATM Oficina San Francisco de Macorís </v>
      </c>
      <c r="H5" s="130" t="str">
        <f>VLOOKUP(E5,VIP!$A$2:$O19796,7,FALSE)</f>
        <v>Si</v>
      </c>
      <c r="I5" s="130" t="str">
        <f>VLOOKUP(E5,VIP!$A$2:$O11761,8,FALSE)</f>
        <v>Si</v>
      </c>
      <c r="J5" s="130" t="str">
        <f>VLOOKUP(E5,VIP!$A$2:$O11711,8,FALSE)</f>
        <v>Si</v>
      </c>
      <c r="K5" s="130" t="str">
        <f>VLOOKUP(E5,VIP!$A$2:$O15285,6,0)</f>
        <v>NO</v>
      </c>
      <c r="L5" s="129" t="s">
        <v>2782</v>
      </c>
      <c r="M5" s="131" t="s">
        <v>2540</v>
      </c>
      <c r="N5" s="131" t="s">
        <v>2685</v>
      </c>
      <c r="O5" s="130" t="s">
        <v>2752</v>
      </c>
      <c r="P5" s="207" t="s">
        <v>2783</v>
      </c>
      <c r="Q5" s="183" t="s">
        <v>2782</v>
      </c>
      <c r="R5" s="44"/>
      <c r="S5" s="102"/>
      <c r="T5" s="102"/>
      <c r="U5" s="102"/>
      <c r="V5" s="78"/>
      <c r="W5" s="69"/>
    </row>
    <row r="6" spans="1:29" ht="18" x14ac:dyDescent="0.25">
      <c r="A6" s="130" t="str">
        <f>VLOOKUP(E6,'LISTADO ATM'!$A$2:$C$902,3,0)</f>
        <v>NORTE</v>
      </c>
      <c r="B6" s="112" t="s">
        <v>2778</v>
      </c>
      <c r="C6" s="97">
        <v>44417.539502314816</v>
      </c>
      <c r="D6" s="97" t="s">
        <v>2464</v>
      </c>
      <c r="E6" s="128">
        <v>538</v>
      </c>
      <c r="F6" s="130" t="str">
        <f>VLOOKUP(E6,VIP!$A$2:$O14834,2,0)</f>
        <v>DRBR538</v>
      </c>
      <c r="G6" s="130" t="str">
        <f>VLOOKUP(E6,'LISTADO ATM'!$A$2:$B$901,2,0)</f>
        <v>ATM  Autoservicio San Fco. Macorís</v>
      </c>
      <c r="H6" s="130" t="str">
        <f>VLOOKUP(E6,VIP!$A$2:$O19795,7,FALSE)</f>
        <v>Si</v>
      </c>
      <c r="I6" s="130" t="str">
        <f>VLOOKUP(E6,VIP!$A$2:$O11760,8,FALSE)</f>
        <v>Si</v>
      </c>
      <c r="J6" s="130" t="str">
        <f>VLOOKUP(E6,VIP!$A$2:$O11710,8,FALSE)</f>
        <v>Si</v>
      </c>
      <c r="K6" s="130" t="str">
        <f>VLOOKUP(E6,VIP!$A$2:$O15284,6,0)</f>
        <v>NO</v>
      </c>
      <c r="L6" s="129" t="s">
        <v>2782</v>
      </c>
      <c r="M6" s="131" t="s">
        <v>2540</v>
      </c>
      <c r="N6" s="131" t="s">
        <v>2685</v>
      </c>
      <c r="O6" s="130" t="s">
        <v>2752</v>
      </c>
      <c r="P6" s="207" t="s">
        <v>2783</v>
      </c>
      <c r="Q6" s="183" t="s">
        <v>2782</v>
      </c>
      <c r="R6" s="44"/>
      <c r="S6" s="102"/>
      <c r="T6" s="102"/>
      <c r="U6" s="102"/>
      <c r="V6" s="78"/>
      <c r="W6" s="69"/>
    </row>
    <row r="7" spans="1:29" ht="18" x14ac:dyDescent="0.25">
      <c r="A7" s="130" t="str">
        <f>VLOOKUP(E7,'LISTADO ATM'!$A$2:$C$902,3,0)</f>
        <v>DISTRITO NACIONAL</v>
      </c>
      <c r="B7" s="112" t="s">
        <v>2777</v>
      </c>
      <c r="C7" s="97">
        <v>44417.540532407409</v>
      </c>
      <c r="D7" s="97" t="s">
        <v>2464</v>
      </c>
      <c r="E7" s="128">
        <v>517</v>
      </c>
      <c r="F7" s="130" t="str">
        <f>VLOOKUP(E7,VIP!$A$2:$O14833,2,0)</f>
        <v>DRBR517</v>
      </c>
      <c r="G7" s="130" t="str">
        <f>VLOOKUP(E7,'LISTADO ATM'!$A$2:$B$901,2,0)</f>
        <v xml:space="preserve">ATM Autobanco Oficina Sans Soucí </v>
      </c>
      <c r="H7" s="130" t="str">
        <f>VLOOKUP(E7,VIP!$A$2:$O19794,7,FALSE)</f>
        <v>Si</v>
      </c>
      <c r="I7" s="130" t="str">
        <f>VLOOKUP(E7,VIP!$A$2:$O11759,8,FALSE)</f>
        <v>Si</v>
      </c>
      <c r="J7" s="130" t="str">
        <f>VLOOKUP(E7,VIP!$A$2:$O11709,8,FALSE)</f>
        <v>Si</v>
      </c>
      <c r="K7" s="130" t="str">
        <f>VLOOKUP(E7,VIP!$A$2:$O15283,6,0)</f>
        <v>SI</v>
      </c>
      <c r="L7" s="129" t="s">
        <v>2782</v>
      </c>
      <c r="M7" s="131" t="s">
        <v>2540</v>
      </c>
      <c r="N7" s="131" t="s">
        <v>2685</v>
      </c>
      <c r="O7" s="130" t="s">
        <v>2752</v>
      </c>
      <c r="P7" s="134" t="s">
        <v>2783</v>
      </c>
      <c r="Q7" s="183" t="s">
        <v>2782</v>
      </c>
      <c r="R7" s="44"/>
      <c r="S7" s="102"/>
      <c r="T7" s="102"/>
      <c r="U7" s="102"/>
      <c r="V7" s="78"/>
      <c r="W7" s="69"/>
    </row>
    <row r="8" spans="1:29" ht="18" x14ac:dyDescent="0.25">
      <c r="A8" s="130" t="str">
        <f>VLOOKUP(E8,'LISTADO ATM'!$A$2:$C$902,3,0)</f>
        <v>DISTRITO NACIONAL</v>
      </c>
      <c r="B8" s="112" t="s">
        <v>2776</v>
      </c>
      <c r="C8" s="97">
        <v>44417.54184027778</v>
      </c>
      <c r="D8" s="97" t="s">
        <v>2464</v>
      </c>
      <c r="E8" s="128">
        <v>234</v>
      </c>
      <c r="F8" s="130" t="str">
        <f>VLOOKUP(E8,VIP!$A$2:$O14832,2,0)</f>
        <v>DRBR234</v>
      </c>
      <c r="G8" s="130" t="str">
        <f>VLOOKUP(E8,'LISTADO ATM'!$A$2:$B$901,2,0)</f>
        <v xml:space="preserve">ATM Oficina Boca Chica I </v>
      </c>
      <c r="H8" s="130" t="str">
        <f>VLOOKUP(E8,VIP!$A$2:$O19793,7,FALSE)</f>
        <v>Si</v>
      </c>
      <c r="I8" s="130" t="str">
        <f>VLOOKUP(E8,VIP!$A$2:$O11758,8,FALSE)</f>
        <v>Si</v>
      </c>
      <c r="J8" s="130" t="str">
        <f>VLOOKUP(E8,VIP!$A$2:$O11708,8,FALSE)</f>
        <v>Si</v>
      </c>
      <c r="K8" s="130" t="str">
        <f>VLOOKUP(E8,VIP!$A$2:$O15282,6,0)</f>
        <v>NO</v>
      </c>
      <c r="L8" s="129" t="s">
        <v>2782</v>
      </c>
      <c r="M8" s="131" t="s">
        <v>2540</v>
      </c>
      <c r="N8" s="131" t="s">
        <v>2685</v>
      </c>
      <c r="O8" s="130" t="s">
        <v>2752</v>
      </c>
      <c r="P8" s="207" t="s">
        <v>2783</v>
      </c>
      <c r="Q8" s="183" t="s">
        <v>2782</v>
      </c>
      <c r="R8" s="44"/>
      <c r="S8" s="102"/>
      <c r="T8" s="102"/>
      <c r="U8" s="102"/>
      <c r="V8" s="78"/>
      <c r="W8" s="69"/>
    </row>
    <row r="9" spans="1:29" ht="18" x14ac:dyDescent="0.25">
      <c r="A9" s="130" t="str">
        <f>VLOOKUP(E9,'LISTADO ATM'!$A$2:$C$902,3,0)</f>
        <v>DISTRITO NACIONAL</v>
      </c>
      <c r="B9" s="112" t="s">
        <v>2775</v>
      </c>
      <c r="C9" s="97">
        <v>44417.576909722222</v>
      </c>
      <c r="D9" s="97" t="s">
        <v>2464</v>
      </c>
      <c r="E9" s="128">
        <v>554</v>
      </c>
      <c r="F9" s="130" t="str">
        <f>VLOOKUP(E9,VIP!$A$2:$O14831,2,0)</f>
        <v>DRBR011</v>
      </c>
      <c r="G9" s="130" t="str">
        <f>VLOOKUP(E9,'LISTADO ATM'!$A$2:$B$901,2,0)</f>
        <v xml:space="preserve">ATM Oficina Isabel La Católica I </v>
      </c>
      <c r="H9" s="130" t="str">
        <f>VLOOKUP(E9,VIP!$A$2:$O19792,7,FALSE)</f>
        <v>Si</v>
      </c>
      <c r="I9" s="130" t="str">
        <f>VLOOKUP(E9,VIP!$A$2:$O11757,8,FALSE)</f>
        <v>Si</v>
      </c>
      <c r="J9" s="130" t="str">
        <f>VLOOKUP(E9,VIP!$A$2:$O11707,8,FALSE)</f>
        <v>Si</v>
      </c>
      <c r="K9" s="130" t="str">
        <f>VLOOKUP(E9,VIP!$A$2:$O15281,6,0)</f>
        <v>NO</v>
      </c>
      <c r="L9" s="129" t="s">
        <v>2782</v>
      </c>
      <c r="M9" s="131" t="s">
        <v>2540</v>
      </c>
      <c r="N9" s="131" t="s">
        <v>2685</v>
      </c>
      <c r="O9" s="130" t="s">
        <v>2781</v>
      </c>
      <c r="P9" s="130" t="s">
        <v>2783</v>
      </c>
      <c r="Q9" s="183" t="s">
        <v>2782</v>
      </c>
      <c r="R9" s="44"/>
      <c r="S9" s="102"/>
      <c r="T9" s="102"/>
      <c r="U9" s="102"/>
      <c r="V9" s="78"/>
      <c r="W9" s="69"/>
    </row>
    <row r="10" spans="1:29" ht="18" x14ac:dyDescent="0.25">
      <c r="A10" s="130" t="str">
        <f>VLOOKUP(E10,'LISTADO ATM'!$A$2:$C$902,3,0)</f>
        <v>DISTRITO NACIONAL</v>
      </c>
      <c r="B10" s="112" t="s">
        <v>2738</v>
      </c>
      <c r="C10" s="97">
        <v>44417.430243055554</v>
      </c>
      <c r="D10" s="97" t="s">
        <v>2176</v>
      </c>
      <c r="E10" s="128">
        <v>902</v>
      </c>
      <c r="F10" s="130" t="str">
        <f>VLOOKUP(E10,VIP!$A$2:$O14830,2,0)</f>
        <v>DRBR16A</v>
      </c>
      <c r="G10" s="130" t="str">
        <f>VLOOKUP(E10,'LISTADO ATM'!$A$2:$B$901,2,0)</f>
        <v xml:space="preserve">ATM Oficina Plaza Florida </v>
      </c>
      <c r="H10" s="130" t="str">
        <f>VLOOKUP(E10,VIP!$A$2:$O19791,7,FALSE)</f>
        <v>Si</v>
      </c>
      <c r="I10" s="130" t="str">
        <f>VLOOKUP(E10,VIP!$A$2:$O11756,8,FALSE)</f>
        <v>Si</v>
      </c>
      <c r="J10" s="130" t="str">
        <f>VLOOKUP(E10,VIP!$A$2:$O11706,8,FALSE)</f>
        <v>Si</v>
      </c>
      <c r="K10" s="130" t="str">
        <f>VLOOKUP(E10,VIP!$A$2:$O15280,6,0)</f>
        <v>NO</v>
      </c>
      <c r="L10" s="129" t="s">
        <v>2753</v>
      </c>
      <c r="M10" s="131" t="s">
        <v>2540</v>
      </c>
      <c r="N10" s="131" t="s">
        <v>2685</v>
      </c>
      <c r="O10" s="130" t="s">
        <v>2754</v>
      </c>
      <c r="P10" s="207" t="s">
        <v>2755</v>
      </c>
      <c r="Q10" s="131" t="s">
        <v>2753</v>
      </c>
      <c r="R10" s="44"/>
      <c r="S10" s="102"/>
      <c r="T10" s="102"/>
      <c r="U10" s="102"/>
      <c r="V10" s="78"/>
      <c r="W10" s="69"/>
    </row>
    <row r="11" spans="1:29" ht="18" x14ac:dyDescent="0.25">
      <c r="A11" s="132" t="str">
        <f>VLOOKUP(E11,'LISTADO ATM'!$A$2:$C$902,3,0)</f>
        <v>DISTRITO NACIONAL</v>
      </c>
      <c r="B11" s="112" t="s">
        <v>2774</v>
      </c>
      <c r="C11" s="97">
        <v>44417.59101851852</v>
      </c>
      <c r="D11" s="97" t="s">
        <v>2464</v>
      </c>
      <c r="E11" s="128">
        <v>438</v>
      </c>
      <c r="F11" s="132" t="str">
        <f>VLOOKUP(E11,VIP!$A$2:$O14830,2,0)</f>
        <v>DRBR438</v>
      </c>
      <c r="G11" s="132" t="str">
        <f>VLOOKUP(E11,'LISTADO ATM'!$A$2:$B$901,2,0)</f>
        <v xml:space="preserve">ATM Autobanco Torre IV </v>
      </c>
      <c r="H11" s="132" t="str">
        <f>VLOOKUP(E11,VIP!$A$2:$O19791,7,FALSE)</f>
        <v>Si</v>
      </c>
      <c r="I11" s="132" t="str">
        <f>VLOOKUP(E11,VIP!$A$2:$O11756,8,FALSE)</f>
        <v>Si</v>
      </c>
      <c r="J11" s="132" t="str">
        <f>VLOOKUP(E11,VIP!$A$2:$O11706,8,FALSE)</f>
        <v>Si</v>
      </c>
      <c r="K11" s="132" t="str">
        <f>VLOOKUP(E11,VIP!$A$2:$O15280,6,0)</f>
        <v>SI</v>
      </c>
      <c r="L11" s="129" t="s">
        <v>2780</v>
      </c>
      <c r="M11" s="131" t="s">
        <v>2540</v>
      </c>
      <c r="N11" s="131" t="s">
        <v>2685</v>
      </c>
      <c r="O11" s="132" t="s">
        <v>2781</v>
      </c>
      <c r="P11" s="207" t="s">
        <v>2755</v>
      </c>
      <c r="Q11" s="183" t="s">
        <v>2780</v>
      </c>
      <c r="R11" s="44"/>
      <c r="S11" s="44"/>
      <c r="T11" s="44"/>
      <c r="U11" s="44"/>
      <c r="V11" s="44"/>
      <c r="W11" s="44"/>
      <c r="X11" s="44"/>
      <c r="Y11" s="102"/>
      <c r="Z11" s="102"/>
      <c r="AA11" s="102"/>
      <c r="AB11" s="78"/>
      <c r="AC11" s="69"/>
    </row>
    <row r="12" spans="1:29" ht="18" x14ac:dyDescent="0.25">
      <c r="A12" s="132" t="str">
        <f>VLOOKUP(E12,'LISTADO ATM'!$A$2:$C$902,3,0)</f>
        <v>DISTRITO NACIONAL</v>
      </c>
      <c r="B12" s="112" t="s">
        <v>2773</v>
      </c>
      <c r="C12" s="97">
        <v>44417.592731481483</v>
      </c>
      <c r="D12" s="97" t="s">
        <v>2464</v>
      </c>
      <c r="E12" s="128">
        <v>437</v>
      </c>
      <c r="F12" s="132" t="str">
        <f>VLOOKUP(E12,VIP!$A$2:$O14829,2,0)</f>
        <v>DRBR437</v>
      </c>
      <c r="G12" s="132" t="str">
        <f>VLOOKUP(E12,'LISTADO ATM'!$A$2:$B$901,2,0)</f>
        <v xml:space="preserve">ATM Autobanco Torre III </v>
      </c>
      <c r="H12" s="132" t="str">
        <f>VLOOKUP(E12,VIP!$A$2:$O19790,7,FALSE)</f>
        <v>Si</v>
      </c>
      <c r="I12" s="132" t="str">
        <f>VLOOKUP(E12,VIP!$A$2:$O11755,8,FALSE)</f>
        <v>Si</v>
      </c>
      <c r="J12" s="132" t="str">
        <f>VLOOKUP(E12,VIP!$A$2:$O11705,8,FALSE)</f>
        <v>Si</v>
      </c>
      <c r="K12" s="132" t="str">
        <f>VLOOKUP(E12,VIP!$A$2:$O15279,6,0)</f>
        <v>SI</v>
      </c>
      <c r="L12" s="129" t="s">
        <v>2780</v>
      </c>
      <c r="M12" s="131" t="s">
        <v>2540</v>
      </c>
      <c r="N12" s="131" t="s">
        <v>2685</v>
      </c>
      <c r="O12" s="132" t="s">
        <v>2781</v>
      </c>
      <c r="P12" s="135" t="s">
        <v>2755</v>
      </c>
      <c r="Q12" s="183" t="s">
        <v>2780</v>
      </c>
      <c r="R12" s="44"/>
      <c r="S12" s="44"/>
      <c r="T12" s="44"/>
      <c r="U12" s="44"/>
      <c r="V12" s="44"/>
      <c r="W12" s="44"/>
      <c r="X12" s="44"/>
      <c r="Y12" s="102"/>
      <c r="Z12" s="102"/>
      <c r="AA12" s="102"/>
      <c r="AB12" s="78"/>
      <c r="AC12" s="69"/>
    </row>
    <row r="13" spans="1:29" ht="18" x14ac:dyDescent="0.25">
      <c r="A13" s="132" t="str">
        <f>VLOOKUP(E13,'LISTADO ATM'!$A$2:$C$902,3,0)</f>
        <v>NORTE</v>
      </c>
      <c r="B13" s="112" t="s">
        <v>2736</v>
      </c>
      <c r="C13" s="97">
        <v>44417.438043981485</v>
      </c>
      <c r="D13" s="97" t="s">
        <v>2177</v>
      </c>
      <c r="E13" s="128">
        <v>746</v>
      </c>
      <c r="F13" s="132" t="str">
        <f>VLOOKUP(E13,VIP!$A$2:$O14828,2,0)</f>
        <v>DRBR156</v>
      </c>
      <c r="G13" s="132" t="str">
        <f>VLOOKUP(E13,'LISTADO ATM'!$A$2:$B$901,2,0)</f>
        <v xml:space="preserve">ATM Oficina Las Terrenas </v>
      </c>
      <c r="H13" s="132" t="str">
        <f>VLOOKUP(E13,VIP!$A$2:$O19789,7,FALSE)</f>
        <v>Si</v>
      </c>
      <c r="I13" s="132" t="str">
        <f>VLOOKUP(E13,VIP!$A$2:$O11754,8,FALSE)</f>
        <v>Si</v>
      </c>
      <c r="J13" s="132" t="str">
        <f>VLOOKUP(E13,VIP!$A$2:$O11704,8,FALSE)</f>
        <v>Si</v>
      </c>
      <c r="K13" s="132" t="str">
        <f>VLOOKUP(E13,VIP!$A$2:$O15278,6,0)</f>
        <v>SI</v>
      </c>
      <c r="L13" s="129" t="s">
        <v>2684</v>
      </c>
      <c r="M13" s="131" t="s">
        <v>2540</v>
      </c>
      <c r="N13" s="131" t="s">
        <v>2685</v>
      </c>
      <c r="O13" s="132" t="s">
        <v>2588</v>
      </c>
      <c r="P13" s="134" t="s">
        <v>2756</v>
      </c>
      <c r="Q13" s="183">
        <v>44417.600532407407</v>
      </c>
      <c r="R13" s="44"/>
      <c r="S13" s="44"/>
      <c r="T13" s="44"/>
      <c r="U13" s="44"/>
      <c r="V13" s="44"/>
      <c r="W13" s="44"/>
      <c r="X13" s="44"/>
      <c r="Y13" s="102"/>
      <c r="Z13" s="102"/>
      <c r="AA13" s="102"/>
      <c r="AB13" s="78"/>
      <c r="AC13" s="69"/>
    </row>
    <row r="14" spans="1:29" ht="18" x14ac:dyDescent="0.25">
      <c r="A14" s="132" t="str">
        <f>VLOOKUP(E14,'LISTADO ATM'!$A$2:$C$902,3,0)</f>
        <v>NORTE</v>
      </c>
      <c r="B14" s="112" t="s">
        <v>2735</v>
      </c>
      <c r="C14" s="97">
        <v>44417.442442129628</v>
      </c>
      <c r="D14" s="97" t="s">
        <v>2177</v>
      </c>
      <c r="E14" s="128">
        <v>348</v>
      </c>
      <c r="F14" s="132" t="str">
        <f>VLOOKUP(E14,VIP!$A$2:$O14827,2,0)</f>
        <v>DRBR348</v>
      </c>
      <c r="G14" s="132" t="str">
        <f>VLOOKUP(E14,'LISTADO ATM'!$A$2:$B$901,2,0)</f>
        <v xml:space="preserve">ATM Oficina Las Terrenas </v>
      </c>
      <c r="H14" s="132" t="str">
        <f>VLOOKUP(E14,VIP!$A$2:$O19788,7,FALSE)</f>
        <v>N/A</v>
      </c>
      <c r="I14" s="132" t="str">
        <f>VLOOKUP(E14,VIP!$A$2:$O11753,8,FALSE)</f>
        <v>N/A</v>
      </c>
      <c r="J14" s="132" t="str">
        <f>VLOOKUP(E14,VIP!$A$2:$O11703,8,FALSE)</f>
        <v>N/A</v>
      </c>
      <c r="K14" s="132" t="str">
        <f>VLOOKUP(E14,VIP!$A$2:$O15277,6,0)</f>
        <v>N/A</v>
      </c>
      <c r="L14" s="129" t="s">
        <v>2684</v>
      </c>
      <c r="M14" s="131" t="s">
        <v>2540</v>
      </c>
      <c r="N14" s="131" t="s">
        <v>2685</v>
      </c>
      <c r="O14" s="132" t="s">
        <v>2588</v>
      </c>
      <c r="P14" s="132" t="s">
        <v>2756</v>
      </c>
      <c r="Q14" s="183">
        <v>44417.600532407407</v>
      </c>
      <c r="R14" s="44"/>
      <c r="S14" s="102"/>
      <c r="T14" s="102"/>
      <c r="U14" s="102"/>
      <c r="V14" s="78"/>
      <c r="W14" s="69"/>
    </row>
    <row r="15" spans="1:29" ht="18" x14ac:dyDescent="0.25">
      <c r="A15" s="132" t="str">
        <f>VLOOKUP(E15,'LISTADO ATM'!$A$2:$C$902,3,0)</f>
        <v>DISTRITO NACIONAL</v>
      </c>
      <c r="B15" s="112" t="s">
        <v>2614</v>
      </c>
      <c r="C15" s="97">
        <v>44413.430150462962</v>
      </c>
      <c r="D15" s="97" t="s">
        <v>2176</v>
      </c>
      <c r="E15" s="128">
        <v>551</v>
      </c>
      <c r="F15" s="132" t="str">
        <f>VLOOKUP(E15,VIP!$A$2:$O14886,2,0)</f>
        <v>DRBR01C</v>
      </c>
      <c r="G15" s="132" t="str">
        <f>VLOOKUP(E15,'LISTADO ATM'!$A$2:$B$901,2,0)</f>
        <v xml:space="preserve">ATM Oficina Padre Castellanos </v>
      </c>
      <c r="H15" s="132" t="str">
        <f>VLOOKUP(E15,VIP!$A$2:$O19847,7,FALSE)</f>
        <v>Si</v>
      </c>
      <c r="I15" s="132" t="str">
        <f>VLOOKUP(E15,VIP!$A$2:$O11812,8,FALSE)</f>
        <v>Si</v>
      </c>
      <c r="J15" s="132" t="str">
        <f>VLOOKUP(E15,VIP!$A$2:$O11762,8,FALSE)</f>
        <v>Si</v>
      </c>
      <c r="K15" s="132" t="str">
        <f>VLOOKUP(E15,VIP!$A$2:$O15336,6,0)</f>
        <v>NO</v>
      </c>
      <c r="L15" s="129" t="s">
        <v>2215</v>
      </c>
      <c r="M15" s="131" t="s">
        <v>2540</v>
      </c>
      <c r="N15" s="96" t="s">
        <v>2448</v>
      </c>
      <c r="O15" s="132" t="s">
        <v>2450</v>
      </c>
      <c r="P15" s="96"/>
      <c r="Q15" s="183">
        <v>44417.600532407407</v>
      </c>
      <c r="R15" s="44"/>
      <c r="S15" s="102"/>
      <c r="T15" s="102"/>
      <c r="U15" s="102"/>
      <c r="V15" s="78"/>
      <c r="W15" s="69"/>
    </row>
    <row r="16" spans="1:29" ht="18" x14ac:dyDescent="0.25">
      <c r="A16" s="132" t="str">
        <f>VLOOKUP(E16,'LISTADO ATM'!$A$2:$C$902,3,0)</f>
        <v>ESTE</v>
      </c>
      <c r="B16" s="112" t="s">
        <v>2705</v>
      </c>
      <c r="C16" s="97">
        <v>44415.883321759262</v>
      </c>
      <c r="D16" s="97" t="s">
        <v>2176</v>
      </c>
      <c r="E16" s="128">
        <v>933</v>
      </c>
      <c r="F16" s="132" t="str">
        <f>VLOOKUP(E16,VIP!$A$2:$O14818,2,0)</f>
        <v>DRBR933</v>
      </c>
      <c r="G16" s="132" t="str">
        <f>VLOOKUP(E16,'LISTADO ATM'!$A$2:$B$901,2,0)</f>
        <v>ATM Hotel Dreams Punta Cana II</v>
      </c>
      <c r="H16" s="132" t="str">
        <f>VLOOKUP(E16,VIP!$A$2:$O19779,7,FALSE)</f>
        <v>Si</v>
      </c>
      <c r="I16" s="132" t="str">
        <f>VLOOKUP(E16,VIP!$A$2:$O11744,8,FALSE)</f>
        <v>Si</v>
      </c>
      <c r="J16" s="132" t="str">
        <f>VLOOKUP(E16,VIP!$A$2:$O11694,8,FALSE)</f>
        <v>Si</v>
      </c>
      <c r="K16" s="132" t="str">
        <f>VLOOKUP(E16,VIP!$A$2:$O15268,6,0)</f>
        <v>NO</v>
      </c>
      <c r="L16" s="129" t="s">
        <v>2215</v>
      </c>
      <c r="M16" s="131" t="s">
        <v>2540</v>
      </c>
      <c r="N16" s="96" t="s">
        <v>2448</v>
      </c>
      <c r="O16" s="132" t="s">
        <v>2450</v>
      </c>
      <c r="P16" s="132"/>
      <c r="Q16" s="183">
        <v>44417.600532407407</v>
      </c>
      <c r="R16" s="44"/>
      <c r="S16" s="102"/>
      <c r="T16" s="102"/>
      <c r="U16" s="102"/>
      <c r="V16" s="78"/>
      <c r="W16" s="69"/>
    </row>
    <row r="17" spans="1:23" ht="18" x14ac:dyDescent="0.25">
      <c r="A17" s="132" t="str">
        <f>VLOOKUP(E17,'LISTADO ATM'!$A$2:$C$902,3,0)</f>
        <v>NORTE</v>
      </c>
      <c r="B17" s="112" t="s">
        <v>2645</v>
      </c>
      <c r="C17" s="97">
        <v>44415.884548611109</v>
      </c>
      <c r="D17" s="97" t="s">
        <v>2177</v>
      </c>
      <c r="E17" s="128">
        <v>40</v>
      </c>
      <c r="F17" s="132" t="str">
        <f>VLOOKUP(E17,VIP!$A$2:$O14818,2,0)</f>
        <v>DRBR040</v>
      </c>
      <c r="G17" s="132" t="str">
        <f>VLOOKUP(E17,'LISTADO ATM'!$A$2:$B$901,2,0)</f>
        <v xml:space="preserve">ATM Oficina El Puñal </v>
      </c>
      <c r="H17" s="132" t="str">
        <f>VLOOKUP(E17,VIP!$A$2:$O19779,7,FALSE)</f>
        <v>Si</v>
      </c>
      <c r="I17" s="132" t="str">
        <f>VLOOKUP(E17,VIP!$A$2:$O11744,8,FALSE)</f>
        <v>Si</v>
      </c>
      <c r="J17" s="132" t="str">
        <f>VLOOKUP(E17,VIP!$A$2:$O11694,8,FALSE)</f>
        <v>Si</v>
      </c>
      <c r="K17" s="132" t="str">
        <f>VLOOKUP(E17,VIP!$A$2:$O15268,6,0)</f>
        <v>NO</v>
      </c>
      <c r="L17" s="129" t="s">
        <v>2215</v>
      </c>
      <c r="M17" s="131" t="s">
        <v>2540</v>
      </c>
      <c r="N17" s="131" t="s">
        <v>2685</v>
      </c>
      <c r="O17" s="132" t="s">
        <v>2588</v>
      </c>
      <c r="P17" s="134"/>
      <c r="Q17" s="183">
        <v>44417.434432870374</v>
      </c>
      <c r="R17" s="44"/>
      <c r="S17" s="102"/>
      <c r="T17" s="102"/>
      <c r="U17" s="102"/>
      <c r="V17" s="78"/>
      <c r="W17" s="69"/>
    </row>
    <row r="18" spans="1:23" ht="18" x14ac:dyDescent="0.25">
      <c r="A18" s="132" t="str">
        <f>VLOOKUP(E18,'LISTADO ATM'!$A$2:$C$902,3,0)</f>
        <v>DISTRITO NACIONAL</v>
      </c>
      <c r="B18" s="112" t="s">
        <v>2706</v>
      </c>
      <c r="C18" s="97">
        <v>44415.990381944444</v>
      </c>
      <c r="D18" s="97" t="s">
        <v>2176</v>
      </c>
      <c r="E18" s="128">
        <v>858</v>
      </c>
      <c r="F18" s="132" t="str">
        <f>VLOOKUP(E18,VIP!$A$2:$O14819,2,0)</f>
        <v>DRBR858</v>
      </c>
      <c r="G18" s="132" t="str">
        <f>VLOOKUP(E18,'LISTADO ATM'!$A$2:$B$901,2,0)</f>
        <v xml:space="preserve">ATM Cooperativa Maestros (COOPNAMA) </v>
      </c>
      <c r="H18" s="132" t="str">
        <f>VLOOKUP(E18,VIP!$A$2:$O19780,7,FALSE)</f>
        <v>Si</v>
      </c>
      <c r="I18" s="132" t="str">
        <f>VLOOKUP(E18,VIP!$A$2:$O11745,8,FALSE)</f>
        <v>No</v>
      </c>
      <c r="J18" s="132" t="str">
        <f>VLOOKUP(E18,VIP!$A$2:$O11695,8,FALSE)</f>
        <v>No</v>
      </c>
      <c r="K18" s="132" t="str">
        <f>VLOOKUP(E18,VIP!$A$2:$O15269,6,0)</f>
        <v>NO</v>
      </c>
      <c r="L18" s="129" t="s">
        <v>2215</v>
      </c>
      <c r="M18" s="131" t="s">
        <v>2540</v>
      </c>
      <c r="N18" s="131" t="s">
        <v>2685</v>
      </c>
      <c r="O18" s="132" t="s">
        <v>2450</v>
      </c>
      <c r="P18" s="132"/>
      <c r="Q18" s="183">
        <v>44417.600532407407</v>
      </c>
      <c r="R18" s="44"/>
      <c r="S18" s="102"/>
      <c r="T18" s="102"/>
      <c r="U18" s="102"/>
      <c r="V18" s="78"/>
      <c r="W18" s="69"/>
    </row>
    <row r="19" spans="1:23" ht="18" x14ac:dyDescent="0.25">
      <c r="A19" s="132" t="str">
        <f>VLOOKUP(E19,'LISTADO ATM'!$A$2:$C$902,3,0)</f>
        <v>DISTRITO NACIONAL</v>
      </c>
      <c r="B19" s="112" t="s">
        <v>2657</v>
      </c>
      <c r="C19" s="97">
        <v>44416.571631944447</v>
      </c>
      <c r="D19" s="97" t="s">
        <v>2176</v>
      </c>
      <c r="E19" s="128">
        <v>31</v>
      </c>
      <c r="F19" s="132" t="str">
        <f>VLOOKUP(E19,VIP!$A$2:$O14827,2,0)</f>
        <v>DRBR031</v>
      </c>
      <c r="G19" s="132" t="str">
        <f>VLOOKUP(E19,'LISTADO ATM'!$A$2:$B$901,2,0)</f>
        <v xml:space="preserve">ATM Oficina San Martín I </v>
      </c>
      <c r="H19" s="132" t="str">
        <f>VLOOKUP(E19,VIP!$A$2:$O19788,7,FALSE)</f>
        <v>Si</v>
      </c>
      <c r="I19" s="132" t="str">
        <f>VLOOKUP(E19,VIP!$A$2:$O11753,8,FALSE)</f>
        <v>Si</v>
      </c>
      <c r="J19" s="132" t="str">
        <f>VLOOKUP(E19,VIP!$A$2:$O11703,8,FALSE)</f>
        <v>Si</v>
      </c>
      <c r="K19" s="132" t="str">
        <f>VLOOKUP(E19,VIP!$A$2:$O15277,6,0)</f>
        <v>NO</v>
      </c>
      <c r="L19" s="129" t="s">
        <v>2215</v>
      </c>
      <c r="M19" s="131" t="s">
        <v>2540</v>
      </c>
      <c r="N19" s="96" t="s">
        <v>2448</v>
      </c>
      <c r="O19" s="132" t="s">
        <v>2450</v>
      </c>
      <c r="P19" s="134"/>
      <c r="Q19" s="183">
        <v>44417.600532407407</v>
      </c>
      <c r="R19" s="44"/>
      <c r="S19" s="102"/>
      <c r="T19" s="102"/>
      <c r="U19" s="102"/>
      <c r="V19" s="78"/>
      <c r="W19" s="69"/>
    </row>
    <row r="20" spans="1:23" ht="18" x14ac:dyDescent="0.25">
      <c r="A20" s="132" t="str">
        <f>VLOOKUP(E20,'LISTADO ATM'!$A$2:$C$902,3,0)</f>
        <v>DISTRITO NACIONAL</v>
      </c>
      <c r="B20" s="112" t="s">
        <v>2656</v>
      </c>
      <c r="C20" s="97">
        <v>44416.572442129633</v>
      </c>
      <c r="D20" s="97" t="s">
        <v>2176</v>
      </c>
      <c r="E20" s="128">
        <v>946</v>
      </c>
      <c r="F20" s="132" t="str">
        <f>VLOOKUP(E20,VIP!$A$2:$O14826,2,0)</f>
        <v>DRBR24R</v>
      </c>
      <c r="G20" s="132" t="str">
        <f>VLOOKUP(E20,'LISTADO ATM'!$A$2:$B$901,2,0)</f>
        <v xml:space="preserve">ATM Oficina Núñez de Cáceres I </v>
      </c>
      <c r="H20" s="132" t="str">
        <f>VLOOKUP(E20,VIP!$A$2:$O19787,7,FALSE)</f>
        <v>Si</v>
      </c>
      <c r="I20" s="132" t="str">
        <f>VLOOKUP(E20,VIP!$A$2:$O11752,8,FALSE)</f>
        <v>Si</v>
      </c>
      <c r="J20" s="132" t="str">
        <f>VLOOKUP(E20,VIP!$A$2:$O11702,8,FALSE)</f>
        <v>Si</v>
      </c>
      <c r="K20" s="132" t="str">
        <f>VLOOKUP(E20,VIP!$A$2:$O15276,6,0)</f>
        <v>NO</v>
      </c>
      <c r="L20" s="129" t="s">
        <v>2215</v>
      </c>
      <c r="M20" s="131" t="s">
        <v>2540</v>
      </c>
      <c r="N20" s="96" t="s">
        <v>2448</v>
      </c>
      <c r="O20" s="132" t="s">
        <v>2450</v>
      </c>
      <c r="P20" s="132"/>
      <c r="Q20" s="183">
        <v>44417.600532407407</v>
      </c>
      <c r="R20" s="44"/>
      <c r="S20" s="102"/>
      <c r="T20" s="102"/>
      <c r="U20" s="102"/>
      <c r="V20" s="78"/>
      <c r="W20" s="69"/>
    </row>
    <row r="21" spans="1:23" ht="18" x14ac:dyDescent="0.25">
      <c r="A21" s="132" t="str">
        <f>VLOOKUP(E21,'LISTADO ATM'!$A$2:$C$902,3,0)</f>
        <v>DISTRITO NACIONAL</v>
      </c>
      <c r="B21" s="112" t="s">
        <v>2655</v>
      </c>
      <c r="C21" s="97">
        <v>44416.573449074072</v>
      </c>
      <c r="D21" s="97" t="s">
        <v>2176</v>
      </c>
      <c r="E21" s="128">
        <v>234</v>
      </c>
      <c r="F21" s="132" t="str">
        <f>VLOOKUP(E21,VIP!$A$2:$O14825,2,0)</f>
        <v>DRBR234</v>
      </c>
      <c r="G21" s="132" t="str">
        <f>VLOOKUP(E21,'LISTADO ATM'!$A$2:$B$901,2,0)</f>
        <v xml:space="preserve">ATM Oficina Boca Chica I </v>
      </c>
      <c r="H21" s="132" t="str">
        <f>VLOOKUP(E21,VIP!$A$2:$O19786,7,FALSE)</f>
        <v>Si</v>
      </c>
      <c r="I21" s="132" t="str">
        <f>VLOOKUP(E21,VIP!$A$2:$O11751,8,FALSE)</f>
        <v>Si</v>
      </c>
      <c r="J21" s="132" t="str">
        <f>VLOOKUP(E21,VIP!$A$2:$O11701,8,FALSE)</f>
        <v>Si</v>
      </c>
      <c r="K21" s="132" t="str">
        <f>VLOOKUP(E21,VIP!$A$2:$O15275,6,0)</f>
        <v>NO</v>
      </c>
      <c r="L21" s="129" t="s">
        <v>2215</v>
      </c>
      <c r="M21" s="131" t="s">
        <v>2540</v>
      </c>
      <c r="N21" s="96" t="s">
        <v>2448</v>
      </c>
      <c r="O21" s="132" t="s">
        <v>2450</v>
      </c>
      <c r="P21" s="132"/>
      <c r="Q21" s="183">
        <v>44417.600532407407</v>
      </c>
      <c r="R21" s="44"/>
      <c r="S21" s="102"/>
      <c r="T21" s="102"/>
      <c r="U21" s="102"/>
      <c r="V21" s="78"/>
      <c r="W21" s="69"/>
    </row>
    <row r="22" spans="1:23" ht="18" x14ac:dyDescent="0.25">
      <c r="A22" s="132" t="str">
        <f>VLOOKUP(E22,'LISTADO ATM'!$A$2:$C$902,3,0)</f>
        <v>DISTRITO NACIONAL</v>
      </c>
      <c r="B22" s="112" t="s">
        <v>2648</v>
      </c>
      <c r="C22" s="97">
        <v>44416.592222222222</v>
      </c>
      <c r="D22" s="97" t="s">
        <v>2176</v>
      </c>
      <c r="E22" s="128">
        <v>70</v>
      </c>
      <c r="F22" s="132" t="str">
        <f>VLOOKUP(E22,VIP!$A$2:$O14818,2,0)</f>
        <v>DRBR070</v>
      </c>
      <c r="G22" s="132" t="str">
        <f>VLOOKUP(E22,'LISTADO ATM'!$A$2:$B$901,2,0)</f>
        <v xml:space="preserve">ATM Autoservicio Plaza Lama Zona Oriental </v>
      </c>
      <c r="H22" s="132" t="str">
        <f>VLOOKUP(E22,VIP!$A$2:$O19779,7,FALSE)</f>
        <v>Si</v>
      </c>
      <c r="I22" s="132" t="str">
        <f>VLOOKUP(E22,VIP!$A$2:$O11744,8,FALSE)</f>
        <v>Si</v>
      </c>
      <c r="J22" s="132" t="str">
        <f>VLOOKUP(E22,VIP!$A$2:$O11694,8,FALSE)</f>
        <v>Si</v>
      </c>
      <c r="K22" s="132" t="str">
        <f>VLOOKUP(E22,VIP!$A$2:$O15268,6,0)</f>
        <v>NO</v>
      </c>
      <c r="L22" s="129" t="s">
        <v>2215</v>
      </c>
      <c r="M22" s="131" t="s">
        <v>2540</v>
      </c>
      <c r="N22" s="96" t="s">
        <v>2448</v>
      </c>
      <c r="O22" s="132" t="s">
        <v>2450</v>
      </c>
      <c r="P22" s="207"/>
      <c r="Q22" s="183">
        <v>44417.600532407407</v>
      </c>
      <c r="R22" s="44"/>
      <c r="S22" s="102"/>
      <c r="T22" s="102"/>
      <c r="U22" s="102"/>
      <c r="V22" s="78"/>
      <c r="W22" s="69"/>
    </row>
    <row r="23" spans="1:23" s="127" customFormat="1" ht="18" x14ac:dyDescent="0.25">
      <c r="A23" s="133" t="str">
        <f>VLOOKUP(E23,'LISTADO ATM'!$A$2:$C$902,3,0)</f>
        <v>DISTRITO NACIONAL</v>
      </c>
      <c r="B23" s="112" t="s">
        <v>2679</v>
      </c>
      <c r="C23" s="97">
        <v>44416.735312500001</v>
      </c>
      <c r="D23" s="97" t="s">
        <v>2176</v>
      </c>
      <c r="E23" s="128">
        <v>542</v>
      </c>
      <c r="F23" s="133" t="str">
        <f>VLOOKUP(E23,VIP!$A$2:$O14835,2,0)</f>
        <v>DRBR542</v>
      </c>
      <c r="G23" s="133" t="str">
        <f>VLOOKUP(E23,'LISTADO ATM'!$A$2:$B$901,2,0)</f>
        <v>ATM S/M la Cadena Carretera Mella</v>
      </c>
      <c r="H23" s="133" t="str">
        <f>VLOOKUP(E23,VIP!$A$2:$O19796,7,FALSE)</f>
        <v>NO</v>
      </c>
      <c r="I23" s="133" t="str">
        <f>VLOOKUP(E23,VIP!$A$2:$O11761,8,FALSE)</f>
        <v>SI</v>
      </c>
      <c r="J23" s="133" t="str">
        <f>VLOOKUP(E23,VIP!$A$2:$O11711,8,FALSE)</f>
        <v>SI</v>
      </c>
      <c r="K23" s="133" t="str">
        <f>VLOOKUP(E23,VIP!$A$2:$O15285,6,0)</f>
        <v>NO</v>
      </c>
      <c r="L23" s="129" t="s">
        <v>2215</v>
      </c>
      <c r="M23" s="131" t="s">
        <v>2540</v>
      </c>
      <c r="N23" s="96" t="s">
        <v>2448</v>
      </c>
      <c r="O23" s="133" t="s">
        <v>2450</v>
      </c>
      <c r="P23" s="133"/>
      <c r="Q23" s="183">
        <v>44417.600532407407</v>
      </c>
      <c r="R23" s="44"/>
      <c r="V23" s="78"/>
      <c r="W23" s="69"/>
    </row>
    <row r="24" spans="1:23" s="127" customFormat="1" ht="18" x14ac:dyDescent="0.25">
      <c r="A24" s="133" t="str">
        <f>VLOOKUP(E24,'LISTADO ATM'!$A$2:$C$902,3,0)</f>
        <v>DISTRITO NACIONAL</v>
      </c>
      <c r="B24" s="112" t="s">
        <v>2704</v>
      </c>
      <c r="C24" s="97">
        <v>44416.847662037035</v>
      </c>
      <c r="D24" s="97" t="s">
        <v>2176</v>
      </c>
      <c r="E24" s="128">
        <v>639</v>
      </c>
      <c r="F24" s="133" t="str">
        <f>VLOOKUP(E24,VIP!$A$2:$O14841,2,0)</f>
        <v>DRBR639</v>
      </c>
      <c r="G24" s="133" t="str">
        <f>VLOOKUP(E24,'LISTADO ATM'!$A$2:$B$901,2,0)</f>
        <v xml:space="preserve">ATM Comisión Militar MOPC </v>
      </c>
      <c r="H24" s="133" t="str">
        <f>VLOOKUP(E24,VIP!$A$2:$O19802,7,FALSE)</f>
        <v>Si</v>
      </c>
      <c r="I24" s="133" t="str">
        <f>VLOOKUP(E24,VIP!$A$2:$O11767,8,FALSE)</f>
        <v>Si</v>
      </c>
      <c r="J24" s="133" t="str">
        <f>VLOOKUP(E24,VIP!$A$2:$O11717,8,FALSE)</f>
        <v>Si</v>
      </c>
      <c r="K24" s="133" t="str">
        <f>VLOOKUP(E24,VIP!$A$2:$O15291,6,0)</f>
        <v>NO</v>
      </c>
      <c r="L24" s="129" t="s">
        <v>2215</v>
      </c>
      <c r="M24" s="131" t="s">
        <v>2540</v>
      </c>
      <c r="N24" s="96" t="s">
        <v>2448</v>
      </c>
      <c r="O24" s="133" t="s">
        <v>2450</v>
      </c>
      <c r="P24" s="207"/>
      <c r="Q24" s="183">
        <v>44417.434432870374</v>
      </c>
      <c r="R24" s="44"/>
      <c r="V24" s="78"/>
      <c r="W24" s="69"/>
    </row>
    <row r="25" spans="1:23" s="127" customFormat="1" ht="18" x14ac:dyDescent="0.25">
      <c r="A25" s="133" t="str">
        <f>VLOOKUP(E25,'LISTADO ATM'!$A$2:$C$902,3,0)</f>
        <v>NORTE</v>
      </c>
      <c r="B25" s="112" t="s">
        <v>2700</v>
      </c>
      <c r="C25" s="97">
        <v>44416.899282407408</v>
      </c>
      <c r="D25" s="97" t="s">
        <v>2177</v>
      </c>
      <c r="E25" s="128">
        <v>528</v>
      </c>
      <c r="F25" s="133" t="str">
        <f>VLOOKUP(E25,VIP!$A$2:$O14837,2,0)</f>
        <v>DRBR284</v>
      </c>
      <c r="G25" s="133" t="str">
        <f>VLOOKUP(E25,'LISTADO ATM'!$A$2:$B$901,2,0)</f>
        <v xml:space="preserve">ATM Ferretería Ochoa (Santiago) </v>
      </c>
      <c r="H25" s="133" t="str">
        <f>VLOOKUP(E25,VIP!$A$2:$O19798,7,FALSE)</f>
        <v>Si</v>
      </c>
      <c r="I25" s="133" t="str">
        <f>VLOOKUP(E25,VIP!$A$2:$O11763,8,FALSE)</f>
        <v>Si</v>
      </c>
      <c r="J25" s="133" t="str">
        <f>VLOOKUP(E25,VIP!$A$2:$O11713,8,FALSE)</f>
        <v>Si</v>
      </c>
      <c r="K25" s="133" t="str">
        <f>VLOOKUP(E25,VIP!$A$2:$O15287,6,0)</f>
        <v>NO</v>
      </c>
      <c r="L25" s="129" t="s">
        <v>2215</v>
      </c>
      <c r="M25" s="131" t="s">
        <v>2540</v>
      </c>
      <c r="N25" s="131" t="s">
        <v>2685</v>
      </c>
      <c r="O25" s="133" t="s">
        <v>2588</v>
      </c>
      <c r="P25" s="134"/>
      <c r="Q25" s="183">
        <v>44417.600532407407</v>
      </c>
      <c r="R25" s="44"/>
      <c r="V25" s="78"/>
      <c r="W25" s="69"/>
    </row>
    <row r="26" spans="1:23" s="127" customFormat="1" ht="18" x14ac:dyDescent="0.25">
      <c r="A26" s="133" t="str">
        <f>VLOOKUP(E26,'LISTADO ATM'!$A$2:$C$902,3,0)</f>
        <v>NORTE</v>
      </c>
      <c r="B26" s="112" t="s">
        <v>2699</v>
      </c>
      <c r="C26" s="97">
        <v>44416.903287037036</v>
      </c>
      <c r="D26" s="97" t="s">
        <v>2177</v>
      </c>
      <c r="E26" s="128">
        <v>482</v>
      </c>
      <c r="F26" s="133" t="str">
        <f>VLOOKUP(E26,VIP!$A$2:$O14836,2,0)</f>
        <v>DRBR482</v>
      </c>
      <c r="G26" s="133" t="str">
        <f>VLOOKUP(E26,'LISTADO ATM'!$A$2:$B$901,2,0)</f>
        <v xml:space="preserve">ATM Centro de Caja Plaza Lama (Santiago) </v>
      </c>
      <c r="H26" s="133" t="str">
        <f>VLOOKUP(E26,VIP!$A$2:$O19797,7,FALSE)</f>
        <v>Si</v>
      </c>
      <c r="I26" s="133" t="str">
        <f>VLOOKUP(E26,VIP!$A$2:$O11762,8,FALSE)</f>
        <v>Si</v>
      </c>
      <c r="J26" s="133" t="str">
        <f>VLOOKUP(E26,VIP!$A$2:$O11712,8,FALSE)</f>
        <v>Si</v>
      </c>
      <c r="K26" s="133" t="str">
        <f>VLOOKUP(E26,VIP!$A$2:$O15286,6,0)</f>
        <v>NO</v>
      </c>
      <c r="L26" s="129" t="s">
        <v>2215</v>
      </c>
      <c r="M26" s="131" t="s">
        <v>2540</v>
      </c>
      <c r="N26" s="131" t="s">
        <v>2685</v>
      </c>
      <c r="O26" s="133" t="s">
        <v>2588</v>
      </c>
      <c r="P26" s="133"/>
      <c r="Q26" s="183">
        <v>44417.600532407407</v>
      </c>
      <c r="R26" s="44"/>
      <c r="V26" s="78"/>
      <c r="W26" s="69"/>
    </row>
    <row r="27" spans="1:23" s="127" customFormat="1" ht="18" x14ac:dyDescent="0.25">
      <c r="A27" s="133" t="str">
        <f>VLOOKUP(E27,'LISTADO ATM'!$A$2:$C$902,3,0)</f>
        <v>DISTRITO NACIONAL</v>
      </c>
      <c r="B27" s="112" t="s">
        <v>2695</v>
      </c>
      <c r="C27" s="97">
        <v>44416.913171296299</v>
      </c>
      <c r="D27" s="97" t="s">
        <v>2176</v>
      </c>
      <c r="E27" s="128">
        <v>915</v>
      </c>
      <c r="F27" s="133" t="str">
        <f>VLOOKUP(E27,VIP!$A$2:$O14832,2,0)</f>
        <v>DRBR24F</v>
      </c>
      <c r="G27" s="133" t="str">
        <f>VLOOKUP(E27,'LISTADO ATM'!$A$2:$B$901,2,0)</f>
        <v xml:space="preserve">ATM Multicentro La Sirena Aut. Duarte </v>
      </c>
      <c r="H27" s="133" t="str">
        <f>VLOOKUP(E27,VIP!$A$2:$O19793,7,FALSE)</f>
        <v>Si</v>
      </c>
      <c r="I27" s="133" t="str">
        <f>VLOOKUP(E27,VIP!$A$2:$O11758,8,FALSE)</f>
        <v>Si</v>
      </c>
      <c r="J27" s="133" t="str">
        <f>VLOOKUP(E27,VIP!$A$2:$O11708,8,FALSE)</f>
        <v>Si</v>
      </c>
      <c r="K27" s="133" t="str">
        <f>VLOOKUP(E27,VIP!$A$2:$O15282,6,0)</f>
        <v>SI</v>
      </c>
      <c r="L27" s="129" t="s">
        <v>2215</v>
      </c>
      <c r="M27" s="131" t="s">
        <v>2540</v>
      </c>
      <c r="N27" s="96" t="s">
        <v>2448</v>
      </c>
      <c r="O27" s="133" t="s">
        <v>2450</v>
      </c>
      <c r="P27" s="133"/>
      <c r="Q27" s="183">
        <v>44417.600532407407</v>
      </c>
      <c r="R27" s="44"/>
      <c r="V27" s="78"/>
      <c r="W27" s="69"/>
    </row>
    <row r="28" spans="1:23" s="127" customFormat="1" ht="18" x14ac:dyDescent="0.25">
      <c r="A28" s="133" t="str">
        <f>VLOOKUP(E28,'LISTADO ATM'!$A$2:$C$902,3,0)</f>
        <v>DISTRITO NACIONAL</v>
      </c>
      <c r="B28" s="112" t="s">
        <v>2693</v>
      </c>
      <c r="C28" s="97">
        <v>44416.920162037037</v>
      </c>
      <c r="D28" s="97" t="s">
        <v>2176</v>
      </c>
      <c r="E28" s="128">
        <v>184</v>
      </c>
      <c r="F28" s="133" t="str">
        <f>VLOOKUP(E28,VIP!$A$2:$O14830,2,0)</f>
        <v>DRBR184</v>
      </c>
      <c r="G28" s="133" t="str">
        <f>VLOOKUP(E28,'LISTADO ATM'!$A$2:$B$901,2,0)</f>
        <v xml:space="preserve">ATM Hermanas Mirabal </v>
      </c>
      <c r="H28" s="133" t="str">
        <f>VLOOKUP(E28,VIP!$A$2:$O19791,7,FALSE)</f>
        <v>Si</v>
      </c>
      <c r="I28" s="133" t="str">
        <f>VLOOKUP(E28,VIP!$A$2:$O11756,8,FALSE)</f>
        <v>Si</v>
      </c>
      <c r="J28" s="133" t="str">
        <f>VLOOKUP(E28,VIP!$A$2:$O11706,8,FALSE)</f>
        <v>Si</v>
      </c>
      <c r="K28" s="133" t="str">
        <f>VLOOKUP(E28,VIP!$A$2:$O15280,6,0)</f>
        <v>SI</v>
      </c>
      <c r="L28" s="129" t="s">
        <v>2215</v>
      </c>
      <c r="M28" s="131" t="s">
        <v>2540</v>
      </c>
      <c r="N28" s="96" t="s">
        <v>2448</v>
      </c>
      <c r="O28" s="133" t="s">
        <v>2450</v>
      </c>
      <c r="P28" s="133"/>
      <c r="Q28" s="183">
        <v>44417.434432870374</v>
      </c>
      <c r="R28" s="44"/>
      <c r="V28" s="78"/>
      <c r="W28" s="69"/>
    </row>
    <row r="29" spans="1:23" s="127" customFormat="1" ht="18" x14ac:dyDescent="0.25">
      <c r="A29" s="133" t="str">
        <f>VLOOKUP(E29,'LISTADO ATM'!$A$2:$C$902,3,0)</f>
        <v>NORTE</v>
      </c>
      <c r="B29" s="112" t="s">
        <v>2732</v>
      </c>
      <c r="C29" s="97">
        <v>44417.318449074075</v>
      </c>
      <c r="D29" s="97" t="s">
        <v>2177</v>
      </c>
      <c r="E29" s="128">
        <v>315</v>
      </c>
      <c r="F29" s="133" t="str">
        <f>VLOOKUP(E29,VIP!$A$2:$O14828,2,0)</f>
        <v>DRBR315</v>
      </c>
      <c r="G29" s="133" t="str">
        <f>VLOOKUP(E29,'LISTADO ATM'!$A$2:$B$901,2,0)</f>
        <v xml:space="preserve">ATM Oficina Estrella Sadalá </v>
      </c>
      <c r="H29" s="133" t="str">
        <f>VLOOKUP(E29,VIP!$A$2:$O19789,7,FALSE)</f>
        <v>Si</v>
      </c>
      <c r="I29" s="133" t="str">
        <f>VLOOKUP(E29,VIP!$A$2:$O11754,8,FALSE)</f>
        <v>Si</v>
      </c>
      <c r="J29" s="133" t="str">
        <f>VLOOKUP(E29,VIP!$A$2:$O11704,8,FALSE)</f>
        <v>Si</v>
      </c>
      <c r="K29" s="133" t="str">
        <f>VLOOKUP(E29,VIP!$A$2:$O15278,6,0)</f>
        <v>NO</v>
      </c>
      <c r="L29" s="129" t="s">
        <v>2215</v>
      </c>
      <c r="M29" s="131" t="s">
        <v>2540</v>
      </c>
      <c r="N29" s="131" t="s">
        <v>2685</v>
      </c>
      <c r="O29" s="133" t="s">
        <v>2588</v>
      </c>
      <c r="P29" s="207"/>
      <c r="Q29" s="183">
        <v>44417.600532407407</v>
      </c>
      <c r="R29" s="44"/>
      <c r="V29" s="78"/>
      <c r="W29" s="69"/>
    </row>
    <row r="30" spans="1:23" s="127" customFormat="1" ht="18" x14ac:dyDescent="0.25">
      <c r="A30" s="133" t="str">
        <f>VLOOKUP(E30,'LISTADO ATM'!$A$2:$C$902,3,0)</f>
        <v>DISTRITO NACIONAL</v>
      </c>
      <c r="B30" s="112" t="s">
        <v>2730</v>
      </c>
      <c r="C30" s="97">
        <v>44417.345868055556</v>
      </c>
      <c r="D30" s="97" t="s">
        <v>2176</v>
      </c>
      <c r="E30" s="128">
        <v>10</v>
      </c>
      <c r="F30" s="133" t="str">
        <f>VLOOKUP(E30,VIP!$A$2:$O14826,2,0)</f>
        <v>DRBR010</v>
      </c>
      <c r="G30" s="133" t="str">
        <f>VLOOKUP(E30,'LISTADO ATM'!$A$2:$B$901,2,0)</f>
        <v xml:space="preserve">ATM Ministerio Salud Pública </v>
      </c>
      <c r="H30" s="133" t="str">
        <f>VLOOKUP(E30,VIP!$A$2:$O19787,7,FALSE)</f>
        <v>Si</v>
      </c>
      <c r="I30" s="133" t="str">
        <f>VLOOKUP(E30,VIP!$A$2:$O11752,8,FALSE)</f>
        <v>Si</v>
      </c>
      <c r="J30" s="133" t="str">
        <f>VLOOKUP(E30,VIP!$A$2:$O11702,8,FALSE)</f>
        <v>Si</v>
      </c>
      <c r="K30" s="133" t="str">
        <f>VLOOKUP(E30,VIP!$A$2:$O15276,6,0)</f>
        <v>NO</v>
      </c>
      <c r="L30" s="129" t="s">
        <v>2215</v>
      </c>
      <c r="M30" s="131" t="s">
        <v>2540</v>
      </c>
      <c r="N30" s="96" t="s">
        <v>2448</v>
      </c>
      <c r="O30" s="133" t="s">
        <v>2450</v>
      </c>
      <c r="P30" s="207"/>
      <c r="Q30" s="183">
        <v>44417.600532407407</v>
      </c>
      <c r="R30" s="44"/>
      <c r="V30" s="78"/>
      <c r="W30" s="69"/>
    </row>
    <row r="31" spans="1:23" s="127" customFormat="1" ht="18" x14ac:dyDescent="0.25">
      <c r="A31" s="133" t="str">
        <f>VLOOKUP(E31,'LISTADO ATM'!$A$2:$C$902,3,0)</f>
        <v>SUR</v>
      </c>
      <c r="B31" s="112" t="s">
        <v>2747</v>
      </c>
      <c r="C31" s="97">
        <v>44417.388703703706</v>
      </c>
      <c r="D31" s="97" t="s">
        <v>2176</v>
      </c>
      <c r="E31" s="128">
        <v>252</v>
      </c>
      <c r="F31" s="133" t="str">
        <f>VLOOKUP(E31,VIP!$A$2:$O14839,2,0)</f>
        <v>DRBR252</v>
      </c>
      <c r="G31" s="133" t="str">
        <f>VLOOKUP(E31,'LISTADO ATM'!$A$2:$B$901,2,0)</f>
        <v xml:space="preserve">ATM Banco Agrícola (Barahona) </v>
      </c>
      <c r="H31" s="133" t="str">
        <f>VLOOKUP(E31,VIP!$A$2:$O19800,7,FALSE)</f>
        <v>Si</v>
      </c>
      <c r="I31" s="133" t="str">
        <f>VLOOKUP(E31,VIP!$A$2:$O11765,8,FALSE)</f>
        <v>Si</v>
      </c>
      <c r="J31" s="133" t="str">
        <f>VLOOKUP(E31,VIP!$A$2:$O11715,8,FALSE)</f>
        <v>Si</v>
      </c>
      <c r="K31" s="133" t="str">
        <f>VLOOKUP(E31,VIP!$A$2:$O15289,6,0)</f>
        <v>NO</v>
      </c>
      <c r="L31" s="129" t="s">
        <v>2215</v>
      </c>
      <c r="M31" s="131" t="s">
        <v>2540</v>
      </c>
      <c r="N31" s="96" t="s">
        <v>2448</v>
      </c>
      <c r="O31" s="133" t="s">
        <v>2450</v>
      </c>
      <c r="P31" s="133"/>
      <c r="Q31" s="183">
        <v>44417.600532407407</v>
      </c>
      <c r="R31" s="44"/>
      <c r="V31" s="78"/>
      <c r="W31" s="69"/>
    </row>
    <row r="32" spans="1:23" s="127" customFormat="1" ht="18" x14ac:dyDescent="0.25">
      <c r="A32" s="133" t="str">
        <f>VLOOKUP(E32,'LISTADO ATM'!$A$2:$C$902,3,0)</f>
        <v>NORTE</v>
      </c>
      <c r="B32" s="112" t="s">
        <v>2746</v>
      </c>
      <c r="C32" s="97">
        <v>44417.389386574076</v>
      </c>
      <c r="D32" s="97" t="s">
        <v>2177</v>
      </c>
      <c r="E32" s="128">
        <v>3</v>
      </c>
      <c r="F32" s="133" t="str">
        <f>VLOOKUP(E32,VIP!$A$2:$O14838,2,0)</f>
        <v>DRBR003</v>
      </c>
      <c r="G32" s="133" t="str">
        <f>VLOOKUP(E32,'LISTADO ATM'!$A$2:$B$901,2,0)</f>
        <v>ATM Autoservicio La Vega Real</v>
      </c>
      <c r="H32" s="133" t="str">
        <f>VLOOKUP(E32,VIP!$A$2:$O19799,7,FALSE)</f>
        <v>Si</v>
      </c>
      <c r="I32" s="133" t="str">
        <f>VLOOKUP(E32,VIP!$A$2:$O11764,8,FALSE)</f>
        <v>Si</v>
      </c>
      <c r="J32" s="133" t="str">
        <f>VLOOKUP(E32,VIP!$A$2:$O11714,8,FALSE)</f>
        <v>Si</v>
      </c>
      <c r="K32" s="133" t="str">
        <f>VLOOKUP(E32,VIP!$A$2:$O15288,6,0)</f>
        <v>NO</v>
      </c>
      <c r="L32" s="129" t="s">
        <v>2215</v>
      </c>
      <c r="M32" s="131" t="s">
        <v>2540</v>
      </c>
      <c r="N32" s="131" t="s">
        <v>2685</v>
      </c>
      <c r="O32" s="133" t="s">
        <v>2588</v>
      </c>
      <c r="P32" s="133"/>
      <c r="Q32" s="183">
        <v>44417.600532407407</v>
      </c>
      <c r="R32" s="44"/>
      <c r="V32" s="78"/>
      <c r="W32" s="69"/>
    </row>
    <row r="33" spans="1:23" s="127" customFormat="1" ht="18" x14ac:dyDescent="0.25">
      <c r="A33" s="133" t="str">
        <f>VLOOKUP(E33,'LISTADO ATM'!$A$2:$C$902,3,0)</f>
        <v>DISTRITO NACIONAL</v>
      </c>
      <c r="B33" s="112" t="s">
        <v>2764</v>
      </c>
      <c r="C33" s="97">
        <v>44417.518101851849</v>
      </c>
      <c r="D33" s="97" t="s">
        <v>2176</v>
      </c>
      <c r="E33" s="128">
        <v>554</v>
      </c>
      <c r="F33" s="133" t="str">
        <f>VLOOKUP(E33,VIP!$A$2:$O14834,2,0)</f>
        <v>DRBR011</v>
      </c>
      <c r="G33" s="133" t="str">
        <f>VLOOKUP(E33,'LISTADO ATM'!$A$2:$B$901,2,0)</f>
        <v xml:space="preserve">ATM Oficina Isabel La Católica I </v>
      </c>
      <c r="H33" s="133" t="str">
        <f>VLOOKUP(E33,VIP!$A$2:$O19795,7,FALSE)</f>
        <v>Si</v>
      </c>
      <c r="I33" s="133" t="str">
        <f>VLOOKUP(E33,VIP!$A$2:$O11760,8,FALSE)</f>
        <v>Si</v>
      </c>
      <c r="J33" s="133" t="str">
        <f>VLOOKUP(E33,VIP!$A$2:$O11710,8,FALSE)</f>
        <v>Si</v>
      </c>
      <c r="K33" s="133" t="str">
        <f>VLOOKUP(E33,VIP!$A$2:$O15284,6,0)</f>
        <v>NO</v>
      </c>
      <c r="L33" s="129" t="s">
        <v>2215</v>
      </c>
      <c r="M33" s="131" t="s">
        <v>2540</v>
      </c>
      <c r="N33" s="96" t="s">
        <v>2448</v>
      </c>
      <c r="O33" s="133" t="s">
        <v>2450</v>
      </c>
      <c r="P33" s="133"/>
      <c r="Q33" s="183">
        <v>44417.600532407407</v>
      </c>
      <c r="R33" s="44"/>
      <c r="V33" s="78"/>
      <c r="W33" s="69"/>
    </row>
    <row r="34" spans="1:23" s="127" customFormat="1" ht="18" x14ac:dyDescent="0.25">
      <c r="A34" s="133" t="str">
        <f>VLOOKUP(E34,'LISTADO ATM'!$A$2:$C$902,3,0)</f>
        <v>DISTRITO NACIONAL</v>
      </c>
      <c r="B34" s="112" t="s">
        <v>2708</v>
      </c>
      <c r="C34" s="97">
        <v>44413.614525462966</v>
      </c>
      <c r="D34" s="97" t="s">
        <v>2176</v>
      </c>
      <c r="E34" s="128">
        <v>2</v>
      </c>
      <c r="F34" s="133" t="str">
        <f>VLOOKUP(E34,VIP!$A$2:$O14821,2,0)</f>
        <v>DRBR002</v>
      </c>
      <c r="G34" s="133" t="str">
        <f>VLOOKUP(E34,'LISTADO ATM'!$A$2:$B$901,2,0)</f>
        <v>ATM Autoservicio Padre Castellano</v>
      </c>
      <c r="H34" s="133" t="str">
        <f>VLOOKUP(E34,VIP!$A$2:$O19782,7,FALSE)</f>
        <v>Si</v>
      </c>
      <c r="I34" s="133" t="str">
        <f>VLOOKUP(E34,VIP!$A$2:$O11747,8,FALSE)</f>
        <v>Si</v>
      </c>
      <c r="J34" s="133" t="str">
        <f>VLOOKUP(E34,VIP!$A$2:$O11697,8,FALSE)</f>
        <v>Si</v>
      </c>
      <c r="K34" s="133" t="str">
        <f>VLOOKUP(E34,VIP!$A$2:$O15271,6,0)</f>
        <v>NO</v>
      </c>
      <c r="L34" s="129" t="s">
        <v>2241</v>
      </c>
      <c r="M34" s="131" t="s">
        <v>2540</v>
      </c>
      <c r="N34" s="96" t="s">
        <v>2709</v>
      </c>
      <c r="O34" s="133" t="s">
        <v>2450</v>
      </c>
      <c r="P34" s="134"/>
      <c r="Q34" s="183">
        <v>44417.600532407407</v>
      </c>
      <c r="R34" s="44"/>
      <c r="V34" s="78"/>
      <c r="W34" s="69"/>
    </row>
    <row r="35" spans="1:23" s="127" customFormat="1" ht="18" x14ac:dyDescent="0.25">
      <c r="A35" s="133" t="str">
        <f>VLOOKUP(E35,'LISTADO ATM'!$A$2:$C$902,3,0)</f>
        <v>ESTE</v>
      </c>
      <c r="B35" s="112" t="s">
        <v>2707</v>
      </c>
      <c r="C35" s="97">
        <v>44416.049791666665</v>
      </c>
      <c r="D35" s="97" t="s">
        <v>2176</v>
      </c>
      <c r="E35" s="128">
        <v>188</v>
      </c>
      <c r="F35" s="133" t="str">
        <f>VLOOKUP(E35,VIP!$A$2:$O14820,2,0)</f>
        <v>DRBR188</v>
      </c>
      <c r="G35" s="133" t="str">
        <f>VLOOKUP(E35,'LISTADO ATM'!$A$2:$B$901,2,0)</f>
        <v xml:space="preserve">ATM UNP Miches </v>
      </c>
      <c r="H35" s="133" t="str">
        <f>VLOOKUP(E35,VIP!$A$2:$O19781,7,FALSE)</f>
        <v>Si</v>
      </c>
      <c r="I35" s="133" t="str">
        <f>VLOOKUP(E35,VIP!$A$2:$O11746,8,FALSE)</f>
        <v>Si</v>
      </c>
      <c r="J35" s="133" t="str">
        <f>VLOOKUP(E35,VIP!$A$2:$O11696,8,FALSE)</f>
        <v>Si</v>
      </c>
      <c r="K35" s="133" t="str">
        <f>VLOOKUP(E35,VIP!$A$2:$O15270,6,0)</f>
        <v>NO</v>
      </c>
      <c r="L35" s="129" t="s">
        <v>2241</v>
      </c>
      <c r="M35" s="131" t="s">
        <v>2540</v>
      </c>
      <c r="N35" s="96" t="s">
        <v>2448</v>
      </c>
      <c r="O35" s="133" t="s">
        <v>2450</v>
      </c>
      <c r="P35" s="134"/>
      <c r="Q35" s="183">
        <v>44417.600532407407</v>
      </c>
      <c r="R35" s="44"/>
      <c r="V35" s="78"/>
      <c r="W35" s="69"/>
    </row>
    <row r="36" spans="1:23" s="127" customFormat="1" ht="18" x14ac:dyDescent="0.25">
      <c r="A36" s="133" t="str">
        <f>VLOOKUP(E36,'LISTADO ATM'!$A$2:$C$902,3,0)</f>
        <v>ESTE</v>
      </c>
      <c r="B36" s="112" t="s">
        <v>2676</v>
      </c>
      <c r="C36" s="97">
        <v>44416.744872685187</v>
      </c>
      <c r="D36" s="97" t="s">
        <v>2176</v>
      </c>
      <c r="E36" s="128">
        <v>822</v>
      </c>
      <c r="F36" s="133" t="str">
        <f>VLOOKUP(E36,VIP!$A$2:$O14831,2,0)</f>
        <v>DRBR822</v>
      </c>
      <c r="G36" s="133" t="str">
        <f>VLOOKUP(E36,'LISTADO ATM'!$A$2:$B$901,2,0)</f>
        <v xml:space="preserve">ATM INDUSPALMA </v>
      </c>
      <c r="H36" s="133" t="str">
        <f>VLOOKUP(E36,VIP!$A$2:$O19792,7,FALSE)</f>
        <v>Si</v>
      </c>
      <c r="I36" s="133" t="str">
        <f>VLOOKUP(E36,VIP!$A$2:$O11757,8,FALSE)</f>
        <v>Si</v>
      </c>
      <c r="J36" s="133" t="str">
        <f>VLOOKUP(E36,VIP!$A$2:$O11707,8,FALSE)</f>
        <v>Si</v>
      </c>
      <c r="K36" s="133" t="str">
        <f>VLOOKUP(E36,VIP!$A$2:$O15281,6,0)</f>
        <v>NO</v>
      </c>
      <c r="L36" s="129" t="s">
        <v>2241</v>
      </c>
      <c r="M36" s="131" t="s">
        <v>2540</v>
      </c>
      <c r="N36" s="96" t="s">
        <v>2448</v>
      </c>
      <c r="O36" s="133" t="s">
        <v>2450</v>
      </c>
      <c r="P36" s="207"/>
      <c r="Q36" s="183">
        <v>44417.600532407407</v>
      </c>
      <c r="R36" s="44"/>
      <c r="V36" s="78"/>
      <c r="W36" s="69"/>
    </row>
    <row r="37" spans="1:23" s="127" customFormat="1" ht="18" x14ac:dyDescent="0.25">
      <c r="A37" s="133" t="str">
        <f>VLOOKUP(E37,'LISTADO ATM'!$A$2:$C$902,3,0)</f>
        <v>ESTE</v>
      </c>
      <c r="B37" s="112" t="s">
        <v>2675</v>
      </c>
      <c r="C37" s="97">
        <v>44416.746620370373</v>
      </c>
      <c r="D37" s="97" t="s">
        <v>2176</v>
      </c>
      <c r="E37" s="128">
        <v>159</v>
      </c>
      <c r="F37" s="133" t="str">
        <f>VLOOKUP(E37,VIP!$A$2:$O14830,2,0)</f>
        <v>DRBR159</v>
      </c>
      <c r="G37" s="133" t="str">
        <f>VLOOKUP(E37,'LISTADO ATM'!$A$2:$B$901,2,0)</f>
        <v xml:space="preserve">ATM Hotel Dreams Bayahibe I </v>
      </c>
      <c r="H37" s="133" t="str">
        <f>VLOOKUP(E37,VIP!$A$2:$O19791,7,FALSE)</f>
        <v>Si</v>
      </c>
      <c r="I37" s="133" t="str">
        <f>VLOOKUP(E37,VIP!$A$2:$O11756,8,FALSE)</f>
        <v>Si</v>
      </c>
      <c r="J37" s="133" t="str">
        <f>VLOOKUP(E37,VIP!$A$2:$O11706,8,FALSE)</f>
        <v>Si</v>
      </c>
      <c r="K37" s="133" t="str">
        <f>VLOOKUP(E37,VIP!$A$2:$O15280,6,0)</f>
        <v>NO</v>
      </c>
      <c r="L37" s="129" t="s">
        <v>2241</v>
      </c>
      <c r="M37" s="131" t="s">
        <v>2540</v>
      </c>
      <c r="N37" s="96" t="s">
        <v>2448</v>
      </c>
      <c r="O37" s="133" t="s">
        <v>2450</v>
      </c>
      <c r="P37" s="207"/>
      <c r="Q37" s="183">
        <v>44417.600532407407</v>
      </c>
      <c r="R37" s="44"/>
      <c r="V37" s="78"/>
      <c r="W37" s="69"/>
    </row>
    <row r="38" spans="1:23" s="127" customFormat="1" ht="18" x14ac:dyDescent="0.25">
      <c r="A38" s="133" t="str">
        <f>VLOOKUP(E38,'LISTADO ATM'!$A$2:$C$902,3,0)</f>
        <v>DISTRITO NACIONAL</v>
      </c>
      <c r="B38" s="112" t="s">
        <v>2673</v>
      </c>
      <c r="C38" s="97">
        <v>44416.750428240739</v>
      </c>
      <c r="D38" s="97" t="s">
        <v>2176</v>
      </c>
      <c r="E38" s="128">
        <v>21</v>
      </c>
      <c r="F38" s="133" t="str">
        <f>VLOOKUP(E38,VIP!$A$2:$O14828,2,0)</f>
        <v>DRBR021</v>
      </c>
      <c r="G38" s="133" t="str">
        <f>VLOOKUP(E38,'LISTADO ATM'!$A$2:$B$901,2,0)</f>
        <v xml:space="preserve">ATM Oficina Mella </v>
      </c>
      <c r="H38" s="133" t="str">
        <f>VLOOKUP(E38,VIP!$A$2:$O19789,7,FALSE)</f>
        <v>Si</v>
      </c>
      <c r="I38" s="133" t="str">
        <f>VLOOKUP(E38,VIP!$A$2:$O11754,8,FALSE)</f>
        <v>No</v>
      </c>
      <c r="J38" s="133" t="str">
        <f>VLOOKUP(E38,VIP!$A$2:$O11704,8,FALSE)</f>
        <v>No</v>
      </c>
      <c r="K38" s="133" t="str">
        <f>VLOOKUP(E38,VIP!$A$2:$O15278,6,0)</f>
        <v>NO</v>
      </c>
      <c r="L38" s="129" t="s">
        <v>2241</v>
      </c>
      <c r="M38" s="131" t="s">
        <v>2540</v>
      </c>
      <c r="N38" s="96" t="s">
        <v>2448</v>
      </c>
      <c r="O38" s="133" t="s">
        <v>2450</v>
      </c>
      <c r="P38" s="133"/>
      <c r="Q38" s="183">
        <v>44417.434432870374</v>
      </c>
      <c r="R38" s="44"/>
      <c r="V38" s="78"/>
      <c r="W38" s="69"/>
    </row>
    <row r="39" spans="1:23" s="127" customFormat="1" ht="18" x14ac:dyDescent="0.25">
      <c r="A39" s="133" t="str">
        <f>VLOOKUP(E39,'LISTADO ATM'!$A$2:$C$902,3,0)</f>
        <v>NORTE</v>
      </c>
      <c r="B39" s="112" t="s">
        <v>2722</v>
      </c>
      <c r="C39" s="97">
        <v>44417.029120370367</v>
      </c>
      <c r="D39" s="97" t="s">
        <v>2177</v>
      </c>
      <c r="E39" s="128">
        <v>11</v>
      </c>
      <c r="F39" s="133" t="str">
        <f>VLOOKUP(E39,VIP!$A$2:$O14836,2,0)</f>
        <v>DRBR056</v>
      </c>
      <c r="G39" s="133" t="str">
        <f>VLOOKUP(E39,'LISTADO ATM'!$A$2:$B$901,2,0)</f>
        <v>ATM Hotel Viva Las Terrenas</v>
      </c>
      <c r="H39" s="133" t="str">
        <f>VLOOKUP(E39,VIP!$A$2:$O19797,7,FALSE)</f>
        <v>Si</v>
      </c>
      <c r="I39" s="133" t="str">
        <f>VLOOKUP(E39,VIP!$A$2:$O11762,8,FALSE)</f>
        <v>Si</v>
      </c>
      <c r="J39" s="133" t="str">
        <f>VLOOKUP(E39,VIP!$A$2:$O11712,8,FALSE)</f>
        <v>Si</v>
      </c>
      <c r="K39" s="133" t="str">
        <f>VLOOKUP(E39,VIP!$A$2:$O15286,6,0)</f>
        <v>NO</v>
      </c>
      <c r="L39" s="129" t="s">
        <v>2241</v>
      </c>
      <c r="M39" s="131" t="s">
        <v>2540</v>
      </c>
      <c r="N39" s="96" t="s">
        <v>2448</v>
      </c>
      <c r="O39" s="133" t="s">
        <v>2588</v>
      </c>
      <c r="P39" s="133"/>
      <c r="Q39" s="183">
        <v>44417.600532407407</v>
      </c>
      <c r="R39" s="44"/>
      <c r="V39" s="78"/>
      <c r="W39" s="69"/>
    </row>
    <row r="40" spans="1:23" s="127" customFormat="1" ht="18" x14ac:dyDescent="0.25">
      <c r="A40" s="133" t="str">
        <f>VLOOKUP(E40,'LISTADO ATM'!$A$2:$C$902,3,0)</f>
        <v>DISTRITO NACIONAL</v>
      </c>
      <c r="B40" s="112" t="s">
        <v>2721</v>
      </c>
      <c r="C40" s="97">
        <v>44417.030381944445</v>
      </c>
      <c r="D40" s="97" t="s">
        <v>2176</v>
      </c>
      <c r="E40" s="128">
        <v>744</v>
      </c>
      <c r="F40" s="133" t="str">
        <f>VLOOKUP(E40,VIP!$A$2:$O14835,2,0)</f>
        <v>DRBR289</v>
      </c>
      <c r="G40" s="133" t="str">
        <f>VLOOKUP(E40,'LISTADO ATM'!$A$2:$B$901,2,0)</f>
        <v xml:space="preserve">ATM Multicentro La Sirena Venezuela </v>
      </c>
      <c r="H40" s="133" t="str">
        <f>VLOOKUP(E40,VIP!$A$2:$O19796,7,FALSE)</f>
        <v>Si</v>
      </c>
      <c r="I40" s="133" t="str">
        <f>VLOOKUP(E40,VIP!$A$2:$O11761,8,FALSE)</f>
        <v>Si</v>
      </c>
      <c r="J40" s="133" t="str">
        <f>VLOOKUP(E40,VIP!$A$2:$O11711,8,FALSE)</f>
        <v>Si</v>
      </c>
      <c r="K40" s="133" t="str">
        <f>VLOOKUP(E40,VIP!$A$2:$O15285,6,0)</f>
        <v>SI</v>
      </c>
      <c r="L40" s="129" t="s">
        <v>2241</v>
      </c>
      <c r="M40" s="131" t="s">
        <v>2540</v>
      </c>
      <c r="N40" s="96" t="s">
        <v>2448</v>
      </c>
      <c r="O40" s="133" t="s">
        <v>2450</v>
      </c>
      <c r="P40" s="133"/>
      <c r="Q40" s="183">
        <v>44417.434432870374</v>
      </c>
      <c r="R40" s="44"/>
      <c r="V40" s="78"/>
      <c r="W40" s="69"/>
    </row>
    <row r="41" spans="1:23" s="127" customFormat="1" ht="18" x14ac:dyDescent="0.25">
      <c r="A41" s="133" t="str">
        <f>VLOOKUP(E41,'LISTADO ATM'!$A$2:$C$902,3,0)</f>
        <v>DISTRITO NACIONAL</v>
      </c>
      <c r="B41" s="112" t="s">
        <v>2719</v>
      </c>
      <c r="C41" s="97">
        <v>44417.038298611114</v>
      </c>
      <c r="D41" s="97" t="s">
        <v>2176</v>
      </c>
      <c r="E41" s="128">
        <v>994</v>
      </c>
      <c r="F41" s="133" t="str">
        <f>VLOOKUP(E41,VIP!$A$2:$O14833,2,0)</f>
        <v>DRBR994</v>
      </c>
      <c r="G41" s="133" t="str">
        <f>VLOOKUP(E41,'LISTADO ATM'!$A$2:$B$901,2,0)</f>
        <v>ATM Telemicro</v>
      </c>
      <c r="H41" s="133" t="str">
        <f>VLOOKUP(E41,VIP!$A$2:$O19794,7,FALSE)</f>
        <v>Si</v>
      </c>
      <c r="I41" s="133" t="str">
        <f>VLOOKUP(E41,VIP!$A$2:$O11759,8,FALSE)</f>
        <v>Si</v>
      </c>
      <c r="J41" s="133" t="str">
        <f>VLOOKUP(E41,VIP!$A$2:$O11709,8,FALSE)</f>
        <v>Si</v>
      </c>
      <c r="K41" s="133" t="str">
        <f>VLOOKUP(E41,VIP!$A$2:$O15283,6,0)</f>
        <v>NO</v>
      </c>
      <c r="L41" s="129" t="s">
        <v>2241</v>
      </c>
      <c r="M41" s="131" t="s">
        <v>2540</v>
      </c>
      <c r="N41" s="96" t="s">
        <v>2448</v>
      </c>
      <c r="O41" s="133" t="s">
        <v>2450</v>
      </c>
      <c r="P41" s="134"/>
      <c r="Q41" s="183">
        <v>44417.434432870374</v>
      </c>
      <c r="R41" s="44"/>
      <c r="V41" s="78"/>
      <c r="W41" s="69"/>
    </row>
    <row r="42" spans="1:23" s="127" customFormat="1" ht="18" x14ac:dyDescent="0.25">
      <c r="A42" s="133" t="str">
        <f>VLOOKUP(E42,'LISTADO ATM'!$A$2:$C$902,3,0)</f>
        <v>DISTRITO NACIONAL</v>
      </c>
      <c r="B42" s="112" t="s">
        <v>2718</v>
      </c>
      <c r="C42" s="97">
        <v>44417.046516203707</v>
      </c>
      <c r="D42" s="97" t="s">
        <v>2176</v>
      </c>
      <c r="E42" s="128">
        <v>349</v>
      </c>
      <c r="F42" s="133" t="str">
        <f>VLOOKUP(E42,VIP!$A$2:$O14832,2,0)</f>
        <v>DRBR349</v>
      </c>
      <c r="G42" s="133" t="str">
        <f>VLOOKUP(E42,'LISTADO ATM'!$A$2:$B$901,2,0)</f>
        <v>ATM SENASA</v>
      </c>
      <c r="H42" s="133" t="str">
        <f>VLOOKUP(E42,VIP!$A$2:$O19793,7,FALSE)</f>
        <v>Si</v>
      </c>
      <c r="I42" s="133" t="str">
        <f>VLOOKUP(E42,VIP!$A$2:$O11758,8,FALSE)</f>
        <v>Si</v>
      </c>
      <c r="J42" s="133" t="str">
        <f>VLOOKUP(E42,VIP!$A$2:$O11708,8,FALSE)</f>
        <v>Si</v>
      </c>
      <c r="K42" s="133" t="str">
        <f>VLOOKUP(E42,VIP!$A$2:$O15282,6,0)</f>
        <v>NO</v>
      </c>
      <c r="L42" s="129" t="s">
        <v>2241</v>
      </c>
      <c r="M42" s="131" t="s">
        <v>2540</v>
      </c>
      <c r="N42" s="96" t="s">
        <v>2448</v>
      </c>
      <c r="O42" s="133" t="s">
        <v>2450</v>
      </c>
      <c r="P42" s="133"/>
      <c r="Q42" s="183">
        <v>44417.600532407407</v>
      </c>
      <c r="R42" s="44"/>
      <c r="V42" s="78"/>
      <c r="W42" s="69"/>
    </row>
    <row r="43" spans="1:23" s="127" customFormat="1" ht="18" x14ac:dyDescent="0.25">
      <c r="A43" s="133" t="str">
        <f>VLOOKUP(E43,'LISTADO ATM'!$A$2:$C$902,3,0)</f>
        <v>ESTE</v>
      </c>
      <c r="B43" s="112" t="s">
        <v>2717</v>
      </c>
      <c r="C43" s="97">
        <v>44417.047118055554</v>
      </c>
      <c r="D43" s="97" t="s">
        <v>2176</v>
      </c>
      <c r="E43" s="128">
        <v>867</v>
      </c>
      <c r="F43" s="133" t="str">
        <f>VLOOKUP(E43,VIP!$A$2:$O14831,2,0)</f>
        <v>DRBR867</v>
      </c>
      <c r="G43" s="133" t="str">
        <f>VLOOKUP(E43,'LISTADO ATM'!$A$2:$B$901,2,0)</f>
        <v xml:space="preserve">ATM Estación Combustible Autopista El Coral </v>
      </c>
      <c r="H43" s="133" t="str">
        <f>VLOOKUP(E43,VIP!$A$2:$O19792,7,FALSE)</f>
        <v>Si</v>
      </c>
      <c r="I43" s="133" t="str">
        <f>VLOOKUP(E43,VIP!$A$2:$O11757,8,FALSE)</f>
        <v>Si</v>
      </c>
      <c r="J43" s="133" t="str">
        <f>VLOOKUP(E43,VIP!$A$2:$O11707,8,FALSE)</f>
        <v>Si</v>
      </c>
      <c r="K43" s="133" t="str">
        <f>VLOOKUP(E43,VIP!$A$2:$O15281,6,0)</f>
        <v>NO</v>
      </c>
      <c r="L43" s="129" t="s">
        <v>2241</v>
      </c>
      <c r="M43" s="131" t="s">
        <v>2540</v>
      </c>
      <c r="N43" s="96" t="s">
        <v>2448</v>
      </c>
      <c r="O43" s="133" t="s">
        <v>2450</v>
      </c>
      <c r="P43" s="134"/>
      <c r="Q43" s="183">
        <v>44417.434432870374</v>
      </c>
      <c r="R43" s="44"/>
      <c r="V43" s="78"/>
      <c r="W43" s="69"/>
    </row>
    <row r="44" spans="1:23" s="127" customFormat="1" ht="18" x14ac:dyDescent="0.25">
      <c r="A44" s="133" t="str">
        <f>VLOOKUP(E44,'LISTADO ATM'!$A$2:$C$902,3,0)</f>
        <v>DISTRITO NACIONAL</v>
      </c>
      <c r="B44" s="112" t="s">
        <v>2716</v>
      </c>
      <c r="C44" s="97">
        <v>44417.050752314812</v>
      </c>
      <c r="D44" s="97" t="s">
        <v>2176</v>
      </c>
      <c r="E44" s="128">
        <v>627</v>
      </c>
      <c r="F44" s="133" t="str">
        <f>VLOOKUP(E44,VIP!$A$2:$O14830,2,0)</f>
        <v>DRBR163</v>
      </c>
      <c r="G44" s="133" t="str">
        <f>VLOOKUP(E44,'LISTADO ATM'!$A$2:$B$901,2,0)</f>
        <v xml:space="preserve">ATM CAASD </v>
      </c>
      <c r="H44" s="133" t="str">
        <f>VLOOKUP(E44,VIP!$A$2:$O19791,7,FALSE)</f>
        <v>Si</v>
      </c>
      <c r="I44" s="133" t="str">
        <f>VLOOKUP(E44,VIP!$A$2:$O11756,8,FALSE)</f>
        <v>Si</v>
      </c>
      <c r="J44" s="133" t="str">
        <f>VLOOKUP(E44,VIP!$A$2:$O11706,8,FALSE)</f>
        <v>Si</v>
      </c>
      <c r="K44" s="133" t="str">
        <f>VLOOKUP(E44,VIP!$A$2:$O15280,6,0)</f>
        <v>NO</v>
      </c>
      <c r="L44" s="129" t="s">
        <v>2241</v>
      </c>
      <c r="M44" s="131" t="s">
        <v>2540</v>
      </c>
      <c r="N44" s="96" t="s">
        <v>2448</v>
      </c>
      <c r="O44" s="133" t="s">
        <v>2450</v>
      </c>
      <c r="P44" s="133"/>
      <c r="Q44" s="183">
        <v>44417.434432870374</v>
      </c>
      <c r="R44" s="44"/>
      <c r="V44" s="78"/>
      <c r="W44" s="69"/>
    </row>
    <row r="45" spans="1:23" s="127" customFormat="1" ht="18" x14ac:dyDescent="0.25">
      <c r="A45" s="133" t="str">
        <f>VLOOKUP(E45,'LISTADO ATM'!$A$2:$C$902,3,0)</f>
        <v>NORTE</v>
      </c>
      <c r="B45" s="112" t="s">
        <v>2715</v>
      </c>
      <c r="C45" s="97">
        <v>44417.052037037036</v>
      </c>
      <c r="D45" s="97" t="s">
        <v>2177</v>
      </c>
      <c r="E45" s="128">
        <v>894</v>
      </c>
      <c r="F45" s="133" t="str">
        <f>VLOOKUP(E45,VIP!$A$2:$O14829,2,0)</f>
        <v>DRBR894</v>
      </c>
      <c r="G45" s="133" t="str">
        <f>VLOOKUP(E45,'LISTADO ATM'!$A$2:$B$901,2,0)</f>
        <v>ATM Eco Petroleo Estero Hondo</v>
      </c>
      <c r="H45" s="133" t="str">
        <f>VLOOKUP(E45,VIP!$A$2:$O19790,7,FALSE)</f>
        <v>NO</v>
      </c>
      <c r="I45" s="133" t="str">
        <f>VLOOKUP(E45,VIP!$A$2:$O11755,8,FALSE)</f>
        <v>NO</v>
      </c>
      <c r="J45" s="133" t="str">
        <f>VLOOKUP(E45,VIP!$A$2:$O11705,8,FALSE)</f>
        <v>NO</v>
      </c>
      <c r="K45" s="133" t="str">
        <f>VLOOKUP(E45,VIP!$A$2:$O15279,6,0)</f>
        <v>NO</v>
      </c>
      <c r="L45" s="129" t="s">
        <v>2241</v>
      </c>
      <c r="M45" s="131" t="s">
        <v>2540</v>
      </c>
      <c r="N45" s="131" t="s">
        <v>2685</v>
      </c>
      <c r="O45" s="133" t="s">
        <v>2588</v>
      </c>
      <c r="P45" s="134"/>
      <c r="Q45" s="183">
        <v>44417.434432870374</v>
      </c>
      <c r="R45" s="44"/>
      <c r="V45" s="78"/>
      <c r="W45" s="69"/>
    </row>
    <row r="46" spans="1:23" s="127" customFormat="1" ht="18" x14ac:dyDescent="0.25">
      <c r="A46" s="133" t="str">
        <f>VLOOKUP(E46,'LISTADO ATM'!$A$2:$C$902,3,0)</f>
        <v>ESTE</v>
      </c>
      <c r="B46" s="112" t="s">
        <v>2714</v>
      </c>
      <c r="C46" s="97">
        <v>44417.052997685183</v>
      </c>
      <c r="D46" s="97" t="s">
        <v>2176</v>
      </c>
      <c r="E46" s="128">
        <v>68</v>
      </c>
      <c r="F46" s="133" t="str">
        <f>VLOOKUP(E46,VIP!$A$2:$O14828,2,0)</f>
        <v>DRBR068</v>
      </c>
      <c r="G46" s="133" t="str">
        <f>VLOOKUP(E46,'LISTADO ATM'!$A$2:$B$901,2,0)</f>
        <v xml:space="preserve">ATM Hotel Nickelodeon (Punta Cana) </v>
      </c>
      <c r="H46" s="133" t="str">
        <f>VLOOKUP(E46,VIP!$A$2:$O19789,7,FALSE)</f>
        <v>Si</v>
      </c>
      <c r="I46" s="133" t="str">
        <f>VLOOKUP(E46,VIP!$A$2:$O11754,8,FALSE)</f>
        <v>Si</v>
      </c>
      <c r="J46" s="133" t="str">
        <f>VLOOKUP(E46,VIP!$A$2:$O11704,8,FALSE)</f>
        <v>Si</v>
      </c>
      <c r="K46" s="133" t="str">
        <f>VLOOKUP(E46,VIP!$A$2:$O15278,6,0)</f>
        <v>NO</v>
      </c>
      <c r="L46" s="129" t="s">
        <v>2241</v>
      </c>
      <c r="M46" s="131" t="s">
        <v>2540</v>
      </c>
      <c r="N46" s="96" t="s">
        <v>2448</v>
      </c>
      <c r="O46" s="133" t="s">
        <v>2450</v>
      </c>
      <c r="P46" s="133"/>
      <c r="Q46" s="183">
        <v>44417.434432870374</v>
      </c>
      <c r="R46" s="44"/>
      <c r="V46" s="78"/>
      <c r="W46" s="69"/>
    </row>
    <row r="47" spans="1:23" s="127" customFormat="1" ht="18" x14ac:dyDescent="0.25">
      <c r="A47" s="133" t="str">
        <f>VLOOKUP(E47,'LISTADO ATM'!$A$2:$C$902,3,0)</f>
        <v>NORTE</v>
      </c>
      <c r="B47" s="112" t="s">
        <v>2731</v>
      </c>
      <c r="C47" s="97">
        <v>44417.332986111112</v>
      </c>
      <c r="D47" s="97" t="s">
        <v>2177</v>
      </c>
      <c r="E47" s="128">
        <v>854</v>
      </c>
      <c r="F47" s="133" t="str">
        <f>VLOOKUP(E47,VIP!$A$2:$O14827,2,0)</f>
        <v>DRBR854</v>
      </c>
      <c r="G47" s="133" t="str">
        <f>VLOOKUP(E47,'LISTADO ATM'!$A$2:$B$901,2,0)</f>
        <v xml:space="preserve">ATM Centro Comercial Blanco Batista </v>
      </c>
      <c r="H47" s="133" t="str">
        <f>VLOOKUP(E47,VIP!$A$2:$O19788,7,FALSE)</f>
        <v>Si</v>
      </c>
      <c r="I47" s="133" t="str">
        <f>VLOOKUP(E47,VIP!$A$2:$O11753,8,FALSE)</f>
        <v>Si</v>
      </c>
      <c r="J47" s="133" t="str">
        <f>VLOOKUP(E47,VIP!$A$2:$O11703,8,FALSE)</f>
        <v>Si</v>
      </c>
      <c r="K47" s="133" t="str">
        <f>VLOOKUP(E47,VIP!$A$2:$O15277,6,0)</f>
        <v>NO</v>
      </c>
      <c r="L47" s="129" t="s">
        <v>2241</v>
      </c>
      <c r="M47" s="131" t="s">
        <v>2540</v>
      </c>
      <c r="N47" s="131" t="s">
        <v>2685</v>
      </c>
      <c r="O47" s="133" t="s">
        <v>2588</v>
      </c>
      <c r="P47" s="134"/>
      <c r="Q47" s="183">
        <v>44417.434432870374</v>
      </c>
      <c r="R47" s="44"/>
      <c r="V47" s="78"/>
      <c r="W47" s="69"/>
    </row>
    <row r="48" spans="1:23" s="127" customFormat="1" ht="18" x14ac:dyDescent="0.25">
      <c r="A48" s="133" t="str">
        <f>VLOOKUP(E48,'LISTADO ATM'!$A$2:$C$902,3,0)</f>
        <v>DISTRITO NACIONAL</v>
      </c>
      <c r="B48" s="112" t="s">
        <v>2768</v>
      </c>
      <c r="C48" s="97">
        <v>44417.4919212963</v>
      </c>
      <c r="D48" s="97" t="s">
        <v>2176</v>
      </c>
      <c r="E48" s="128">
        <v>552</v>
      </c>
      <c r="F48" s="133" t="str">
        <f>VLOOKUP(E48,VIP!$A$2:$O14838,2,0)</f>
        <v>DRBR323</v>
      </c>
      <c r="G48" s="133" t="str">
        <f>VLOOKUP(E48,'LISTADO ATM'!$A$2:$B$901,2,0)</f>
        <v xml:space="preserve">ATM Suprema Corte de Justicia </v>
      </c>
      <c r="H48" s="133" t="str">
        <f>VLOOKUP(E48,VIP!$A$2:$O19799,7,FALSE)</f>
        <v>Si</v>
      </c>
      <c r="I48" s="133" t="str">
        <f>VLOOKUP(E48,VIP!$A$2:$O11764,8,FALSE)</f>
        <v>Si</v>
      </c>
      <c r="J48" s="133" t="str">
        <f>VLOOKUP(E48,VIP!$A$2:$O11714,8,FALSE)</f>
        <v>Si</v>
      </c>
      <c r="K48" s="133" t="str">
        <f>VLOOKUP(E48,VIP!$A$2:$O15288,6,0)</f>
        <v>NO</v>
      </c>
      <c r="L48" s="129" t="s">
        <v>2241</v>
      </c>
      <c r="M48" s="131" t="s">
        <v>2540</v>
      </c>
      <c r="N48" s="96" t="s">
        <v>2448</v>
      </c>
      <c r="O48" s="133" t="s">
        <v>2450</v>
      </c>
      <c r="P48" s="133"/>
      <c r="Q48" s="183">
        <v>44417.600532407407</v>
      </c>
      <c r="R48" s="44"/>
      <c r="V48" s="78"/>
      <c r="W48" s="69"/>
    </row>
    <row r="49" spans="1:23" s="127" customFormat="1" ht="18" x14ac:dyDescent="0.25">
      <c r="A49" s="133" t="str">
        <f>VLOOKUP(E49,'LISTADO ATM'!$A$2:$C$902,3,0)</f>
        <v>DISTRITO NACIONAL</v>
      </c>
      <c r="B49" s="112" t="s">
        <v>2767</v>
      </c>
      <c r="C49" s="97">
        <v>44417.497893518521</v>
      </c>
      <c r="D49" s="97" t="s">
        <v>2176</v>
      </c>
      <c r="E49" s="128">
        <v>672</v>
      </c>
      <c r="F49" s="133" t="str">
        <f>VLOOKUP(E49,VIP!$A$2:$O14837,2,0)</f>
        <v>DRBR672</v>
      </c>
      <c r="G49" s="133" t="str">
        <f>VLOOKUP(E49,'LISTADO ATM'!$A$2:$B$901,2,0)</f>
        <v>ATM Destacamento Policía Nacional La Victoria</v>
      </c>
      <c r="H49" s="133" t="str">
        <f>VLOOKUP(E49,VIP!$A$2:$O19798,7,FALSE)</f>
        <v>Si</v>
      </c>
      <c r="I49" s="133" t="str">
        <f>VLOOKUP(E49,VIP!$A$2:$O11763,8,FALSE)</f>
        <v>Si</v>
      </c>
      <c r="J49" s="133" t="str">
        <f>VLOOKUP(E49,VIP!$A$2:$O11713,8,FALSE)</f>
        <v>Si</v>
      </c>
      <c r="K49" s="133" t="str">
        <f>VLOOKUP(E49,VIP!$A$2:$O15287,6,0)</f>
        <v>SI</v>
      </c>
      <c r="L49" s="129" t="s">
        <v>2241</v>
      </c>
      <c r="M49" s="131" t="s">
        <v>2540</v>
      </c>
      <c r="N49" s="96" t="s">
        <v>2448</v>
      </c>
      <c r="O49" s="133" t="s">
        <v>2450</v>
      </c>
      <c r="P49" s="134"/>
      <c r="Q49" s="183">
        <v>44417.600532407407</v>
      </c>
      <c r="R49" s="44"/>
      <c r="V49" s="78"/>
      <c r="W49" s="69"/>
    </row>
    <row r="50" spans="1:23" s="127" customFormat="1" ht="18" x14ac:dyDescent="0.25">
      <c r="A50" s="133" t="str">
        <f>VLOOKUP(E50,'LISTADO ATM'!$A$2:$C$902,3,0)</f>
        <v>ESTE</v>
      </c>
      <c r="B50" s="112" t="s">
        <v>2643</v>
      </c>
      <c r="C50" s="97">
        <v>44415.886724537035</v>
      </c>
      <c r="D50" s="97" t="s">
        <v>2444</v>
      </c>
      <c r="E50" s="128">
        <v>158</v>
      </c>
      <c r="F50" s="133" t="str">
        <f>VLOOKUP(E50,VIP!$A$2:$O14816,2,0)</f>
        <v>DRBR158</v>
      </c>
      <c r="G50" s="133" t="str">
        <f>VLOOKUP(E50,'LISTADO ATM'!$A$2:$B$901,2,0)</f>
        <v xml:space="preserve">ATM Oficina Romana Norte </v>
      </c>
      <c r="H50" s="133" t="str">
        <f>VLOOKUP(E50,VIP!$A$2:$O19777,7,FALSE)</f>
        <v>Si</v>
      </c>
      <c r="I50" s="133" t="str">
        <f>VLOOKUP(E50,VIP!$A$2:$O11742,8,FALSE)</f>
        <v>Si</v>
      </c>
      <c r="J50" s="133" t="str">
        <f>VLOOKUP(E50,VIP!$A$2:$O11692,8,FALSE)</f>
        <v>Si</v>
      </c>
      <c r="K50" s="133" t="str">
        <f>VLOOKUP(E50,VIP!$A$2:$O15266,6,0)</f>
        <v>SI</v>
      </c>
      <c r="L50" s="129" t="s">
        <v>2592</v>
      </c>
      <c r="M50" s="131" t="s">
        <v>2540</v>
      </c>
      <c r="N50" s="96" t="s">
        <v>2448</v>
      </c>
      <c r="O50" s="133" t="s">
        <v>2449</v>
      </c>
      <c r="P50" s="133"/>
      <c r="Q50" s="183">
        <v>44417.434432870374</v>
      </c>
      <c r="R50" s="44"/>
      <c r="V50" s="78"/>
      <c r="W50" s="69"/>
    </row>
    <row r="51" spans="1:23" s="127" customFormat="1" ht="18" x14ac:dyDescent="0.25">
      <c r="A51" s="133" t="str">
        <f>VLOOKUP(E51,'LISTADO ATM'!$A$2:$C$902,3,0)</f>
        <v>DISTRITO NACIONAL</v>
      </c>
      <c r="B51" s="112" t="s">
        <v>2642</v>
      </c>
      <c r="C51" s="97">
        <v>44415.888993055552</v>
      </c>
      <c r="D51" s="97" t="s">
        <v>2444</v>
      </c>
      <c r="E51" s="128">
        <v>540</v>
      </c>
      <c r="F51" s="133" t="str">
        <f>VLOOKUP(E51,VIP!$A$2:$O14815,2,0)</f>
        <v>DRBR540</v>
      </c>
      <c r="G51" s="133" t="str">
        <f>VLOOKUP(E51,'LISTADO ATM'!$A$2:$B$901,2,0)</f>
        <v xml:space="preserve">ATM Autoservicio Sambil I </v>
      </c>
      <c r="H51" s="133" t="str">
        <f>VLOOKUP(E51,VIP!$A$2:$O19776,7,FALSE)</f>
        <v>Si</v>
      </c>
      <c r="I51" s="133" t="str">
        <f>VLOOKUP(E51,VIP!$A$2:$O11741,8,FALSE)</f>
        <v>Si</v>
      </c>
      <c r="J51" s="133" t="str">
        <f>VLOOKUP(E51,VIP!$A$2:$O11691,8,FALSE)</f>
        <v>Si</v>
      </c>
      <c r="K51" s="133" t="str">
        <f>VLOOKUP(E51,VIP!$A$2:$O15265,6,0)</f>
        <v>NO</v>
      </c>
      <c r="L51" s="129" t="s">
        <v>2592</v>
      </c>
      <c r="M51" s="131" t="s">
        <v>2540</v>
      </c>
      <c r="N51" s="96" t="s">
        <v>2448</v>
      </c>
      <c r="O51" s="133" t="s">
        <v>2449</v>
      </c>
      <c r="P51" s="133"/>
      <c r="Q51" s="183">
        <v>44417.600532407407</v>
      </c>
      <c r="R51" s="44"/>
      <c r="V51" s="78"/>
      <c r="W51" s="69"/>
    </row>
    <row r="52" spans="1:23" s="127" customFormat="1" ht="18" x14ac:dyDescent="0.25">
      <c r="A52" s="133" t="str">
        <f>VLOOKUP(E52,'LISTADO ATM'!$A$2:$C$902,3,0)</f>
        <v>ESTE</v>
      </c>
      <c r="B52" s="112">
        <v>3335981837</v>
      </c>
      <c r="C52" s="97">
        <v>44416.004861111112</v>
      </c>
      <c r="D52" s="97" t="s">
        <v>2464</v>
      </c>
      <c r="E52" s="128">
        <v>117</v>
      </c>
      <c r="F52" s="133" t="str">
        <f>VLOOKUP(E52,VIP!$A$2:$O14840,2,0)</f>
        <v>DRBR117</v>
      </c>
      <c r="G52" s="133" t="str">
        <f>VLOOKUP(E52,'LISTADO ATM'!$A$2:$B$901,2,0)</f>
        <v xml:space="preserve">ATM Oficina El Seybo </v>
      </c>
      <c r="H52" s="133" t="str">
        <f>VLOOKUP(E52,VIP!$A$2:$O19801,7,FALSE)</f>
        <v>Si</v>
      </c>
      <c r="I52" s="133" t="str">
        <f>VLOOKUP(E52,VIP!$A$2:$O11766,8,FALSE)</f>
        <v>Si</v>
      </c>
      <c r="J52" s="133" t="str">
        <f>VLOOKUP(E52,VIP!$A$2:$O11716,8,FALSE)</f>
        <v>Si</v>
      </c>
      <c r="K52" s="133" t="str">
        <f>VLOOKUP(E52,VIP!$A$2:$O15290,6,0)</f>
        <v>SI</v>
      </c>
      <c r="L52" s="129" t="s">
        <v>2592</v>
      </c>
      <c r="M52" s="131" t="s">
        <v>2540</v>
      </c>
      <c r="N52" s="96" t="s">
        <v>2448</v>
      </c>
      <c r="O52" s="133" t="s">
        <v>2465</v>
      </c>
      <c r="P52" s="134"/>
      <c r="Q52" s="183">
        <v>44417.600532407407</v>
      </c>
      <c r="R52" s="44"/>
      <c r="V52" s="78"/>
      <c r="W52" s="69"/>
    </row>
    <row r="53" spans="1:23" s="127" customFormat="1" ht="18" x14ac:dyDescent="0.25">
      <c r="A53" s="133" t="str">
        <f>VLOOKUP(E53,'LISTADO ATM'!$A$2:$C$902,3,0)</f>
        <v>DISTRITO NACIONAL</v>
      </c>
      <c r="B53" s="112" t="s">
        <v>2725</v>
      </c>
      <c r="C53" s="97">
        <v>44416.992303240739</v>
      </c>
      <c r="D53" s="97" t="s">
        <v>2444</v>
      </c>
      <c r="E53" s="128">
        <v>54</v>
      </c>
      <c r="F53" s="133" t="str">
        <f>VLOOKUP(E53,VIP!$A$2:$O14839,2,0)</f>
        <v>DRBR054</v>
      </c>
      <c r="G53" s="133" t="str">
        <f>VLOOKUP(E53,'LISTADO ATM'!$A$2:$B$901,2,0)</f>
        <v xml:space="preserve">ATM Autoservicio Galería 360 </v>
      </c>
      <c r="H53" s="133" t="str">
        <f>VLOOKUP(E53,VIP!$A$2:$O19800,7,FALSE)</f>
        <v>Si</v>
      </c>
      <c r="I53" s="133" t="str">
        <f>VLOOKUP(E53,VIP!$A$2:$O11765,8,FALSE)</f>
        <v>Si</v>
      </c>
      <c r="J53" s="133" t="str">
        <f>VLOOKUP(E53,VIP!$A$2:$O11715,8,FALSE)</f>
        <v>Si</v>
      </c>
      <c r="K53" s="133" t="str">
        <f>VLOOKUP(E53,VIP!$A$2:$O15289,6,0)</f>
        <v>NO</v>
      </c>
      <c r="L53" s="129" t="s">
        <v>2592</v>
      </c>
      <c r="M53" s="131" t="s">
        <v>2540</v>
      </c>
      <c r="N53" s="96" t="s">
        <v>2448</v>
      </c>
      <c r="O53" s="133" t="s">
        <v>2449</v>
      </c>
      <c r="P53" s="135"/>
      <c r="Q53" s="183">
        <v>44417.600532407407</v>
      </c>
      <c r="R53" s="44"/>
      <c r="V53" s="78"/>
      <c r="W53" s="69"/>
    </row>
    <row r="54" spans="1:23" s="127" customFormat="1" ht="18" x14ac:dyDescent="0.25">
      <c r="A54" s="133" t="str">
        <f>VLOOKUP(E54,'LISTADO ATM'!$A$2:$C$902,3,0)</f>
        <v>DISTRITO NACIONAL</v>
      </c>
      <c r="B54" s="112" t="s">
        <v>2617</v>
      </c>
      <c r="C54" s="97">
        <v>44414.636388888888</v>
      </c>
      <c r="D54" s="97" t="s">
        <v>2444</v>
      </c>
      <c r="E54" s="128">
        <v>648</v>
      </c>
      <c r="F54" s="133" t="str">
        <f>VLOOKUP(E54,VIP!$A$2:$O14772,2,0)</f>
        <v>DRBR190</v>
      </c>
      <c r="G54" s="133" t="str">
        <f>VLOOKUP(E54,'LISTADO ATM'!$A$2:$B$901,2,0)</f>
        <v xml:space="preserve">ATM Hermandad de Pensionados </v>
      </c>
      <c r="H54" s="133" t="str">
        <f>VLOOKUP(E54,VIP!$A$2:$O19733,7,FALSE)</f>
        <v>Si</v>
      </c>
      <c r="I54" s="133" t="str">
        <f>VLOOKUP(E54,VIP!$A$2:$O11698,8,FALSE)</f>
        <v>No</v>
      </c>
      <c r="J54" s="133" t="str">
        <f>VLOOKUP(E54,VIP!$A$2:$O11648,8,FALSE)</f>
        <v>No</v>
      </c>
      <c r="K54" s="133" t="str">
        <f>VLOOKUP(E54,VIP!$A$2:$O15222,6,0)</f>
        <v>NO</v>
      </c>
      <c r="L54" s="129" t="s">
        <v>2555</v>
      </c>
      <c r="M54" s="131" t="s">
        <v>2540</v>
      </c>
      <c r="N54" s="96" t="s">
        <v>2448</v>
      </c>
      <c r="O54" s="133" t="s">
        <v>2449</v>
      </c>
      <c r="P54" s="134"/>
      <c r="Q54" s="183">
        <v>44417.434432870374</v>
      </c>
      <c r="R54" s="44"/>
      <c r="V54" s="78"/>
      <c r="W54" s="69"/>
    </row>
    <row r="55" spans="1:23" s="127" customFormat="1" ht="18" x14ac:dyDescent="0.25">
      <c r="A55" s="133" t="str">
        <f>VLOOKUP(E55,'LISTADO ATM'!$A$2:$C$902,3,0)</f>
        <v>ESTE</v>
      </c>
      <c r="B55" s="112" t="s">
        <v>2640</v>
      </c>
      <c r="C55" s="97">
        <v>44415.646967592591</v>
      </c>
      <c r="D55" s="97" t="s">
        <v>2464</v>
      </c>
      <c r="E55" s="128">
        <v>842</v>
      </c>
      <c r="F55" s="133" t="str">
        <f>VLOOKUP(E55,VIP!$A$2:$O14847,2,0)</f>
        <v>DRBR842</v>
      </c>
      <c r="G55" s="133" t="str">
        <f>VLOOKUP(E55,'LISTADO ATM'!$A$2:$B$901,2,0)</f>
        <v xml:space="preserve">ATM Plaza Orense II (La Romana) </v>
      </c>
      <c r="H55" s="133" t="str">
        <f>VLOOKUP(E55,VIP!$A$2:$O19808,7,FALSE)</f>
        <v>Si</v>
      </c>
      <c r="I55" s="133" t="str">
        <f>VLOOKUP(E55,VIP!$A$2:$O11773,8,FALSE)</f>
        <v>Si</v>
      </c>
      <c r="J55" s="133" t="str">
        <f>VLOOKUP(E55,VIP!$A$2:$O11723,8,FALSE)</f>
        <v>Si</v>
      </c>
      <c r="K55" s="133" t="str">
        <f>VLOOKUP(E55,VIP!$A$2:$O15297,6,0)</f>
        <v>NO</v>
      </c>
      <c r="L55" s="129" t="s">
        <v>2555</v>
      </c>
      <c r="M55" s="131" t="s">
        <v>2540</v>
      </c>
      <c r="N55" s="96" t="s">
        <v>2448</v>
      </c>
      <c r="O55" s="133" t="s">
        <v>2465</v>
      </c>
      <c r="P55" s="133"/>
      <c r="Q55" s="183">
        <v>44417.600532407407</v>
      </c>
      <c r="R55" s="44"/>
      <c r="V55" s="78"/>
      <c r="W55" s="69"/>
    </row>
    <row r="56" spans="1:23" s="127" customFormat="1" ht="18" x14ac:dyDescent="0.25">
      <c r="A56" s="133" t="str">
        <f>VLOOKUP(E56,'LISTADO ATM'!$A$2:$C$902,3,0)</f>
        <v>SUR</v>
      </c>
      <c r="B56" s="112">
        <v>3335981853</v>
      </c>
      <c r="C56" s="97">
        <v>44416.363854166666</v>
      </c>
      <c r="D56" s="97" t="s">
        <v>2464</v>
      </c>
      <c r="E56" s="128">
        <v>766</v>
      </c>
      <c r="F56" s="133" t="str">
        <f>VLOOKUP(E56,VIP!$A$2:$O14814,2,0)</f>
        <v>DRBR440</v>
      </c>
      <c r="G56" s="133" t="str">
        <f>VLOOKUP(E56,'LISTADO ATM'!$A$2:$B$901,2,0)</f>
        <v xml:space="preserve">ATM Oficina Azua II </v>
      </c>
      <c r="H56" s="133" t="str">
        <f>VLOOKUP(E56,VIP!$A$2:$O19775,7,FALSE)</f>
        <v>Si</v>
      </c>
      <c r="I56" s="133" t="str">
        <f>VLOOKUP(E56,VIP!$A$2:$O11740,8,FALSE)</f>
        <v>Si</v>
      </c>
      <c r="J56" s="133" t="str">
        <f>VLOOKUP(E56,VIP!$A$2:$O11690,8,FALSE)</f>
        <v>Si</v>
      </c>
      <c r="K56" s="133" t="str">
        <f>VLOOKUP(E56,VIP!$A$2:$O15264,6,0)</f>
        <v>SI</v>
      </c>
      <c r="L56" s="129" t="s">
        <v>2646</v>
      </c>
      <c r="M56" s="131" t="s">
        <v>2540</v>
      </c>
      <c r="N56" s="96" t="s">
        <v>2448</v>
      </c>
      <c r="O56" s="133" t="s">
        <v>2465</v>
      </c>
      <c r="P56" s="207"/>
      <c r="Q56" s="183">
        <v>44417.434432870374</v>
      </c>
      <c r="R56" s="44"/>
      <c r="V56" s="78"/>
      <c r="W56" s="69"/>
    </row>
    <row r="57" spans="1:23" s="127" customFormat="1" ht="18" x14ac:dyDescent="0.25">
      <c r="A57" s="133" t="str">
        <f>VLOOKUP(E57,'LISTADO ATM'!$A$2:$C$902,3,0)</f>
        <v>DISTRITO NACIONAL</v>
      </c>
      <c r="B57" s="112" t="s">
        <v>2672</v>
      </c>
      <c r="C57" s="97">
        <v>44416.765462962961</v>
      </c>
      <c r="D57" s="97" t="s">
        <v>2444</v>
      </c>
      <c r="E57" s="128">
        <v>815</v>
      </c>
      <c r="F57" s="133" t="str">
        <f>VLOOKUP(E57,VIP!$A$2:$O14827,2,0)</f>
        <v>DRBR24A</v>
      </c>
      <c r="G57" s="133" t="str">
        <f>VLOOKUP(E57,'LISTADO ATM'!$A$2:$B$901,2,0)</f>
        <v xml:space="preserve">ATM Oficina Atalaya del Mar </v>
      </c>
      <c r="H57" s="133" t="str">
        <f>VLOOKUP(E57,VIP!$A$2:$O19788,7,FALSE)</f>
        <v>Si</v>
      </c>
      <c r="I57" s="133" t="str">
        <f>VLOOKUP(E57,VIP!$A$2:$O11753,8,FALSE)</f>
        <v>Si</v>
      </c>
      <c r="J57" s="133" t="str">
        <f>VLOOKUP(E57,VIP!$A$2:$O11703,8,FALSE)</f>
        <v>Si</v>
      </c>
      <c r="K57" s="133" t="str">
        <f>VLOOKUP(E57,VIP!$A$2:$O15277,6,0)</f>
        <v>SI</v>
      </c>
      <c r="L57" s="129" t="s">
        <v>2646</v>
      </c>
      <c r="M57" s="131" t="s">
        <v>2540</v>
      </c>
      <c r="N57" s="96" t="s">
        <v>2448</v>
      </c>
      <c r="O57" s="133" t="s">
        <v>2449</v>
      </c>
      <c r="P57" s="134"/>
      <c r="Q57" s="183">
        <v>44417.600532407407</v>
      </c>
      <c r="R57" s="44"/>
      <c r="V57" s="78"/>
      <c r="W57" s="69"/>
    </row>
    <row r="58" spans="1:23" s="127" customFormat="1" ht="18" x14ac:dyDescent="0.25">
      <c r="A58" s="133" t="str">
        <f>VLOOKUP(E58,'LISTADO ATM'!$A$2:$C$902,3,0)</f>
        <v>DISTRITO NACIONAL</v>
      </c>
      <c r="B58" s="112" t="s">
        <v>2698</v>
      </c>
      <c r="C58" s="97">
        <v>44416.907361111109</v>
      </c>
      <c r="D58" s="97" t="s">
        <v>2444</v>
      </c>
      <c r="E58" s="128">
        <v>239</v>
      </c>
      <c r="F58" s="133" t="str">
        <f>VLOOKUP(E58,VIP!$A$2:$O14835,2,0)</f>
        <v>DRBR239</v>
      </c>
      <c r="G58" s="133" t="str">
        <f>VLOOKUP(E58,'LISTADO ATM'!$A$2:$B$901,2,0)</f>
        <v xml:space="preserve">ATM Autobanco Charles de Gaulle </v>
      </c>
      <c r="H58" s="133" t="str">
        <f>VLOOKUP(E58,VIP!$A$2:$O19796,7,FALSE)</f>
        <v>Si</v>
      </c>
      <c r="I58" s="133" t="str">
        <f>VLOOKUP(E58,VIP!$A$2:$O11761,8,FALSE)</f>
        <v>Si</v>
      </c>
      <c r="J58" s="133" t="str">
        <f>VLOOKUP(E58,VIP!$A$2:$O11711,8,FALSE)</f>
        <v>Si</v>
      </c>
      <c r="K58" s="133" t="str">
        <f>VLOOKUP(E58,VIP!$A$2:$O15285,6,0)</f>
        <v>SI</v>
      </c>
      <c r="L58" s="129" t="s">
        <v>2646</v>
      </c>
      <c r="M58" s="131" t="s">
        <v>2540</v>
      </c>
      <c r="N58" s="96" t="s">
        <v>2448</v>
      </c>
      <c r="O58" s="133" t="s">
        <v>2449</v>
      </c>
      <c r="P58" s="135"/>
      <c r="Q58" s="183">
        <v>44417.600532407407</v>
      </c>
      <c r="R58" s="44"/>
      <c r="V58" s="78"/>
      <c r="W58" s="69"/>
    </row>
    <row r="59" spans="1:23" s="127" customFormat="1" ht="18" x14ac:dyDescent="0.25">
      <c r="A59" s="133" t="str">
        <f>VLOOKUP(E59,'LISTADO ATM'!$A$2:$C$902,3,0)</f>
        <v>DISTRITO NACIONAL</v>
      </c>
      <c r="B59" s="112" t="s">
        <v>2687</v>
      </c>
      <c r="C59" s="97">
        <v>44416.948159722226</v>
      </c>
      <c r="D59" s="97" t="s">
        <v>2444</v>
      </c>
      <c r="E59" s="128">
        <v>517</v>
      </c>
      <c r="F59" s="133" t="str">
        <f>VLOOKUP(E59,VIP!$A$2:$O14824,2,0)</f>
        <v>DRBR517</v>
      </c>
      <c r="G59" s="133" t="str">
        <f>VLOOKUP(E59,'LISTADO ATM'!$A$2:$B$901,2,0)</f>
        <v xml:space="preserve">ATM Autobanco Oficina Sans Soucí </v>
      </c>
      <c r="H59" s="133" t="str">
        <f>VLOOKUP(E59,VIP!$A$2:$O19785,7,FALSE)</f>
        <v>Si</v>
      </c>
      <c r="I59" s="133" t="str">
        <f>VLOOKUP(E59,VIP!$A$2:$O11750,8,FALSE)</f>
        <v>Si</v>
      </c>
      <c r="J59" s="133" t="str">
        <f>VLOOKUP(E59,VIP!$A$2:$O11700,8,FALSE)</f>
        <v>Si</v>
      </c>
      <c r="K59" s="133" t="str">
        <f>VLOOKUP(E59,VIP!$A$2:$O15274,6,0)</f>
        <v>SI</v>
      </c>
      <c r="L59" s="129" t="s">
        <v>2646</v>
      </c>
      <c r="M59" s="131" t="s">
        <v>2540</v>
      </c>
      <c r="N59" s="96" t="s">
        <v>2448</v>
      </c>
      <c r="O59" s="133" t="s">
        <v>2449</v>
      </c>
      <c r="P59" s="134"/>
      <c r="Q59" s="183">
        <v>44417.600532407407</v>
      </c>
      <c r="R59" s="44"/>
      <c r="V59" s="78"/>
      <c r="W59" s="69"/>
    </row>
    <row r="60" spans="1:23" s="127" customFormat="1" ht="18" x14ac:dyDescent="0.25">
      <c r="A60" s="134" t="str">
        <f>VLOOKUP(E60,'LISTADO ATM'!$A$2:$C$902,3,0)</f>
        <v>SUR</v>
      </c>
      <c r="B60" s="112" t="s">
        <v>2686</v>
      </c>
      <c r="C60" s="97">
        <v>44416.950312499997</v>
      </c>
      <c r="D60" s="97" t="s">
        <v>2444</v>
      </c>
      <c r="E60" s="128">
        <v>6</v>
      </c>
      <c r="F60" s="134" t="str">
        <f>VLOOKUP(E60,VIP!$A$2:$O14823,2,0)</f>
        <v>DRBR006</v>
      </c>
      <c r="G60" s="134" t="str">
        <f>VLOOKUP(E60,'LISTADO ATM'!$A$2:$B$901,2,0)</f>
        <v xml:space="preserve">ATM Plaza WAO San Juan </v>
      </c>
      <c r="H60" s="134" t="str">
        <f>VLOOKUP(E60,VIP!$A$2:$O19784,7,FALSE)</f>
        <v>N/A</v>
      </c>
      <c r="I60" s="134" t="str">
        <f>VLOOKUP(E60,VIP!$A$2:$O11749,8,FALSE)</f>
        <v>N/A</v>
      </c>
      <c r="J60" s="134" t="str">
        <f>VLOOKUP(E60,VIP!$A$2:$O11699,8,FALSE)</f>
        <v>N/A</v>
      </c>
      <c r="K60" s="134" t="str">
        <f>VLOOKUP(E60,VIP!$A$2:$O15273,6,0)</f>
        <v/>
      </c>
      <c r="L60" s="129" t="s">
        <v>2646</v>
      </c>
      <c r="M60" s="131" t="s">
        <v>2540</v>
      </c>
      <c r="N60" s="96" t="s">
        <v>2448</v>
      </c>
      <c r="O60" s="134" t="s">
        <v>2449</v>
      </c>
      <c r="P60" s="134"/>
      <c r="Q60" s="183">
        <v>44417.600532407407</v>
      </c>
      <c r="R60" s="44"/>
      <c r="V60" s="78"/>
      <c r="W60" s="69"/>
    </row>
    <row r="61" spans="1:23" s="127" customFormat="1" ht="18" x14ac:dyDescent="0.25">
      <c r="A61" s="134" t="str">
        <f>VLOOKUP(E61,'LISTADO ATM'!$A$2:$C$902,3,0)</f>
        <v>ESTE</v>
      </c>
      <c r="B61" s="112" t="s">
        <v>2613</v>
      </c>
      <c r="C61" s="97">
        <v>44412.372395833336</v>
      </c>
      <c r="D61" s="97" t="s">
        <v>2444</v>
      </c>
      <c r="E61" s="128">
        <v>673</v>
      </c>
      <c r="F61" s="134" t="str">
        <f>VLOOKUP(E61,VIP!$A$2:$O14877,2,0)</f>
        <v>DRBR673</v>
      </c>
      <c r="G61" s="134" t="str">
        <f>VLOOKUP(E61,'LISTADO ATM'!$A$2:$B$901,2,0)</f>
        <v>ATM Clínica Dr. Cruz Jiminián</v>
      </c>
      <c r="H61" s="134" t="str">
        <f>VLOOKUP(E61,VIP!$A$2:$O19838,7,FALSE)</f>
        <v>Si</v>
      </c>
      <c r="I61" s="134" t="str">
        <f>VLOOKUP(E61,VIP!$A$2:$O11803,8,FALSE)</f>
        <v>Si</v>
      </c>
      <c r="J61" s="134" t="str">
        <f>VLOOKUP(E61,VIP!$A$2:$O11753,8,FALSE)</f>
        <v>Si</v>
      </c>
      <c r="K61" s="134" t="str">
        <f>VLOOKUP(E61,VIP!$A$2:$O15327,6,0)</f>
        <v>NO</v>
      </c>
      <c r="L61" s="129" t="s">
        <v>2437</v>
      </c>
      <c r="M61" s="131" t="s">
        <v>2540</v>
      </c>
      <c r="N61" s="96" t="s">
        <v>2448</v>
      </c>
      <c r="O61" s="134" t="s">
        <v>2449</v>
      </c>
      <c r="P61" s="96"/>
      <c r="Q61" s="183">
        <v>44417.600532407407</v>
      </c>
      <c r="R61" s="44"/>
      <c r="V61" s="78"/>
      <c r="W61" s="69"/>
    </row>
    <row r="62" spans="1:23" s="127" customFormat="1" ht="18" x14ac:dyDescent="0.25">
      <c r="A62" s="134" t="str">
        <f>VLOOKUP(E62,'LISTADO ATM'!$A$2:$C$902,3,0)</f>
        <v>DISTRITO NACIONAL</v>
      </c>
      <c r="B62" s="112" t="s">
        <v>2625</v>
      </c>
      <c r="C62" s="97">
        <v>44415.510949074072</v>
      </c>
      <c r="D62" s="97" t="s">
        <v>2444</v>
      </c>
      <c r="E62" s="128">
        <v>735</v>
      </c>
      <c r="F62" s="134" t="str">
        <f>VLOOKUP(E62,VIP!$A$2:$O14801,2,0)</f>
        <v>DRBR179</v>
      </c>
      <c r="G62" s="134" t="str">
        <f>VLOOKUP(E62,'LISTADO ATM'!$A$2:$B$901,2,0)</f>
        <v xml:space="preserve">ATM Oficina Independencia II  </v>
      </c>
      <c r="H62" s="134" t="str">
        <f>VLOOKUP(E62,VIP!$A$2:$O19762,7,FALSE)</f>
        <v>Si</v>
      </c>
      <c r="I62" s="134" t="str">
        <f>VLOOKUP(E62,VIP!$A$2:$O11727,8,FALSE)</f>
        <v>Si</v>
      </c>
      <c r="J62" s="134" t="str">
        <f>VLOOKUP(E62,VIP!$A$2:$O11677,8,FALSE)</f>
        <v>Si</v>
      </c>
      <c r="K62" s="134" t="str">
        <f>VLOOKUP(E62,VIP!$A$2:$O15251,6,0)</f>
        <v>NO</v>
      </c>
      <c r="L62" s="129" t="s">
        <v>2437</v>
      </c>
      <c r="M62" s="131" t="s">
        <v>2540</v>
      </c>
      <c r="N62" s="96" t="s">
        <v>2448</v>
      </c>
      <c r="O62" s="134" t="s">
        <v>2449</v>
      </c>
      <c r="P62" s="135"/>
      <c r="Q62" s="183">
        <v>44417.434432870374</v>
      </c>
      <c r="R62" s="44"/>
      <c r="V62" s="78"/>
      <c r="W62" s="69"/>
    </row>
    <row r="63" spans="1:23" s="127" customFormat="1" ht="18" x14ac:dyDescent="0.25">
      <c r="A63" s="134" t="str">
        <f>VLOOKUP(E63,'LISTADO ATM'!$A$2:$C$902,3,0)</f>
        <v>DISTRITO NACIONAL</v>
      </c>
      <c r="B63" s="112" t="s">
        <v>2636</v>
      </c>
      <c r="C63" s="97">
        <v>44415.817893518521</v>
      </c>
      <c r="D63" s="97" t="s">
        <v>2444</v>
      </c>
      <c r="E63" s="128">
        <v>160</v>
      </c>
      <c r="F63" s="134" t="str">
        <f>VLOOKUP(E63,VIP!$A$2:$O14823,2,0)</f>
        <v>DRBR160</v>
      </c>
      <c r="G63" s="134" t="str">
        <f>VLOOKUP(E63,'LISTADO ATM'!$A$2:$B$901,2,0)</f>
        <v xml:space="preserve">ATM Oficina Herrera </v>
      </c>
      <c r="H63" s="134" t="str">
        <f>VLOOKUP(E63,VIP!$A$2:$O19784,7,FALSE)</f>
        <v>Si</v>
      </c>
      <c r="I63" s="134" t="str">
        <f>VLOOKUP(E63,VIP!$A$2:$O11749,8,FALSE)</f>
        <v>Si</v>
      </c>
      <c r="J63" s="134" t="str">
        <f>VLOOKUP(E63,VIP!$A$2:$O11699,8,FALSE)</f>
        <v>Si</v>
      </c>
      <c r="K63" s="134" t="str">
        <f>VLOOKUP(E63,VIP!$A$2:$O15273,6,0)</f>
        <v>NO</v>
      </c>
      <c r="L63" s="129" t="s">
        <v>2437</v>
      </c>
      <c r="M63" s="131" t="s">
        <v>2540</v>
      </c>
      <c r="N63" s="96" t="s">
        <v>2448</v>
      </c>
      <c r="O63" s="134" t="s">
        <v>2449</v>
      </c>
      <c r="P63" s="134"/>
      <c r="Q63" s="183">
        <v>44417.600532407407</v>
      </c>
      <c r="R63" s="44"/>
      <c r="V63" s="78"/>
      <c r="W63" s="69"/>
    </row>
    <row r="64" spans="1:23" s="127" customFormat="1" ht="18" x14ac:dyDescent="0.25">
      <c r="A64" s="134" t="str">
        <f>VLOOKUP(E64,'LISTADO ATM'!$A$2:$C$902,3,0)</f>
        <v>DISTRITO NACIONAL</v>
      </c>
      <c r="B64" s="112" t="s">
        <v>2635</v>
      </c>
      <c r="C64" s="97">
        <v>44415.818391203706</v>
      </c>
      <c r="D64" s="97" t="s">
        <v>2444</v>
      </c>
      <c r="E64" s="128">
        <v>354</v>
      </c>
      <c r="F64" s="134" t="str">
        <f>VLOOKUP(E64,VIP!$A$2:$O14822,2,0)</f>
        <v>DRBR354</v>
      </c>
      <c r="G64" s="134" t="str">
        <f>VLOOKUP(E64,'LISTADO ATM'!$A$2:$B$901,2,0)</f>
        <v xml:space="preserve">ATM Oficina Núñez de Cáceres II </v>
      </c>
      <c r="H64" s="134" t="str">
        <f>VLOOKUP(E64,VIP!$A$2:$O19783,7,FALSE)</f>
        <v>Si</v>
      </c>
      <c r="I64" s="134" t="str">
        <f>VLOOKUP(E64,VIP!$A$2:$O11748,8,FALSE)</f>
        <v>Si</v>
      </c>
      <c r="J64" s="134" t="str">
        <f>VLOOKUP(E64,VIP!$A$2:$O11698,8,FALSE)</f>
        <v>Si</v>
      </c>
      <c r="K64" s="134" t="str">
        <f>VLOOKUP(E64,VIP!$A$2:$O15272,6,0)</f>
        <v>NO</v>
      </c>
      <c r="L64" s="129" t="s">
        <v>2437</v>
      </c>
      <c r="M64" s="131" t="s">
        <v>2540</v>
      </c>
      <c r="N64" s="96" t="s">
        <v>2448</v>
      </c>
      <c r="O64" s="134" t="s">
        <v>2449</v>
      </c>
      <c r="P64" s="134"/>
      <c r="Q64" s="183">
        <v>44417.600532407407</v>
      </c>
      <c r="R64" s="44"/>
      <c r="V64" s="78"/>
      <c r="W64" s="69"/>
    </row>
    <row r="65" spans="1:23" s="127" customFormat="1" ht="18" x14ac:dyDescent="0.25">
      <c r="A65" s="134" t="str">
        <f>VLOOKUP(E65,'LISTADO ATM'!$A$2:$C$902,3,0)</f>
        <v>NORTE</v>
      </c>
      <c r="B65" s="112" t="s">
        <v>2632</v>
      </c>
      <c r="C65" s="97">
        <v>44415.81894675926</v>
      </c>
      <c r="D65" s="97" t="s">
        <v>2633</v>
      </c>
      <c r="E65" s="128">
        <v>910</v>
      </c>
      <c r="F65" s="134" t="str">
        <f>VLOOKUP(E65,VIP!$A$2:$O14821,2,0)</f>
        <v>DRBR12A</v>
      </c>
      <c r="G65" s="134" t="str">
        <f>VLOOKUP(E65,'LISTADO ATM'!$A$2:$B$901,2,0)</f>
        <v xml:space="preserve">ATM Oficina El Sol II (Santiago) </v>
      </c>
      <c r="H65" s="134" t="str">
        <f>VLOOKUP(E65,VIP!$A$2:$O19782,7,FALSE)</f>
        <v>Si</v>
      </c>
      <c r="I65" s="134" t="str">
        <f>VLOOKUP(E65,VIP!$A$2:$O11747,8,FALSE)</f>
        <v>Si</v>
      </c>
      <c r="J65" s="134" t="str">
        <f>VLOOKUP(E65,VIP!$A$2:$O11697,8,FALSE)</f>
        <v>Si</v>
      </c>
      <c r="K65" s="134" t="str">
        <f>VLOOKUP(E65,VIP!$A$2:$O15271,6,0)</f>
        <v>SI</v>
      </c>
      <c r="L65" s="129" t="s">
        <v>2437</v>
      </c>
      <c r="M65" s="131" t="s">
        <v>2540</v>
      </c>
      <c r="N65" s="96" t="s">
        <v>2448</v>
      </c>
      <c r="O65" s="134" t="s">
        <v>2634</v>
      </c>
      <c r="P65" s="134"/>
      <c r="Q65" s="183">
        <v>44417.434432870374</v>
      </c>
      <c r="R65" s="44"/>
      <c r="V65" s="78"/>
      <c r="W65" s="69"/>
    </row>
    <row r="66" spans="1:23" s="127" customFormat="1" ht="18" x14ac:dyDescent="0.25">
      <c r="A66" s="134" t="str">
        <f>VLOOKUP(E66,'LISTADO ATM'!$A$2:$C$902,3,0)</f>
        <v>SUR</v>
      </c>
      <c r="B66" s="112" t="s">
        <v>2631</v>
      </c>
      <c r="C66" s="97">
        <v>44415.826678240737</v>
      </c>
      <c r="D66" s="97" t="s">
        <v>2444</v>
      </c>
      <c r="E66" s="128">
        <v>871</v>
      </c>
      <c r="F66" s="134" t="str">
        <f>VLOOKUP(E66,VIP!$A$2:$O14820,2,0)</f>
        <v>DRBR871</v>
      </c>
      <c r="G66" s="134" t="str">
        <f>VLOOKUP(E66,'LISTADO ATM'!$A$2:$B$901,2,0)</f>
        <v>ATM Plaza Cultural San Juan</v>
      </c>
      <c r="H66" s="134" t="str">
        <f>VLOOKUP(E66,VIP!$A$2:$O19781,7,FALSE)</f>
        <v>N/A</v>
      </c>
      <c r="I66" s="134" t="str">
        <f>VLOOKUP(E66,VIP!$A$2:$O11746,8,FALSE)</f>
        <v>N/A</v>
      </c>
      <c r="J66" s="134" t="str">
        <f>VLOOKUP(E66,VIP!$A$2:$O11696,8,FALSE)</f>
        <v>N/A</v>
      </c>
      <c r="K66" s="134" t="str">
        <f>VLOOKUP(E66,VIP!$A$2:$O15270,6,0)</f>
        <v>N/A</v>
      </c>
      <c r="L66" s="129" t="s">
        <v>2437</v>
      </c>
      <c r="M66" s="131" t="s">
        <v>2540</v>
      </c>
      <c r="N66" s="96" t="s">
        <v>2448</v>
      </c>
      <c r="O66" s="134" t="s">
        <v>2449</v>
      </c>
      <c r="P66" s="135"/>
      <c r="Q66" s="183">
        <v>44417.600532407407</v>
      </c>
      <c r="R66" s="44"/>
      <c r="V66" s="78"/>
      <c r="W66" s="69"/>
    </row>
    <row r="67" spans="1:23" s="127" customFormat="1" ht="18" x14ac:dyDescent="0.25">
      <c r="A67" s="134" t="str">
        <f>VLOOKUP(E67,'LISTADO ATM'!$A$2:$C$902,3,0)</f>
        <v>DISTRITO NACIONAL</v>
      </c>
      <c r="B67" s="112" t="s">
        <v>2743</v>
      </c>
      <c r="C67" s="97">
        <v>44417.409317129626</v>
      </c>
      <c r="D67" s="97" t="s">
        <v>2444</v>
      </c>
      <c r="E67" s="128">
        <v>438</v>
      </c>
      <c r="F67" s="134" t="str">
        <f>VLOOKUP(E67,VIP!$A$2:$O14835,2,0)</f>
        <v>DRBR438</v>
      </c>
      <c r="G67" s="134" t="str">
        <f>VLOOKUP(E67,'LISTADO ATM'!$A$2:$B$901,2,0)</f>
        <v xml:space="preserve">ATM Autobanco Torre IV </v>
      </c>
      <c r="H67" s="134" t="str">
        <f>VLOOKUP(E67,VIP!$A$2:$O19796,7,FALSE)</f>
        <v>Si</v>
      </c>
      <c r="I67" s="134" t="str">
        <f>VLOOKUP(E67,VIP!$A$2:$O11761,8,FALSE)</f>
        <v>Si</v>
      </c>
      <c r="J67" s="134" t="str">
        <f>VLOOKUP(E67,VIP!$A$2:$O11711,8,FALSE)</f>
        <v>Si</v>
      </c>
      <c r="K67" s="134" t="str">
        <f>VLOOKUP(E67,VIP!$A$2:$O15285,6,0)</f>
        <v>SI</v>
      </c>
      <c r="L67" s="129" t="s">
        <v>2437</v>
      </c>
      <c r="M67" s="131" t="s">
        <v>2540</v>
      </c>
      <c r="N67" s="96" t="s">
        <v>2448</v>
      </c>
      <c r="O67" s="134" t="s">
        <v>2449</v>
      </c>
      <c r="P67" s="207"/>
      <c r="Q67" s="183">
        <v>44417.600532407407</v>
      </c>
      <c r="R67" s="44"/>
      <c r="V67" s="78"/>
      <c r="W67" s="69"/>
    </row>
    <row r="68" spans="1:23" s="127" customFormat="1" ht="18" x14ac:dyDescent="0.25">
      <c r="A68" s="134" t="str">
        <f>VLOOKUP(E68,'LISTADO ATM'!$A$2:$C$902,3,0)</f>
        <v>ESTE</v>
      </c>
      <c r="B68" s="112" t="s">
        <v>2739</v>
      </c>
      <c r="C68" s="97">
        <v>44417.426724537036</v>
      </c>
      <c r="D68" s="97" t="s">
        <v>2464</v>
      </c>
      <c r="E68" s="128">
        <v>844</v>
      </c>
      <c r="F68" s="134" t="str">
        <f>VLOOKUP(E68,VIP!$A$2:$O14831,2,0)</f>
        <v>DRBR844</v>
      </c>
      <c r="G68" s="134" t="str">
        <f>VLOOKUP(E68,'LISTADO ATM'!$A$2:$B$901,2,0)</f>
        <v xml:space="preserve">ATM San Juan Shopping Center (Bávaro) </v>
      </c>
      <c r="H68" s="134" t="str">
        <f>VLOOKUP(E68,VIP!$A$2:$O19792,7,FALSE)</f>
        <v>Si</v>
      </c>
      <c r="I68" s="134" t="str">
        <f>VLOOKUP(E68,VIP!$A$2:$O11757,8,FALSE)</f>
        <v>Si</v>
      </c>
      <c r="J68" s="134" t="str">
        <f>VLOOKUP(E68,VIP!$A$2:$O11707,8,FALSE)</f>
        <v>Si</v>
      </c>
      <c r="K68" s="134" t="str">
        <f>VLOOKUP(E68,VIP!$A$2:$O15281,6,0)</f>
        <v>NO</v>
      </c>
      <c r="L68" s="129" t="s">
        <v>2437</v>
      </c>
      <c r="M68" s="131" t="s">
        <v>2540</v>
      </c>
      <c r="N68" s="96" t="s">
        <v>2448</v>
      </c>
      <c r="O68" s="134" t="s">
        <v>2752</v>
      </c>
      <c r="P68" s="207"/>
      <c r="Q68" s="183">
        <v>44417.600532407407</v>
      </c>
      <c r="R68" s="44"/>
      <c r="V68" s="78"/>
      <c r="W68" s="69"/>
    </row>
    <row r="69" spans="1:23" s="127" customFormat="1" ht="18" x14ac:dyDescent="0.25">
      <c r="A69" s="134" t="str">
        <f>VLOOKUP(E69,'LISTADO ATM'!$A$2:$C$902,3,0)</f>
        <v>NORTE</v>
      </c>
      <c r="B69" s="112" t="s">
        <v>2766</v>
      </c>
      <c r="C69" s="97">
        <v>44417.50608796296</v>
      </c>
      <c r="D69" s="97" t="s">
        <v>2633</v>
      </c>
      <c r="E69" s="128">
        <v>703</v>
      </c>
      <c r="F69" s="134" t="str">
        <f>VLOOKUP(E69,VIP!$A$2:$O14836,2,0)</f>
        <v>DRBR703</v>
      </c>
      <c r="G69" s="134" t="str">
        <f>VLOOKUP(E69,'LISTADO ATM'!$A$2:$B$901,2,0)</f>
        <v xml:space="preserve">ATM Oficina El Mamey Los Hidalgos </v>
      </c>
      <c r="H69" s="134" t="str">
        <f>VLOOKUP(E69,VIP!$A$2:$O19797,7,FALSE)</f>
        <v>Si</v>
      </c>
      <c r="I69" s="134" t="str">
        <f>VLOOKUP(E69,VIP!$A$2:$O11762,8,FALSE)</f>
        <v>Si</v>
      </c>
      <c r="J69" s="134" t="str">
        <f>VLOOKUP(E69,VIP!$A$2:$O11712,8,FALSE)</f>
        <v>Si</v>
      </c>
      <c r="K69" s="134" t="str">
        <f>VLOOKUP(E69,VIP!$A$2:$O15286,6,0)</f>
        <v>NO</v>
      </c>
      <c r="L69" s="129" t="s">
        <v>2437</v>
      </c>
      <c r="M69" s="131" t="s">
        <v>2540</v>
      </c>
      <c r="N69" s="96" t="s">
        <v>2448</v>
      </c>
      <c r="O69" s="134" t="s">
        <v>2634</v>
      </c>
      <c r="P69" s="207"/>
      <c r="Q69" s="183">
        <v>44417.600532407407</v>
      </c>
      <c r="R69" s="44"/>
      <c r="V69" s="78"/>
      <c r="W69" s="69"/>
    </row>
    <row r="70" spans="1:23" s="127" customFormat="1" ht="18" x14ac:dyDescent="0.25">
      <c r="A70" s="134" t="str">
        <f>VLOOKUP(E70,'LISTADO ATM'!$A$2:$C$902,3,0)</f>
        <v>DISTRITO NACIONAL</v>
      </c>
      <c r="B70" s="112" t="s">
        <v>2763</v>
      </c>
      <c r="C70" s="97">
        <v>44417.544270833336</v>
      </c>
      <c r="D70" s="97" t="s">
        <v>2464</v>
      </c>
      <c r="E70" s="128">
        <v>234</v>
      </c>
      <c r="F70" s="134" t="str">
        <f>VLOOKUP(E70,VIP!$A$2:$O14833,2,0)</f>
        <v>DRBR234</v>
      </c>
      <c r="G70" s="134" t="str">
        <f>VLOOKUP(E70,'LISTADO ATM'!$A$2:$B$901,2,0)</f>
        <v xml:space="preserve">ATM Oficina Boca Chica I </v>
      </c>
      <c r="H70" s="134" t="str">
        <f>VLOOKUP(E70,VIP!$A$2:$O19794,7,FALSE)</f>
        <v>Si</v>
      </c>
      <c r="I70" s="134" t="str">
        <f>VLOOKUP(E70,VIP!$A$2:$O11759,8,FALSE)</f>
        <v>Si</v>
      </c>
      <c r="J70" s="134" t="str">
        <f>VLOOKUP(E70,VIP!$A$2:$O11709,8,FALSE)</f>
        <v>Si</v>
      </c>
      <c r="K70" s="134" t="str">
        <f>VLOOKUP(E70,VIP!$A$2:$O15283,6,0)</f>
        <v>NO</v>
      </c>
      <c r="L70" s="129" t="s">
        <v>2437</v>
      </c>
      <c r="M70" s="131" t="s">
        <v>2540</v>
      </c>
      <c r="N70" s="96" t="s">
        <v>2448</v>
      </c>
      <c r="O70" s="134" t="s">
        <v>2752</v>
      </c>
      <c r="P70" s="134"/>
      <c r="Q70" s="183">
        <v>44417.600532407407</v>
      </c>
      <c r="R70" s="44"/>
      <c r="V70" s="78"/>
      <c r="W70" s="69"/>
    </row>
    <row r="71" spans="1:23" s="127" customFormat="1" ht="18" x14ac:dyDescent="0.25">
      <c r="A71" s="134" t="str">
        <f>VLOOKUP(E71,'LISTADO ATM'!$A$2:$C$902,3,0)</f>
        <v>DISTRITO NACIONAL</v>
      </c>
      <c r="B71" s="112" t="s">
        <v>2692</v>
      </c>
      <c r="C71" s="97">
        <v>44416.92560185185</v>
      </c>
      <c r="D71" s="97" t="s">
        <v>2176</v>
      </c>
      <c r="E71" s="128">
        <v>243</v>
      </c>
      <c r="F71" s="134" t="str">
        <f>VLOOKUP(E71,VIP!$A$2:$O14829,2,0)</f>
        <v>DRBR243</v>
      </c>
      <c r="G71" s="134" t="str">
        <f>VLOOKUP(E71,'LISTADO ATM'!$A$2:$B$901,2,0)</f>
        <v xml:space="preserve">ATM Autoservicio Plaza Central  </v>
      </c>
      <c r="H71" s="134" t="str">
        <f>VLOOKUP(E71,VIP!$A$2:$O19790,7,FALSE)</f>
        <v>Si</v>
      </c>
      <c r="I71" s="134" t="str">
        <f>VLOOKUP(E71,VIP!$A$2:$O11755,8,FALSE)</f>
        <v>Si</v>
      </c>
      <c r="J71" s="134" t="str">
        <f>VLOOKUP(E71,VIP!$A$2:$O11705,8,FALSE)</f>
        <v>Si</v>
      </c>
      <c r="K71" s="134" t="str">
        <f>VLOOKUP(E71,VIP!$A$2:$O15279,6,0)</f>
        <v>SI</v>
      </c>
      <c r="L71" s="129" t="s">
        <v>2684</v>
      </c>
      <c r="M71" s="131" t="s">
        <v>2540</v>
      </c>
      <c r="N71" s="131" t="s">
        <v>2685</v>
      </c>
      <c r="O71" s="134" t="s">
        <v>2450</v>
      </c>
      <c r="P71" s="207"/>
      <c r="Q71" s="183">
        <v>44417.434432870374</v>
      </c>
      <c r="R71" s="44"/>
      <c r="V71" s="78"/>
      <c r="W71" s="69"/>
    </row>
    <row r="72" spans="1:23" s="127" customFormat="1" ht="18" x14ac:dyDescent="0.25">
      <c r="A72" s="134" t="str">
        <f>VLOOKUP(E72,'LISTADO ATM'!$A$2:$C$902,3,0)</f>
        <v>NORTE</v>
      </c>
      <c r="B72" s="112" t="s">
        <v>2691</v>
      </c>
      <c r="C72" s="97">
        <v>44416.931550925925</v>
      </c>
      <c r="D72" s="97" t="s">
        <v>2176</v>
      </c>
      <c r="E72" s="128">
        <v>266</v>
      </c>
      <c r="F72" s="134" t="str">
        <f>VLOOKUP(E72,VIP!$A$2:$O14828,2,0)</f>
        <v>DRBR266</v>
      </c>
      <c r="G72" s="134" t="str">
        <f>VLOOKUP(E72,'LISTADO ATM'!$A$2:$B$901,2,0)</f>
        <v xml:space="preserve">ATM Oficina Villa Francisca </v>
      </c>
      <c r="H72" s="134" t="str">
        <f>VLOOKUP(E72,VIP!$A$2:$O19789,7,FALSE)</f>
        <v>Si</v>
      </c>
      <c r="I72" s="134" t="str">
        <f>VLOOKUP(E72,VIP!$A$2:$O11754,8,FALSE)</f>
        <v>Si</v>
      </c>
      <c r="J72" s="134" t="str">
        <f>VLOOKUP(E72,VIP!$A$2:$O11704,8,FALSE)</f>
        <v>Si</v>
      </c>
      <c r="K72" s="134" t="str">
        <f>VLOOKUP(E72,VIP!$A$2:$O15278,6,0)</f>
        <v>NO</v>
      </c>
      <c r="L72" s="129" t="s">
        <v>2684</v>
      </c>
      <c r="M72" s="131" t="s">
        <v>2540</v>
      </c>
      <c r="N72" s="96" t="s">
        <v>2448</v>
      </c>
      <c r="O72" s="134" t="s">
        <v>2450</v>
      </c>
      <c r="P72" s="207"/>
      <c r="Q72" s="183">
        <v>44417.600532407407</v>
      </c>
      <c r="R72" s="44"/>
      <c r="V72" s="78"/>
      <c r="W72" s="69"/>
    </row>
    <row r="73" spans="1:23" s="127" customFormat="1" ht="18" x14ac:dyDescent="0.25">
      <c r="A73" s="134" t="str">
        <f>VLOOKUP(E73,'LISTADO ATM'!$A$2:$C$902,3,0)</f>
        <v>NORTE</v>
      </c>
      <c r="B73" s="112" t="s">
        <v>2690</v>
      </c>
      <c r="C73" s="97">
        <v>44416.933055555557</v>
      </c>
      <c r="D73" s="97" t="s">
        <v>2177</v>
      </c>
      <c r="E73" s="128">
        <v>371</v>
      </c>
      <c r="F73" s="134" t="str">
        <f>VLOOKUP(E73,VIP!$A$2:$O14827,2,0)</f>
        <v>DRBR371</v>
      </c>
      <c r="G73" s="134" t="str">
        <f>VLOOKUP(E73,'LISTADO ATM'!$A$2:$B$901,2,0)</f>
        <v>ATM AYUNTAMIENTO JIMA LA VEGA</v>
      </c>
      <c r="H73" s="134">
        <f>VLOOKUP(E73,VIP!$A$2:$O19788,7,FALSE)</f>
        <v>0</v>
      </c>
      <c r="I73" s="134">
        <f>VLOOKUP(E73,VIP!$A$2:$O11753,8,FALSE)</f>
        <v>0</v>
      </c>
      <c r="J73" s="134">
        <f>VLOOKUP(E73,VIP!$A$2:$O11703,8,FALSE)</f>
        <v>0</v>
      </c>
      <c r="K73" s="134">
        <f>VLOOKUP(E73,VIP!$A$2:$O15277,6,0)</f>
        <v>0</v>
      </c>
      <c r="L73" s="129" t="s">
        <v>2684</v>
      </c>
      <c r="M73" s="131" t="s">
        <v>2540</v>
      </c>
      <c r="N73" s="131" t="s">
        <v>2685</v>
      </c>
      <c r="O73" s="134" t="s">
        <v>2588</v>
      </c>
      <c r="P73" s="134"/>
      <c r="Q73" s="183">
        <v>44417.434432870374</v>
      </c>
      <c r="R73" s="44"/>
      <c r="V73" s="78"/>
      <c r="W73" s="69"/>
    </row>
    <row r="74" spans="1:23" s="127" customFormat="1" ht="18" x14ac:dyDescent="0.25">
      <c r="A74" s="134" t="str">
        <f>VLOOKUP(E74,'LISTADO ATM'!$A$2:$C$902,3,0)</f>
        <v>ESTE</v>
      </c>
      <c r="B74" s="112" t="s">
        <v>2689</v>
      </c>
      <c r="C74" s="97">
        <v>44416.93540509259</v>
      </c>
      <c r="D74" s="97" t="s">
        <v>2176</v>
      </c>
      <c r="E74" s="128">
        <v>480</v>
      </c>
      <c r="F74" s="134" t="str">
        <f>VLOOKUP(E74,VIP!$A$2:$O14826,2,0)</f>
        <v>DRBR480</v>
      </c>
      <c r="G74" s="134" t="str">
        <f>VLOOKUP(E74,'LISTADO ATM'!$A$2:$B$901,2,0)</f>
        <v>ATM UNP Farmaconal Higuey</v>
      </c>
      <c r="H74" s="134" t="str">
        <f>VLOOKUP(E74,VIP!$A$2:$O19787,7,FALSE)</f>
        <v>N/A</v>
      </c>
      <c r="I74" s="134" t="str">
        <f>VLOOKUP(E74,VIP!$A$2:$O11752,8,FALSE)</f>
        <v>N/A</v>
      </c>
      <c r="J74" s="134" t="str">
        <f>VLOOKUP(E74,VIP!$A$2:$O11702,8,FALSE)</f>
        <v>N/A</v>
      </c>
      <c r="K74" s="134" t="str">
        <f>VLOOKUP(E74,VIP!$A$2:$O15276,6,0)</f>
        <v>N/A</v>
      </c>
      <c r="L74" s="129" t="s">
        <v>2684</v>
      </c>
      <c r="M74" s="131" t="s">
        <v>2540</v>
      </c>
      <c r="N74" s="96" t="s">
        <v>2448</v>
      </c>
      <c r="O74" s="134" t="s">
        <v>2450</v>
      </c>
      <c r="P74" s="134"/>
      <c r="Q74" s="183">
        <v>44417.434432870374</v>
      </c>
      <c r="R74" s="44"/>
      <c r="V74" s="78"/>
      <c r="W74" s="69"/>
    </row>
    <row r="75" spans="1:23" s="127" customFormat="1" ht="18" x14ac:dyDescent="0.25">
      <c r="A75" s="134" t="str">
        <f>VLOOKUP(E75,'LISTADO ATM'!$A$2:$C$902,3,0)</f>
        <v>DISTRITO NACIONAL</v>
      </c>
      <c r="B75" s="112" t="s">
        <v>2712</v>
      </c>
      <c r="C75" s="97">
        <v>44417.158900462964</v>
      </c>
      <c r="D75" s="97" t="s">
        <v>2176</v>
      </c>
      <c r="E75" s="128">
        <v>43</v>
      </c>
      <c r="F75" s="134" t="str">
        <f>VLOOKUP(E75,VIP!$A$2:$O14826,2,0)</f>
        <v>DRBR043</v>
      </c>
      <c r="G75" s="134" t="str">
        <f>VLOOKUP(E75,'LISTADO ATM'!$A$2:$B$901,2,0)</f>
        <v xml:space="preserve">ATM Zona Franca San Isidro </v>
      </c>
      <c r="H75" s="134" t="str">
        <f>VLOOKUP(E75,VIP!$A$2:$O19787,7,FALSE)</f>
        <v>Si</v>
      </c>
      <c r="I75" s="134" t="str">
        <f>VLOOKUP(E75,VIP!$A$2:$O11752,8,FALSE)</f>
        <v>No</v>
      </c>
      <c r="J75" s="134" t="str">
        <f>VLOOKUP(E75,VIP!$A$2:$O11702,8,FALSE)</f>
        <v>No</v>
      </c>
      <c r="K75" s="134" t="str">
        <f>VLOOKUP(E75,VIP!$A$2:$O15276,6,0)</f>
        <v>NO</v>
      </c>
      <c r="L75" s="129" t="s">
        <v>2621</v>
      </c>
      <c r="M75" s="131" t="s">
        <v>2540</v>
      </c>
      <c r="N75" s="96" t="s">
        <v>2448</v>
      </c>
      <c r="O75" s="134" t="s">
        <v>2450</v>
      </c>
      <c r="P75" s="207"/>
      <c r="Q75" s="183">
        <v>44417.600532407407</v>
      </c>
      <c r="R75" s="44"/>
      <c r="V75" s="78"/>
      <c r="W75" s="69"/>
    </row>
    <row r="76" spans="1:23" s="127" customFormat="1" ht="18" x14ac:dyDescent="0.25">
      <c r="A76" s="134" t="str">
        <f>VLOOKUP(E76,'LISTADO ATM'!$A$2:$C$902,3,0)</f>
        <v>ESTE</v>
      </c>
      <c r="B76" s="112" t="s">
        <v>2638</v>
      </c>
      <c r="C76" s="97">
        <v>44415.816134259258</v>
      </c>
      <c r="D76" s="97" t="s">
        <v>2444</v>
      </c>
      <c r="E76" s="128">
        <v>609</v>
      </c>
      <c r="F76" s="134" t="str">
        <f>VLOOKUP(E76,VIP!$A$2:$O14825,2,0)</f>
        <v>DRBR120</v>
      </c>
      <c r="G76" s="134" t="str">
        <f>VLOOKUP(E76,'LISTADO ATM'!$A$2:$B$901,2,0)</f>
        <v xml:space="preserve">ATM S/M Jumbo (San Pedro) </v>
      </c>
      <c r="H76" s="134" t="str">
        <f>VLOOKUP(E76,VIP!$A$2:$O19786,7,FALSE)</f>
        <v>Si</v>
      </c>
      <c r="I76" s="134" t="str">
        <f>VLOOKUP(E76,VIP!$A$2:$O11751,8,FALSE)</f>
        <v>Si</v>
      </c>
      <c r="J76" s="134" t="str">
        <f>VLOOKUP(E76,VIP!$A$2:$O11701,8,FALSE)</f>
        <v>Si</v>
      </c>
      <c r="K76" s="134" t="str">
        <f>VLOOKUP(E76,VIP!$A$2:$O15275,6,0)</f>
        <v>NO</v>
      </c>
      <c r="L76" s="129" t="s">
        <v>2413</v>
      </c>
      <c r="M76" s="131" t="s">
        <v>2540</v>
      </c>
      <c r="N76" s="96" t="s">
        <v>2448</v>
      </c>
      <c r="O76" s="134" t="s">
        <v>2449</v>
      </c>
      <c r="P76" s="134"/>
      <c r="Q76" s="183">
        <v>44417.434432870374</v>
      </c>
      <c r="R76" s="44"/>
      <c r="V76" s="78"/>
      <c r="W76" s="69"/>
    </row>
    <row r="77" spans="1:23" s="127" customFormat="1" ht="18" x14ac:dyDescent="0.25">
      <c r="A77" s="134" t="str">
        <f>VLOOKUP(E77,'LISTADO ATM'!$A$2:$C$902,3,0)</f>
        <v>DISTRITO NACIONAL</v>
      </c>
      <c r="B77" s="112" t="s">
        <v>2637</v>
      </c>
      <c r="C77" s="97">
        <v>44415.816886574074</v>
      </c>
      <c r="D77" s="97" t="s">
        <v>2444</v>
      </c>
      <c r="E77" s="128">
        <v>734</v>
      </c>
      <c r="F77" s="134" t="str">
        <f>VLOOKUP(E77,VIP!$A$2:$O14824,2,0)</f>
        <v>DRBR178</v>
      </c>
      <c r="G77" s="134" t="str">
        <f>VLOOKUP(E77,'LISTADO ATM'!$A$2:$B$901,2,0)</f>
        <v xml:space="preserve">ATM Oficina Independencia I </v>
      </c>
      <c r="H77" s="134" t="str">
        <f>VLOOKUP(E77,VIP!$A$2:$O19785,7,FALSE)</f>
        <v>Si</v>
      </c>
      <c r="I77" s="134" t="str">
        <f>VLOOKUP(E77,VIP!$A$2:$O11750,8,FALSE)</f>
        <v>Si</v>
      </c>
      <c r="J77" s="134" t="str">
        <f>VLOOKUP(E77,VIP!$A$2:$O11700,8,FALSE)</f>
        <v>Si</v>
      </c>
      <c r="K77" s="134" t="str">
        <f>VLOOKUP(E77,VIP!$A$2:$O15274,6,0)</f>
        <v>SI</v>
      </c>
      <c r="L77" s="129" t="s">
        <v>2413</v>
      </c>
      <c r="M77" s="131" t="s">
        <v>2540</v>
      </c>
      <c r="N77" s="96" t="s">
        <v>2448</v>
      </c>
      <c r="O77" s="134" t="s">
        <v>2449</v>
      </c>
      <c r="P77" s="134"/>
      <c r="Q77" s="183">
        <v>44417.434432870374</v>
      </c>
      <c r="R77" s="44"/>
      <c r="V77" s="78"/>
      <c r="W77" s="69"/>
    </row>
    <row r="78" spans="1:23" s="127" customFormat="1" ht="18" x14ac:dyDescent="0.25">
      <c r="A78" s="134" t="str">
        <f>VLOOKUP(E78,'LISTADO ATM'!$A$2:$C$902,3,0)</f>
        <v>SUR</v>
      </c>
      <c r="B78" s="112" t="s">
        <v>2630</v>
      </c>
      <c r="C78" s="97">
        <v>44415.828275462962</v>
      </c>
      <c r="D78" s="97" t="s">
        <v>2444</v>
      </c>
      <c r="E78" s="128">
        <v>984</v>
      </c>
      <c r="F78" s="134" t="str">
        <f>VLOOKUP(E78,VIP!$A$2:$O14832,2,0)</f>
        <v>DRBR984</v>
      </c>
      <c r="G78" s="134" t="str">
        <f>VLOOKUP(E78,'LISTADO ATM'!$A$2:$B$901,2,0)</f>
        <v xml:space="preserve">ATM Oficina Neiba II </v>
      </c>
      <c r="H78" s="134" t="str">
        <f>VLOOKUP(E78,VIP!$A$2:$O19793,7,FALSE)</f>
        <v>Si</v>
      </c>
      <c r="I78" s="134" t="str">
        <f>VLOOKUP(E78,VIP!$A$2:$O11758,8,FALSE)</f>
        <v>Si</v>
      </c>
      <c r="J78" s="134" t="str">
        <f>VLOOKUP(E78,VIP!$A$2:$O11708,8,FALSE)</f>
        <v>Si</v>
      </c>
      <c r="K78" s="134" t="str">
        <f>VLOOKUP(E78,VIP!$A$2:$O15282,6,0)</f>
        <v>NO</v>
      </c>
      <c r="L78" s="129" t="s">
        <v>2413</v>
      </c>
      <c r="M78" s="131" t="s">
        <v>2540</v>
      </c>
      <c r="N78" s="96" t="s">
        <v>2448</v>
      </c>
      <c r="O78" s="134" t="s">
        <v>2449</v>
      </c>
      <c r="P78" s="207"/>
      <c r="Q78" s="183">
        <v>44417.600532407407</v>
      </c>
      <c r="R78" s="44"/>
      <c r="V78" s="78"/>
      <c r="W78" s="69"/>
    </row>
    <row r="79" spans="1:23" s="127" customFormat="1" ht="18" x14ac:dyDescent="0.25">
      <c r="A79" s="134" t="str">
        <f>VLOOKUP(E79,'LISTADO ATM'!$A$2:$C$902,3,0)</f>
        <v>SUR</v>
      </c>
      <c r="B79" s="112" t="s">
        <v>2663</v>
      </c>
      <c r="C79" s="97">
        <v>44416.501655092594</v>
      </c>
      <c r="D79" s="97" t="s">
        <v>2464</v>
      </c>
      <c r="E79" s="128">
        <v>750</v>
      </c>
      <c r="F79" s="134" t="str">
        <f>VLOOKUP(E79,VIP!$A$2:$O14839,2,0)</f>
        <v>DRBR265</v>
      </c>
      <c r="G79" s="134" t="str">
        <f>VLOOKUP(E79,'LISTADO ATM'!$A$2:$B$901,2,0)</f>
        <v xml:space="preserve">ATM UNP Duvergé </v>
      </c>
      <c r="H79" s="134" t="str">
        <f>VLOOKUP(E79,VIP!$A$2:$O19800,7,FALSE)</f>
        <v>Si</v>
      </c>
      <c r="I79" s="134" t="str">
        <f>VLOOKUP(E79,VIP!$A$2:$O11765,8,FALSE)</f>
        <v>Si</v>
      </c>
      <c r="J79" s="134" t="str">
        <f>VLOOKUP(E79,VIP!$A$2:$O11715,8,FALSE)</f>
        <v>Si</v>
      </c>
      <c r="K79" s="134" t="str">
        <f>VLOOKUP(E79,VIP!$A$2:$O15289,6,0)</f>
        <v>SI</v>
      </c>
      <c r="L79" s="129" t="s">
        <v>2413</v>
      </c>
      <c r="M79" s="131" t="s">
        <v>2540</v>
      </c>
      <c r="N79" s="96" t="s">
        <v>2448</v>
      </c>
      <c r="O79" s="134" t="s">
        <v>2465</v>
      </c>
      <c r="P79" s="134"/>
      <c r="Q79" s="183">
        <v>44417.434432870374</v>
      </c>
      <c r="R79" s="44"/>
      <c r="V79" s="78"/>
      <c r="W79" s="69"/>
    </row>
    <row r="80" spans="1:23" s="127" customFormat="1" ht="18" x14ac:dyDescent="0.25">
      <c r="A80" s="134" t="str">
        <f>VLOOKUP(E80,'LISTADO ATM'!$A$2:$C$902,3,0)</f>
        <v>ESTE</v>
      </c>
      <c r="B80" s="112" t="s">
        <v>2662</v>
      </c>
      <c r="C80" s="97">
        <v>44416.503506944442</v>
      </c>
      <c r="D80" s="97" t="s">
        <v>2464</v>
      </c>
      <c r="E80" s="128">
        <v>631</v>
      </c>
      <c r="F80" s="134" t="str">
        <f>VLOOKUP(E80,VIP!$A$2:$O14838,2,0)</f>
        <v>DRBR417</v>
      </c>
      <c r="G80" s="134" t="str">
        <f>VLOOKUP(E80,'LISTADO ATM'!$A$2:$B$901,2,0)</f>
        <v xml:space="preserve">ATM ASOCODEQUI (San Pedro) </v>
      </c>
      <c r="H80" s="134" t="str">
        <f>VLOOKUP(E80,VIP!$A$2:$O19799,7,FALSE)</f>
        <v>Si</v>
      </c>
      <c r="I80" s="134" t="str">
        <f>VLOOKUP(E80,VIP!$A$2:$O11764,8,FALSE)</f>
        <v>Si</v>
      </c>
      <c r="J80" s="134" t="str">
        <f>VLOOKUP(E80,VIP!$A$2:$O11714,8,FALSE)</f>
        <v>Si</v>
      </c>
      <c r="K80" s="134" t="str">
        <f>VLOOKUP(E80,VIP!$A$2:$O15288,6,0)</f>
        <v>NO</v>
      </c>
      <c r="L80" s="129" t="s">
        <v>2413</v>
      </c>
      <c r="M80" s="131" t="s">
        <v>2540</v>
      </c>
      <c r="N80" s="96" t="s">
        <v>2448</v>
      </c>
      <c r="O80" s="134" t="s">
        <v>2465</v>
      </c>
      <c r="P80" s="207"/>
      <c r="Q80" s="183">
        <v>44417.600532407407</v>
      </c>
      <c r="R80" s="44"/>
      <c r="V80" s="78"/>
      <c r="W80" s="69"/>
    </row>
    <row r="81" spans="1:23" s="127" customFormat="1" ht="18" x14ac:dyDescent="0.25">
      <c r="A81" s="134" t="str">
        <f>VLOOKUP(E81,'LISTADO ATM'!$A$2:$C$902,3,0)</f>
        <v>DISTRITO NACIONAL</v>
      </c>
      <c r="B81" s="112" t="s">
        <v>2661</v>
      </c>
      <c r="C81" s="97">
        <v>44416.504652777781</v>
      </c>
      <c r="D81" s="97" t="s">
        <v>2464</v>
      </c>
      <c r="E81" s="128">
        <v>23</v>
      </c>
      <c r="F81" s="134" t="str">
        <f>VLOOKUP(E81,VIP!$A$2:$O14837,2,0)</f>
        <v>DRBR023</v>
      </c>
      <c r="G81" s="134" t="str">
        <f>VLOOKUP(E81,'LISTADO ATM'!$A$2:$B$901,2,0)</f>
        <v xml:space="preserve">ATM Oficina México </v>
      </c>
      <c r="H81" s="134" t="str">
        <f>VLOOKUP(E81,VIP!$A$2:$O19798,7,FALSE)</f>
        <v>Si</v>
      </c>
      <c r="I81" s="134" t="str">
        <f>VLOOKUP(E81,VIP!$A$2:$O11763,8,FALSE)</f>
        <v>Si</v>
      </c>
      <c r="J81" s="134" t="str">
        <f>VLOOKUP(E81,VIP!$A$2:$O11713,8,FALSE)</f>
        <v>Si</v>
      </c>
      <c r="K81" s="134" t="str">
        <f>VLOOKUP(E81,VIP!$A$2:$O15287,6,0)</f>
        <v>NO</v>
      </c>
      <c r="L81" s="129" t="s">
        <v>2413</v>
      </c>
      <c r="M81" s="131" t="s">
        <v>2540</v>
      </c>
      <c r="N81" s="96" t="s">
        <v>2448</v>
      </c>
      <c r="O81" s="134" t="s">
        <v>2465</v>
      </c>
      <c r="P81" s="134"/>
      <c r="Q81" s="183">
        <v>44417.434432870374</v>
      </c>
      <c r="R81" s="44"/>
      <c r="V81" s="78"/>
      <c r="W81" s="69"/>
    </row>
    <row r="82" spans="1:23" s="127" customFormat="1" ht="18" x14ac:dyDescent="0.25">
      <c r="A82" s="134" t="str">
        <f>VLOOKUP(E82,'LISTADO ATM'!$A$2:$C$902,3,0)</f>
        <v>ESTE</v>
      </c>
      <c r="B82" s="112" t="s">
        <v>2660</v>
      </c>
      <c r="C82" s="97">
        <v>44416.516446759262</v>
      </c>
      <c r="D82" s="97" t="s">
        <v>2464</v>
      </c>
      <c r="E82" s="128">
        <v>385</v>
      </c>
      <c r="F82" s="134" t="str">
        <f>VLOOKUP(E82,VIP!$A$2:$O14835,2,0)</f>
        <v>DRBR385</v>
      </c>
      <c r="G82" s="134" t="str">
        <f>VLOOKUP(E82,'LISTADO ATM'!$A$2:$B$901,2,0)</f>
        <v xml:space="preserve">ATM Plaza Verón I </v>
      </c>
      <c r="H82" s="134" t="str">
        <f>VLOOKUP(E82,VIP!$A$2:$O19796,7,FALSE)</f>
        <v>Si</v>
      </c>
      <c r="I82" s="134" t="str">
        <f>VLOOKUP(E82,VIP!$A$2:$O11761,8,FALSE)</f>
        <v>Si</v>
      </c>
      <c r="J82" s="134" t="str">
        <f>VLOOKUP(E82,VIP!$A$2:$O11711,8,FALSE)</f>
        <v>Si</v>
      </c>
      <c r="K82" s="134" t="str">
        <f>VLOOKUP(E82,VIP!$A$2:$O15285,6,0)</f>
        <v>NO</v>
      </c>
      <c r="L82" s="129" t="s">
        <v>2413</v>
      </c>
      <c r="M82" s="131" t="s">
        <v>2540</v>
      </c>
      <c r="N82" s="96" t="s">
        <v>2448</v>
      </c>
      <c r="O82" s="134" t="s">
        <v>2465</v>
      </c>
      <c r="P82" s="207"/>
      <c r="Q82" s="183">
        <v>44417.600532407407</v>
      </c>
      <c r="R82" s="44"/>
      <c r="V82" s="78"/>
      <c r="W82" s="69"/>
    </row>
    <row r="83" spans="1:23" s="127" customFormat="1" ht="18" x14ac:dyDescent="0.25">
      <c r="A83" s="134" t="str">
        <f>VLOOKUP(E83,'LISTADO ATM'!$A$2:$C$902,3,0)</f>
        <v>NORTE</v>
      </c>
      <c r="B83" s="112" t="s">
        <v>2659</v>
      </c>
      <c r="C83" s="97">
        <v>44416.518495370372</v>
      </c>
      <c r="D83" s="97" t="s">
        <v>2464</v>
      </c>
      <c r="E83" s="128">
        <v>749</v>
      </c>
      <c r="F83" s="134" t="str">
        <f>VLOOKUP(E83,VIP!$A$2:$O14834,2,0)</f>
        <v>DRBR251</v>
      </c>
      <c r="G83" s="134" t="str">
        <f>VLOOKUP(E83,'LISTADO ATM'!$A$2:$B$901,2,0)</f>
        <v xml:space="preserve">ATM Oficina Yaque </v>
      </c>
      <c r="H83" s="134" t="str">
        <f>VLOOKUP(E83,VIP!$A$2:$O19795,7,FALSE)</f>
        <v>Si</v>
      </c>
      <c r="I83" s="134" t="str">
        <f>VLOOKUP(E83,VIP!$A$2:$O11760,8,FALSE)</f>
        <v>Si</v>
      </c>
      <c r="J83" s="134" t="str">
        <f>VLOOKUP(E83,VIP!$A$2:$O11710,8,FALSE)</f>
        <v>Si</v>
      </c>
      <c r="K83" s="134" t="str">
        <f>VLOOKUP(E83,VIP!$A$2:$O15284,6,0)</f>
        <v>NO</v>
      </c>
      <c r="L83" s="129" t="s">
        <v>2413</v>
      </c>
      <c r="M83" s="131" t="s">
        <v>2540</v>
      </c>
      <c r="N83" s="96" t="s">
        <v>2448</v>
      </c>
      <c r="O83" s="134" t="s">
        <v>2465</v>
      </c>
      <c r="P83" s="134"/>
      <c r="Q83" s="183">
        <v>44417.434432870374</v>
      </c>
      <c r="R83" s="44"/>
      <c r="V83" s="78"/>
      <c r="W83" s="69"/>
    </row>
    <row r="84" spans="1:23" s="127" customFormat="1" ht="18" x14ac:dyDescent="0.25">
      <c r="A84" s="134" t="str">
        <f>VLOOKUP(E84,'LISTADO ATM'!$A$2:$C$902,3,0)</f>
        <v>DISTRITO NACIONAL</v>
      </c>
      <c r="B84" s="112" t="s">
        <v>2658</v>
      </c>
      <c r="C84" s="97">
        <v>44416.519594907404</v>
      </c>
      <c r="D84" s="97" t="s">
        <v>2464</v>
      </c>
      <c r="E84" s="128">
        <v>410</v>
      </c>
      <c r="F84" s="134" t="str">
        <f>VLOOKUP(E84,VIP!$A$2:$O14832,2,0)</f>
        <v>DRBR410</v>
      </c>
      <c r="G84" s="134" t="str">
        <f>VLOOKUP(E84,'LISTADO ATM'!$A$2:$B$901,2,0)</f>
        <v xml:space="preserve">ATM Oficina Las Palmas de Herrera II </v>
      </c>
      <c r="H84" s="134" t="str">
        <f>VLOOKUP(E84,VIP!$A$2:$O19793,7,FALSE)</f>
        <v>Si</v>
      </c>
      <c r="I84" s="134" t="str">
        <f>VLOOKUP(E84,VIP!$A$2:$O11758,8,FALSE)</f>
        <v>Si</v>
      </c>
      <c r="J84" s="134" t="str">
        <f>VLOOKUP(E84,VIP!$A$2:$O11708,8,FALSE)</f>
        <v>Si</v>
      </c>
      <c r="K84" s="134" t="str">
        <f>VLOOKUP(E84,VIP!$A$2:$O15282,6,0)</f>
        <v>NO</v>
      </c>
      <c r="L84" s="129" t="s">
        <v>2413</v>
      </c>
      <c r="M84" s="131" t="s">
        <v>2540</v>
      </c>
      <c r="N84" s="96" t="s">
        <v>2448</v>
      </c>
      <c r="O84" s="134" t="s">
        <v>2465</v>
      </c>
      <c r="P84" s="134"/>
      <c r="Q84" s="183">
        <v>44417.434432870374</v>
      </c>
      <c r="R84" s="44"/>
      <c r="V84" s="78"/>
      <c r="W84" s="69"/>
    </row>
    <row r="85" spans="1:23" s="127" customFormat="1" ht="18" x14ac:dyDescent="0.25">
      <c r="A85" s="134" t="str">
        <f>VLOOKUP(E85,'LISTADO ATM'!$A$2:$C$902,3,0)</f>
        <v>DISTRITO NACIONAL</v>
      </c>
      <c r="B85" s="112">
        <v>3335981889</v>
      </c>
      <c r="C85" s="97">
        <v>44416.61141203704</v>
      </c>
      <c r="D85" s="97" t="s">
        <v>2444</v>
      </c>
      <c r="E85" s="128">
        <v>706</v>
      </c>
      <c r="F85" s="134" t="str">
        <f>VLOOKUP(E85,VIP!$A$2:$O14825,2,0)</f>
        <v>DRBR706</v>
      </c>
      <c r="G85" s="134" t="str">
        <f>VLOOKUP(E85,'LISTADO ATM'!$A$2:$B$901,2,0)</f>
        <v xml:space="preserve">ATM S/M Pristine </v>
      </c>
      <c r="H85" s="134" t="str">
        <f>VLOOKUP(E85,VIP!$A$2:$O19786,7,FALSE)</f>
        <v>Si</v>
      </c>
      <c r="I85" s="134" t="str">
        <f>VLOOKUP(E85,VIP!$A$2:$O11751,8,FALSE)</f>
        <v>Si</v>
      </c>
      <c r="J85" s="134" t="str">
        <f>VLOOKUP(E85,VIP!$A$2:$O11701,8,FALSE)</f>
        <v>Si</v>
      </c>
      <c r="K85" s="134" t="str">
        <f>VLOOKUP(E85,VIP!$A$2:$O15275,6,0)</f>
        <v>NO</v>
      </c>
      <c r="L85" s="129" t="s">
        <v>2413</v>
      </c>
      <c r="M85" s="131" t="s">
        <v>2540</v>
      </c>
      <c r="N85" s="96" t="s">
        <v>2448</v>
      </c>
      <c r="O85" s="134" t="s">
        <v>2449</v>
      </c>
      <c r="P85" s="207"/>
      <c r="Q85" s="183">
        <v>44417.600532407407</v>
      </c>
      <c r="R85" s="44"/>
      <c r="V85" s="78"/>
      <c r="W85" s="69"/>
    </row>
    <row r="86" spans="1:23" s="127" customFormat="1" ht="18" x14ac:dyDescent="0.25">
      <c r="A86" s="134" t="str">
        <f>VLOOKUP(E86,'LISTADO ATM'!$A$2:$C$902,3,0)</f>
        <v>ESTE</v>
      </c>
      <c r="B86" s="112">
        <v>3335981890</v>
      </c>
      <c r="C86" s="97">
        <v>44416.612951388888</v>
      </c>
      <c r="D86" s="97" t="s">
        <v>2444</v>
      </c>
      <c r="E86" s="128">
        <v>824</v>
      </c>
      <c r="F86" s="134" t="str">
        <f>VLOOKUP(E86,VIP!$A$2:$O14824,2,0)</f>
        <v>DRBR824</v>
      </c>
      <c r="G86" s="134" t="str">
        <f>VLOOKUP(E86,'LISTADO ATM'!$A$2:$B$901,2,0)</f>
        <v xml:space="preserve">ATM Multiplaza (Higuey) </v>
      </c>
      <c r="H86" s="134" t="str">
        <f>VLOOKUP(E86,VIP!$A$2:$O19785,7,FALSE)</f>
        <v>Si</v>
      </c>
      <c r="I86" s="134" t="str">
        <f>VLOOKUP(E86,VIP!$A$2:$O11750,8,FALSE)</f>
        <v>Si</v>
      </c>
      <c r="J86" s="134" t="str">
        <f>VLOOKUP(E86,VIP!$A$2:$O11700,8,FALSE)</f>
        <v>Si</v>
      </c>
      <c r="K86" s="134" t="str">
        <f>VLOOKUP(E86,VIP!$A$2:$O15274,6,0)</f>
        <v>NO</v>
      </c>
      <c r="L86" s="129" t="s">
        <v>2413</v>
      </c>
      <c r="M86" s="131" t="s">
        <v>2540</v>
      </c>
      <c r="N86" s="96" t="s">
        <v>2448</v>
      </c>
      <c r="O86" s="134" t="s">
        <v>2449</v>
      </c>
      <c r="P86" s="207"/>
      <c r="Q86" s="183">
        <v>44417.600532407407</v>
      </c>
      <c r="R86" s="44"/>
      <c r="V86" s="78"/>
      <c r="W86" s="69"/>
    </row>
    <row r="87" spans="1:23" s="127" customFormat="1" ht="18" x14ac:dyDescent="0.25">
      <c r="A87" s="134" t="str">
        <f>VLOOKUP(E87,'LISTADO ATM'!$A$2:$C$902,3,0)</f>
        <v>DISTRITO NACIONAL</v>
      </c>
      <c r="B87" s="112">
        <v>3335981891</v>
      </c>
      <c r="C87" s="97">
        <v>44416.61446759259</v>
      </c>
      <c r="D87" s="97" t="s">
        <v>2444</v>
      </c>
      <c r="E87" s="128">
        <v>32</v>
      </c>
      <c r="F87" s="134" t="str">
        <f>VLOOKUP(E87,VIP!$A$2:$O14823,2,0)</f>
        <v>DRBR032</v>
      </c>
      <c r="G87" s="134" t="str">
        <f>VLOOKUP(E87,'LISTADO ATM'!$A$2:$B$901,2,0)</f>
        <v xml:space="preserve">ATM Oficina San Martín II </v>
      </c>
      <c r="H87" s="134" t="str">
        <f>VLOOKUP(E87,VIP!$A$2:$O19784,7,FALSE)</f>
        <v>Si</v>
      </c>
      <c r="I87" s="134" t="str">
        <f>VLOOKUP(E87,VIP!$A$2:$O11749,8,FALSE)</f>
        <v>Si</v>
      </c>
      <c r="J87" s="134" t="str">
        <f>VLOOKUP(E87,VIP!$A$2:$O11699,8,FALSE)</f>
        <v>Si</v>
      </c>
      <c r="K87" s="134" t="str">
        <f>VLOOKUP(E87,VIP!$A$2:$O15273,6,0)</f>
        <v>NO</v>
      </c>
      <c r="L87" s="129" t="s">
        <v>2413</v>
      </c>
      <c r="M87" s="131" t="s">
        <v>2540</v>
      </c>
      <c r="N87" s="96" t="s">
        <v>2448</v>
      </c>
      <c r="O87" s="134" t="s">
        <v>2449</v>
      </c>
      <c r="P87" s="134"/>
      <c r="Q87" s="183">
        <v>44417.600532407407</v>
      </c>
      <c r="R87" s="44"/>
      <c r="V87" s="78"/>
      <c r="W87" s="69"/>
    </row>
    <row r="88" spans="1:23" s="127" customFormat="1" ht="18" x14ac:dyDescent="0.25">
      <c r="A88" s="134" t="str">
        <f>VLOOKUP(E88,'LISTADO ATM'!$A$2:$C$902,3,0)</f>
        <v>ESTE</v>
      </c>
      <c r="B88" s="112">
        <v>3335981893</v>
      </c>
      <c r="C88" s="97">
        <v>44416.623252314814</v>
      </c>
      <c r="D88" s="97" t="s">
        <v>2464</v>
      </c>
      <c r="E88" s="128">
        <v>353</v>
      </c>
      <c r="F88" s="134" t="str">
        <f>VLOOKUP(E88,VIP!$A$2:$O14821,2,0)</f>
        <v>DRBR353</v>
      </c>
      <c r="G88" s="134" t="str">
        <f>VLOOKUP(E88,'LISTADO ATM'!$A$2:$B$901,2,0)</f>
        <v xml:space="preserve">ATM Estación Boulevard Juan Dolio </v>
      </c>
      <c r="H88" s="134" t="str">
        <f>VLOOKUP(E88,VIP!$A$2:$O19782,7,FALSE)</f>
        <v>Si</v>
      </c>
      <c r="I88" s="134" t="str">
        <f>VLOOKUP(E88,VIP!$A$2:$O11747,8,FALSE)</f>
        <v>Si</v>
      </c>
      <c r="J88" s="134" t="str">
        <f>VLOOKUP(E88,VIP!$A$2:$O11697,8,FALSE)</f>
        <v>Si</v>
      </c>
      <c r="K88" s="134" t="str">
        <f>VLOOKUP(E88,VIP!$A$2:$O15271,6,0)</f>
        <v>NO</v>
      </c>
      <c r="L88" s="129" t="s">
        <v>2413</v>
      </c>
      <c r="M88" s="131" t="s">
        <v>2540</v>
      </c>
      <c r="N88" s="96" t="s">
        <v>2448</v>
      </c>
      <c r="O88" s="134" t="s">
        <v>2465</v>
      </c>
      <c r="P88" s="134"/>
      <c r="Q88" s="183">
        <v>44417.600532407407</v>
      </c>
      <c r="R88" s="44"/>
      <c r="V88" s="78"/>
      <c r="W88" s="69"/>
    </row>
    <row r="89" spans="1:23" s="127" customFormat="1" ht="18" x14ac:dyDescent="0.25">
      <c r="A89" s="134" t="str">
        <f>VLOOKUP(E89,'LISTADO ATM'!$A$2:$C$902,3,0)</f>
        <v>DISTRITO NACIONAL</v>
      </c>
      <c r="B89" s="112" t="s">
        <v>2682</v>
      </c>
      <c r="C89" s="97">
        <v>44416.729050925926</v>
      </c>
      <c r="D89" s="97" t="s">
        <v>2444</v>
      </c>
      <c r="E89" s="128">
        <v>967</v>
      </c>
      <c r="F89" s="134" t="str">
        <f>VLOOKUP(E89,VIP!$A$2:$O14838,2,0)</f>
        <v>DRBR967</v>
      </c>
      <c r="G89" s="134" t="str">
        <f>VLOOKUP(E89,'LISTADO ATM'!$A$2:$B$901,2,0)</f>
        <v xml:space="preserve">ATM UNP Hiper Olé Autopista Duarte </v>
      </c>
      <c r="H89" s="134" t="str">
        <f>VLOOKUP(E89,VIP!$A$2:$O19799,7,FALSE)</f>
        <v>Si</v>
      </c>
      <c r="I89" s="134" t="str">
        <f>VLOOKUP(E89,VIP!$A$2:$O11764,8,FALSE)</f>
        <v>Si</v>
      </c>
      <c r="J89" s="134" t="str">
        <f>VLOOKUP(E89,VIP!$A$2:$O11714,8,FALSE)</f>
        <v>Si</v>
      </c>
      <c r="K89" s="134" t="str">
        <f>VLOOKUP(E89,VIP!$A$2:$O15288,6,0)</f>
        <v>NO</v>
      </c>
      <c r="L89" s="129" t="s">
        <v>2413</v>
      </c>
      <c r="M89" s="131" t="s">
        <v>2540</v>
      </c>
      <c r="N89" s="96" t="s">
        <v>2448</v>
      </c>
      <c r="O89" s="134" t="s">
        <v>2449</v>
      </c>
      <c r="P89" s="134"/>
      <c r="Q89" s="183">
        <v>44417.600532407407</v>
      </c>
      <c r="R89" s="44"/>
      <c r="V89" s="78"/>
      <c r="W89" s="69"/>
    </row>
    <row r="90" spans="1:23" s="127" customFormat="1" ht="18" x14ac:dyDescent="0.25">
      <c r="A90" s="134" t="str">
        <f>VLOOKUP(E90,'LISTADO ATM'!$A$2:$C$902,3,0)</f>
        <v>DISTRITO NACIONAL</v>
      </c>
      <c r="B90" s="112" t="s">
        <v>2671</v>
      </c>
      <c r="C90" s="97">
        <v>44416.772118055553</v>
      </c>
      <c r="D90" s="97" t="s">
        <v>2444</v>
      </c>
      <c r="E90" s="128">
        <v>539</v>
      </c>
      <c r="F90" s="134" t="str">
        <f>VLOOKUP(E90,VIP!$A$2:$O14826,2,0)</f>
        <v>DRBR539</v>
      </c>
      <c r="G90" s="134" t="str">
        <f>VLOOKUP(E90,'LISTADO ATM'!$A$2:$B$901,2,0)</f>
        <v>ATM S/M La Cadena Los Proceres</v>
      </c>
      <c r="H90" s="134" t="str">
        <f>VLOOKUP(E90,VIP!$A$2:$O19787,7,FALSE)</f>
        <v>Si</v>
      </c>
      <c r="I90" s="134" t="str">
        <f>VLOOKUP(E90,VIP!$A$2:$O11752,8,FALSE)</f>
        <v>Si</v>
      </c>
      <c r="J90" s="134" t="str">
        <f>VLOOKUP(E90,VIP!$A$2:$O11702,8,FALSE)</f>
        <v>Si</v>
      </c>
      <c r="K90" s="134" t="str">
        <f>VLOOKUP(E90,VIP!$A$2:$O15276,6,0)</f>
        <v>NO</v>
      </c>
      <c r="L90" s="129" t="s">
        <v>2413</v>
      </c>
      <c r="M90" s="131" t="s">
        <v>2540</v>
      </c>
      <c r="N90" s="96" t="s">
        <v>2448</v>
      </c>
      <c r="O90" s="134" t="s">
        <v>2449</v>
      </c>
      <c r="P90" s="207"/>
      <c r="Q90" s="183">
        <v>44417.600532407407</v>
      </c>
      <c r="R90" s="44"/>
      <c r="V90" s="78"/>
      <c r="W90" s="69"/>
    </row>
    <row r="91" spans="1:23" s="127" customFormat="1" ht="18" x14ac:dyDescent="0.25">
      <c r="A91" s="134" t="str">
        <f>VLOOKUP(E91,'LISTADO ATM'!$A$2:$C$902,3,0)</f>
        <v>DISTRITO NACIONAL</v>
      </c>
      <c r="B91" s="112" t="s">
        <v>2669</v>
      </c>
      <c r="C91" s="97">
        <v>44416.775868055556</v>
      </c>
      <c r="D91" s="97" t="s">
        <v>2444</v>
      </c>
      <c r="E91" s="128">
        <v>237</v>
      </c>
      <c r="F91" s="134" t="str">
        <f>VLOOKUP(E91,VIP!$A$2:$O14824,2,0)</f>
        <v>DRBR237</v>
      </c>
      <c r="G91" s="134" t="str">
        <f>VLOOKUP(E91,'LISTADO ATM'!$A$2:$B$901,2,0)</f>
        <v xml:space="preserve">ATM UNP Plaza Vásquez </v>
      </c>
      <c r="H91" s="134" t="str">
        <f>VLOOKUP(E91,VIP!$A$2:$O19785,7,FALSE)</f>
        <v>Si</v>
      </c>
      <c r="I91" s="134" t="str">
        <f>VLOOKUP(E91,VIP!$A$2:$O11750,8,FALSE)</f>
        <v>Si</v>
      </c>
      <c r="J91" s="134" t="str">
        <f>VLOOKUP(E91,VIP!$A$2:$O11700,8,FALSE)</f>
        <v>Si</v>
      </c>
      <c r="K91" s="134" t="str">
        <f>VLOOKUP(E91,VIP!$A$2:$O15274,6,0)</f>
        <v>SI</v>
      </c>
      <c r="L91" s="129" t="s">
        <v>2413</v>
      </c>
      <c r="M91" s="131" t="s">
        <v>2540</v>
      </c>
      <c r="N91" s="96" t="s">
        <v>2448</v>
      </c>
      <c r="O91" s="134" t="s">
        <v>2449</v>
      </c>
      <c r="P91" s="134"/>
      <c r="Q91" s="183">
        <v>44417.434432870374</v>
      </c>
      <c r="R91" s="44"/>
      <c r="V91" s="78"/>
      <c r="W91" s="69"/>
    </row>
    <row r="92" spans="1:23" s="127" customFormat="1" ht="18" x14ac:dyDescent="0.25">
      <c r="A92" s="134" t="str">
        <f>VLOOKUP(E92,'LISTADO ATM'!$A$2:$C$902,3,0)</f>
        <v>DISTRITO NACIONAL</v>
      </c>
      <c r="B92" s="112" t="s">
        <v>2688</v>
      </c>
      <c r="C92" s="97">
        <v>44416.942187499997</v>
      </c>
      <c r="D92" s="97" t="s">
        <v>2464</v>
      </c>
      <c r="E92" s="128">
        <v>957</v>
      </c>
      <c r="F92" s="134" t="str">
        <f>VLOOKUP(E92,VIP!$A$2:$O14825,2,0)</f>
        <v>DRBR23F</v>
      </c>
      <c r="G92" s="134" t="str">
        <f>VLOOKUP(E92,'LISTADO ATM'!$A$2:$B$901,2,0)</f>
        <v xml:space="preserve">ATM Oficina Venezuela </v>
      </c>
      <c r="H92" s="134" t="str">
        <f>VLOOKUP(E92,VIP!$A$2:$O19786,7,FALSE)</f>
        <v>Si</v>
      </c>
      <c r="I92" s="134" t="str">
        <f>VLOOKUP(E92,VIP!$A$2:$O11751,8,FALSE)</f>
        <v>Si</v>
      </c>
      <c r="J92" s="134" t="str">
        <f>VLOOKUP(E92,VIP!$A$2:$O11701,8,FALSE)</f>
        <v>Si</v>
      </c>
      <c r="K92" s="134" t="str">
        <f>VLOOKUP(E92,VIP!$A$2:$O15275,6,0)</f>
        <v>SI</v>
      </c>
      <c r="L92" s="129" t="s">
        <v>2413</v>
      </c>
      <c r="M92" s="131" t="s">
        <v>2540</v>
      </c>
      <c r="N92" s="96" t="s">
        <v>2448</v>
      </c>
      <c r="O92" s="134" t="s">
        <v>2465</v>
      </c>
      <c r="P92" s="134"/>
      <c r="Q92" s="183">
        <v>44417.434432870374</v>
      </c>
      <c r="R92" s="44"/>
      <c r="V92" s="78"/>
      <c r="W92" s="69"/>
    </row>
    <row r="93" spans="1:23" s="127" customFormat="1" ht="18" x14ac:dyDescent="0.25">
      <c r="A93" s="134" t="str">
        <f>VLOOKUP(E93,'LISTADO ATM'!$A$2:$C$902,3,0)</f>
        <v>ESTE</v>
      </c>
      <c r="B93" s="112" t="s">
        <v>2713</v>
      </c>
      <c r="C93" s="97">
        <v>44417.066122685188</v>
      </c>
      <c r="D93" s="97" t="s">
        <v>2464</v>
      </c>
      <c r="E93" s="128">
        <v>912</v>
      </c>
      <c r="F93" s="134" t="str">
        <f>VLOOKUP(E93,VIP!$A$2:$O14827,2,0)</f>
        <v>DRBR973</v>
      </c>
      <c r="G93" s="134" t="str">
        <f>VLOOKUP(E93,'LISTADO ATM'!$A$2:$B$901,2,0)</f>
        <v xml:space="preserve">ATM Oficina San Pedro II </v>
      </c>
      <c r="H93" s="134" t="str">
        <f>VLOOKUP(E93,VIP!$A$2:$O19788,7,FALSE)</f>
        <v>Si</v>
      </c>
      <c r="I93" s="134" t="str">
        <f>VLOOKUP(E93,VIP!$A$2:$O11753,8,FALSE)</f>
        <v>Si</v>
      </c>
      <c r="J93" s="134" t="str">
        <f>VLOOKUP(E93,VIP!$A$2:$O11703,8,FALSE)</f>
        <v>Si</v>
      </c>
      <c r="K93" s="134" t="str">
        <f>VLOOKUP(E93,VIP!$A$2:$O15277,6,0)</f>
        <v>SI</v>
      </c>
      <c r="L93" s="129" t="s">
        <v>2413</v>
      </c>
      <c r="M93" s="131" t="s">
        <v>2540</v>
      </c>
      <c r="N93" s="96" t="s">
        <v>2448</v>
      </c>
      <c r="O93" s="134" t="s">
        <v>2728</v>
      </c>
      <c r="P93" s="207"/>
      <c r="Q93" s="183">
        <v>44417.600532407407</v>
      </c>
      <c r="R93" s="44"/>
      <c r="V93" s="78"/>
      <c r="W93" s="69"/>
    </row>
    <row r="94" spans="1:23" s="127" customFormat="1" ht="18" x14ac:dyDescent="0.25">
      <c r="A94" s="134" t="str">
        <f>VLOOKUP(E94,'LISTADO ATM'!$A$2:$C$902,3,0)</f>
        <v>DISTRITO NACIONAL</v>
      </c>
      <c r="B94" s="112" t="s">
        <v>2751</v>
      </c>
      <c r="C94" s="97">
        <v>44417.371458333335</v>
      </c>
      <c r="D94" s="97" t="s">
        <v>2444</v>
      </c>
      <c r="E94" s="128">
        <v>26</v>
      </c>
      <c r="F94" s="134" t="str">
        <f>VLOOKUP(E94,VIP!$A$2:$O14843,2,0)</f>
        <v>DRBR221</v>
      </c>
      <c r="G94" s="134" t="str">
        <f>VLOOKUP(E94,'LISTADO ATM'!$A$2:$B$901,2,0)</f>
        <v>ATM S/M Jumbo San Isidro</v>
      </c>
      <c r="H94" s="134" t="str">
        <f>VLOOKUP(E94,VIP!$A$2:$O19804,7,FALSE)</f>
        <v>Si</v>
      </c>
      <c r="I94" s="134" t="str">
        <f>VLOOKUP(E94,VIP!$A$2:$O11769,8,FALSE)</f>
        <v>Si</v>
      </c>
      <c r="J94" s="134" t="str">
        <f>VLOOKUP(E94,VIP!$A$2:$O11719,8,FALSE)</f>
        <v>Si</v>
      </c>
      <c r="K94" s="134" t="str">
        <f>VLOOKUP(E94,VIP!$A$2:$O15293,6,0)</f>
        <v>NO</v>
      </c>
      <c r="L94" s="129" t="s">
        <v>2413</v>
      </c>
      <c r="M94" s="131" t="s">
        <v>2540</v>
      </c>
      <c r="N94" s="96" t="s">
        <v>2448</v>
      </c>
      <c r="O94" s="134" t="s">
        <v>2449</v>
      </c>
      <c r="P94" s="134"/>
      <c r="Q94" s="183">
        <v>44417.600532407407</v>
      </c>
      <c r="R94" s="44"/>
      <c r="V94" s="78"/>
      <c r="W94" s="69"/>
    </row>
    <row r="95" spans="1:23" s="127" customFormat="1" ht="18" x14ac:dyDescent="0.25">
      <c r="A95" s="134" t="str">
        <f>VLOOKUP(E95,'LISTADO ATM'!$A$2:$C$902,3,0)</f>
        <v>DISTRITO NACIONAL</v>
      </c>
      <c r="B95" s="112" t="s">
        <v>2750</v>
      </c>
      <c r="C95" s="97">
        <v>44417.372870370367</v>
      </c>
      <c r="D95" s="97" t="s">
        <v>2444</v>
      </c>
      <c r="E95" s="128">
        <v>697</v>
      </c>
      <c r="F95" s="134" t="str">
        <f>VLOOKUP(E95,VIP!$A$2:$O14842,2,0)</f>
        <v>DRBR697</v>
      </c>
      <c r="G95" s="134" t="str">
        <f>VLOOKUP(E95,'LISTADO ATM'!$A$2:$B$901,2,0)</f>
        <v>ATM Hipermercado Olé Ciudad Juan Bosch</v>
      </c>
      <c r="H95" s="134" t="str">
        <f>VLOOKUP(E95,VIP!$A$2:$O19803,7,FALSE)</f>
        <v>Si</v>
      </c>
      <c r="I95" s="134" t="str">
        <f>VLOOKUP(E95,VIP!$A$2:$O11768,8,FALSE)</f>
        <v>Si</v>
      </c>
      <c r="J95" s="134" t="str">
        <f>VLOOKUP(E95,VIP!$A$2:$O11718,8,FALSE)</f>
        <v>Si</v>
      </c>
      <c r="K95" s="134" t="str">
        <f>VLOOKUP(E95,VIP!$A$2:$O15292,6,0)</f>
        <v>NO</v>
      </c>
      <c r="L95" s="129" t="s">
        <v>2413</v>
      </c>
      <c r="M95" s="131" t="s">
        <v>2540</v>
      </c>
      <c r="N95" s="96" t="s">
        <v>2448</v>
      </c>
      <c r="O95" s="134" t="s">
        <v>2449</v>
      </c>
      <c r="P95" s="207"/>
      <c r="Q95" s="183">
        <v>44417.600532407407</v>
      </c>
      <c r="R95" s="44"/>
      <c r="V95" s="78"/>
      <c r="W95" s="69"/>
    </row>
    <row r="96" spans="1:23" s="127" customFormat="1" ht="18" x14ac:dyDescent="0.25">
      <c r="A96" s="134" t="str">
        <f>VLOOKUP(E96,'LISTADO ATM'!$A$2:$C$902,3,0)</f>
        <v>NORTE</v>
      </c>
      <c r="B96" s="112" t="s">
        <v>2749</v>
      </c>
      <c r="C96" s="97">
        <v>44417.38108796296</v>
      </c>
      <c r="D96" s="97" t="s">
        <v>2464</v>
      </c>
      <c r="E96" s="128">
        <v>796</v>
      </c>
      <c r="F96" s="134" t="str">
        <f>VLOOKUP(E96,VIP!$A$2:$O14841,2,0)</f>
        <v>DRBR155</v>
      </c>
      <c r="G96" s="134" t="str">
        <f>VLOOKUP(E96,'LISTADO ATM'!$A$2:$B$901,2,0)</f>
        <v xml:space="preserve">ATM Oficina Plaza Ventura (Nagua) </v>
      </c>
      <c r="H96" s="134" t="str">
        <f>VLOOKUP(E96,VIP!$A$2:$O19802,7,FALSE)</f>
        <v>Si</v>
      </c>
      <c r="I96" s="134" t="str">
        <f>VLOOKUP(E96,VIP!$A$2:$O11767,8,FALSE)</f>
        <v>Si</v>
      </c>
      <c r="J96" s="134" t="str">
        <f>VLOOKUP(E96,VIP!$A$2:$O11717,8,FALSE)</f>
        <v>Si</v>
      </c>
      <c r="K96" s="134" t="str">
        <f>VLOOKUP(E96,VIP!$A$2:$O15291,6,0)</f>
        <v>SI</v>
      </c>
      <c r="L96" s="129" t="s">
        <v>2413</v>
      </c>
      <c r="M96" s="131" t="s">
        <v>2540</v>
      </c>
      <c r="N96" s="96" t="s">
        <v>2448</v>
      </c>
      <c r="O96" s="134" t="s">
        <v>2752</v>
      </c>
      <c r="P96" s="134"/>
      <c r="Q96" s="183">
        <v>44417.600532407407</v>
      </c>
      <c r="R96" s="44"/>
      <c r="V96" s="78"/>
      <c r="W96" s="69"/>
    </row>
    <row r="97" spans="1:23" s="127" customFormat="1" ht="18" x14ac:dyDescent="0.25">
      <c r="A97" s="134" t="str">
        <f>VLOOKUP(E97,'LISTADO ATM'!$A$2:$C$902,3,0)</f>
        <v>DISTRITO NACIONAL</v>
      </c>
      <c r="B97" s="112" t="s">
        <v>2744</v>
      </c>
      <c r="C97" s="97">
        <v>44417.394120370373</v>
      </c>
      <c r="D97" s="97" t="s">
        <v>2464</v>
      </c>
      <c r="E97" s="128">
        <v>347</v>
      </c>
      <c r="F97" s="134" t="str">
        <f>VLOOKUP(E97,VIP!$A$2:$O14836,2,0)</f>
        <v>DRBR347</v>
      </c>
      <c r="G97" s="134" t="str">
        <f>VLOOKUP(E97,'LISTADO ATM'!$A$2:$B$901,2,0)</f>
        <v>ATM Patio de Colombia</v>
      </c>
      <c r="H97" s="134" t="str">
        <f>VLOOKUP(E97,VIP!$A$2:$O19797,7,FALSE)</f>
        <v>N/A</v>
      </c>
      <c r="I97" s="134" t="str">
        <f>VLOOKUP(E97,VIP!$A$2:$O11762,8,FALSE)</f>
        <v>N/A</v>
      </c>
      <c r="J97" s="134" t="str">
        <f>VLOOKUP(E97,VIP!$A$2:$O11712,8,FALSE)</f>
        <v>N/A</v>
      </c>
      <c r="K97" s="134" t="str">
        <f>VLOOKUP(E97,VIP!$A$2:$O15286,6,0)</f>
        <v>N/A</v>
      </c>
      <c r="L97" s="129" t="s">
        <v>2413</v>
      </c>
      <c r="M97" s="131" t="s">
        <v>2540</v>
      </c>
      <c r="N97" s="96" t="s">
        <v>2448</v>
      </c>
      <c r="O97" s="134" t="s">
        <v>2752</v>
      </c>
      <c r="P97" s="207"/>
      <c r="Q97" s="183">
        <v>44417.600532407407</v>
      </c>
      <c r="R97" s="44"/>
      <c r="V97" s="78"/>
      <c r="W97" s="69"/>
    </row>
    <row r="98" spans="1:23" s="127" customFormat="1" ht="18" x14ac:dyDescent="0.25">
      <c r="A98" s="134" t="str">
        <f>VLOOKUP(E98,'LISTADO ATM'!$A$2:$C$902,3,0)</f>
        <v>DISTRITO NACIONAL</v>
      </c>
      <c r="B98" s="112" t="s">
        <v>2742</v>
      </c>
      <c r="C98" s="97">
        <v>44417.411574074074</v>
      </c>
      <c r="D98" s="97" t="s">
        <v>2444</v>
      </c>
      <c r="E98" s="128">
        <v>887</v>
      </c>
      <c r="F98" s="134" t="str">
        <f>VLOOKUP(E98,VIP!$A$2:$O14834,2,0)</f>
        <v>DRBR887</v>
      </c>
      <c r="G98" s="134" t="str">
        <f>VLOOKUP(E98,'LISTADO ATM'!$A$2:$B$901,2,0)</f>
        <v>ATM S/M Bravo Los Proceres</v>
      </c>
      <c r="H98" s="134" t="str">
        <f>VLOOKUP(E98,VIP!$A$2:$O19795,7,FALSE)</f>
        <v>Si</v>
      </c>
      <c r="I98" s="134" t="str">
        <f>VLOOKUP(E98,VIP!$A$2:$O11760,8,FALSE)</f>
        <v>Si</v>
      </c>
      <c r="J98" s="134" t="str">
        <f>VLOOKUP(E98,VIP!$A$2:$O11710,8,FALSE)</f>
        <v>Si</v>
      </c>
      <c r="K98" s="134" t="str">
        <f>VLOOKUP(E98,VIP!$A$2:$O15284,6,0)</f>
        <v>NO</v>
      </c>
      <c r="L98" s="129" t="s">
        <v>2413</v>
      </c>
      <c r="M98" s="131" t="s">
        <v>2540</v>
      </c>
      <c r="N98" s="96" t="s">
        <v>2448</v>
      </c>
      <c r="O98" s="134" t="s">
        <v>2449</v>
      </c>
      <c r="P98" s="207"/>
      <c r="Q98" s="183">
        <v>44417.600532407407</v>
      </c>
      <c r="R98" s="44"/>
      <c r="V98" s="78"/>
      <c r="W98" s="69"/>
    </row>
    <row r="99" spans="1:23" s="127" customFormat="1" ht="18" x14ac:dyDescent="0.25">
      <c r="A99" s="134" t="str">
        <f>VLOOKUP(E99,'LISTADO ATM'!$A$2:$C$902,3,0)</f>
        <v>SUR</v>
      </c>
      <c r="B99" s="112" t="s">
        <v>2741</v>
      </c>
      <c r="C99" s="97">
        <v>44417.413437499999</v>
      </c>
      <c r="D99" s="97" t="s">
        <v>2444</v>
      </c>
      <c r="E99" s="128">
        <v>615</v>
      </c>
      <c r="F99" s="134" t="str">
        <f>VLOOKUP(E99,VIP!$A$2:$O14833,2,0)</f>
        <v>DRBR418</v>
      </c>
      <c r="G99" s="134" t="str">
        <f>VLOOKUP(E99,'LISTADO ATM'!$A$2:$B$901,2,0)</f>
        <v xml:space="preserve">ATM Estación Sunix Cabral (Barahona) </v>
      </c>
      <c r="H99" s="134" t="str">
        <f>VLOOKUP(E99,VIP!$A$2:$O19794,7,FALSE)</f>
        <v>Si</v>
      </c>
      <c r="I99" s="134" t="str">
        <f>VLOOKUP(E99,VIP!$A$2:$O11759,8,FALSE)</f>
        <v>Si</v>
      </c>
      <c r="J99" s="134" t="str">
        <f>VLOOKUP(E99,VIP!$A$2:$O11709,8,FALSE)</f>
        <v>Si</v>
      </c>
      <c r="K99" s="134" t="str">
        <f>VLOOKUP(E99,VIP!$A$2:$O15283,6,0)</f>
        <v>NO</v>
      </c>
      <c r="L99" s="129" t="s">
        <v>2413</v>
      </c>
      <c r="M99" s="131" t="s">
        <v>2540</v>
      </c>
      <c r="N99" s="96" t="s">
        <v>2448</v>
      </c>
      <c r="O99" s="134" t="s">
        <v>2449</v>
      </c>
      <c r="P99" s="134"/>
      <c r="Q99" s="183">
        <v>44417.600532407407</v>
      </c>
      <c r="R99" s="44"/>
      <c r="V99" s="78"/>
      <c r="W99" s="69"/>
    </row>
    <row r="100" spans="1:23" s="127" customFormat="1" ht="18" x14ac:dyDescent="0.25">
      <c r="A100" s="134" t="str">
        <f>VLOOKUP(E100,'LISTADO ATM'!$A$2:$C$902,3,0)</f>
        <v>DISTRITO NACIONAL</v>
      </c>
      <c r="B100" s="112" t="s">
        <v>2740</v>
      </c>
      <c r="C100" s="97">
        <v>44417.424467592595</v>
      </c>
      <c r="D100" s="97" t="s">
        <v>2444</v>
      </c>
      <c r="E100" s="128">
        <v>525</v>
      </c>
      <c r="F100" s="134" t="str">
        <f>VLOOKUP(E100,VIP!$A$2:$O14832,2,0)</f>
        <v>DRBR525</v>
      </c>
      <c r="G100" s="134" t="str">
        <f>VLOOKUP(E100,'LISTADO ATM'!$A$2:$B$901,2,0)</f>
        <v>ATM S/M Bravo Las Americas</v>
      </c>
      <c r="H100" s="134" t="str">
        <f>VLOOKUP(E100,VIP!$A$2:$O19793,7,FALSE)</f>
        <v>Si</v>
      </c>
      <c r="I100" s="134" t="str">
        <f>VLOOKUP(E100,VIP!$A$2:$O11758,8,FALSE)</f>
        <v>Si</v>
      </c>
      <c r="J100" s="134" t="str">
        <f>VLOOKUP(E100,VIP!$A$2:$O11708,8,FALSE)</f>
        <v>Si</v>
      </c>
      <c r="K100" s="134" t="str">
        <f>VLOOKUP(E100,VIP!$A$2:$O15282,6,0)</f>
        <v>NO</v>
      </c>
      <c r="L100" s="129" t="s">
        <v>2413</v>
      </c>
      <c r="M100" s="131" t="s">
        <v>2540</v>
      </c>
      <c r="N100" s="96" t="s">
        <v>2448</v>
      </c>
      <c r="O100" s="134" t="s">
        <v>2449</v>
      </c>
      <c r="P100" s="134"/>
      <c r="Q100" s="183">
        <v>44417.600532407407</v>
      </c>
      <c r="R100" s="44"/>
      <c r="V100" s="78"/>
      <c r="W100" s="69"/>
    </row>
    <row r="101" spans="1:23" s="127" customFormat="1" ht="18" x14ac:dyDescent="0.25">
      <c r="A101" s="134" t="str">
        <f>VLOOKUP(E101,'LISTADO ATM'!$A$2:$C$902,3,0)</f>
        <v>ESTE</v>
      </c>
      <c r="B101" s="112" t="s">
        <v>2737</v>
      </c>
      <c r="C101" s="97">
        <v>44417.432615740741</v>
      </c>
      <c r="D101" s="97" t="s">
        <v>2464</v>
      </c>
      <c r="E101" s="128">
        <v>386</v>
      </c>
      <c r="F101" s="134" t="str">
        <f>VLOOKUP(E101,VIP!$A$2:$O14829,2,0)</f>
        <v>DRBR386</v>
      </c>
      <c r="G101" s="134" t="str">
        <f>VLOOKUP(E101,'LISTADO ATM'!$A$2:$B$901,2,0)</f>
        <v xml:space="preserve">ATM Plaza Verón II </v>
      </c>
      <c r="H101" s="134" t="str">
        <f>VLOOKUP(E101,VIP!$A$2:$O19790,7,FALSE)</f>
        <v>Si</v>
      </c>
      <c r="I101" s="134" t="str">
        <f>VLOOKUP(E101,VIP!$A$2:$O11755,8,FALSE)</f>
        <v>Si</v>
      </c>
      <c r="J101" s="134" t="str">
        <f>VLOOKUP(E101,VIP!$A$2:$O11705,8,FALSE)</f>
        <v>Si</v>
      </c>
      <c r="K101" s="134" t="str">
        <f>VLOOKUP(E101,VIP!$A$2:$O15279,6,0)</f>
        <v>NO</v>
      </c>
      <c r="L101" s="129" t="s">
        <v>2413</v>
      </c>
      <c r="M101" s="131" t="s">
        <v>2540</v>
      </c>
      <c r="N101" s="96" t="s">
        <v>2448</v>
      </c>
      <c r="O101" s="134" t="s">
        <v>2752</v>
      </c>
      <c r="P101" s="134"/>
      <c r="Q101" s="183">
        <v>44417.600532407407</v>
      </c>
      <c r="R101" s="44"/>
      <c r="V101" s="78"/>
      <c r="W101" s="69"/>
    </row>
    <row r="102" spans="1:23" s="127" customFormat="1" ht="18" x14ac:dyDescent="0.25">
      <c r="A102" s="135" t="str">
        <f>VLOOKUP(E102,'LISTADO ATM'!$A$2:$C$902,3,0)</f>
        <v>SUR</v>
      </c>
      <c r="B102" s="112" t="s">
        <v>2765</v>
      </c>
      <c r="C102" s="97">
        <v>44417.51222222222</v>
      </c>
      <c r="D102" s="97" t="s">
        <v>2444</v>
      </c>
      <c r="E102" s="128">
        <v>84</v>
      </c>
      <c r="F102" s="135" t="str">
        <f>VLOOKUP(E102,VIP!$A$2:$O14835,2,0)</f>
        <v>DRBR084</v>
      </c>
      <c r="G102" s="135" t="str">
        <f>VLOOKUP(E102,'LISTADO ATM'!$A$2:$B$901,2,0)</f>
        <v xml:space="preserve">ATM Oficina Multicentro Sirena San Cristóbal </v>
      </c>
      <c r="H102" s="135" t="str">
        <f>VLOOKUP(E102,VIP!$A$2:$O19796,7,FALSE)</f>
        <v>Si</v>
      </c>
      <c r="I102" s="135" t="str">
        <f>VLOOKUP(E102,VIP!$A$2:$O11761,8,FALSE)</f>
        <v>Si</v>
      </c>
      <c r="J102" s="135" t="str">
        <f>VLOOKUP(E102,VIP!$A$2:$O11711,8,FALSE)</f>
        <v>Si</v>
      </c>
      <c r="K102" s="135" t="str">
        <f>VLOOKUP(E102,VIP!$A$2:$O15285,6,0)</f>
        <v>SI</v>
      </c>
      <c r="L102" s="129" t="s">
        <v>2413</v>
      </c>
      <c r="M102" s="131" t="s">
        <v>2540</v>
      </c>
      <c r="N102" s="96" t="s">
        <v>2448</v>
      </c>
      <c r="O102" s="135" t="s">
        <v>2449</v>
      </c>
      <c r="P102" s="135"/>
      <c r="Q102" s="183">
        <v>44417.600532407407</v>
      </c>
      <c r="R102" s="44"/>
      <c r="V102" s="78"/>
      <c r="W102" s="69"/>
    </row>
    <row r="103" spans="1:23" s="127" customFormat="1" ht="18" x14ac:dyDescent="0.25">
      <c r="A103" s="135" t="str">
        <f>VLOOKUP(E103,'LISTADO ATM'!$A$2:$C$902,3,0)</f>
        <v>DISTRITO NACIONAL</v>
      </c>
      <c r="B103" s="112" t="s">
        <v>2622</v>
      </c>
      <c r="C103" s="97">
        <v>44415.405023148145</v>
      </c>
      <c r="D103" s="97" t="s">
        <v>2176</v>
      </c>
      <c r="E103" s="128">
        <v>600</v>
      </c>
      <c r="F103" s="135" t="str">
        <f>VLOOKUP(E103,VIP!$A$2:$O14785,2,0)</f>
        <v>DRBR600</v>
      </c>
      <c r="G103" s="135" t="str">
        <f>VLOOKUP(E103,'LISTADO ATM'!$A$2:$B$901,2,0)</f>
        <v>ATM S/M Bravo Hipica</v>
      </c>
      <c r="H103" s="135" t="str">
        <f>VLOOKUP(E103,VIP!$A$2:$O19746,7,FALSE)</f>
        <v>N/A</v>
      </c>
      <c r="I103" s="135" t="str">
        <f>VLOOKUP(E103,VIP!$A$2:$O11711,8,FALSE)</f>
        <v>N/A</v>
      </c>
      <c r="J103" s="135" t="str">
        <f>VLOOKUP(E103,VIP!$A$2:$O11661,8,FALSE)</f>
        <v>N/A</v>
      </c>
      <c r="K103" s="135" t="str">
        <f>VLOOKUP(E103,VIP!$A$2:$O15235,6,0)</f>
        <v>N/A</v>
      </c>
      <c r="L103" s="129" t="s">
        <v>2460</v>
      </c>
      <c r="M103" s="131" t="s">
        <v>2540</v>
      </c>
      <c r="N103" s="131" t="s">
        <v>2685</v>
      </c>
      <c r="O103" s="135" t="s">
        <v>2450</v>
      </c>
      <c r="P103" s="135"/>
      <c r="Q103" s="183">
        <v>44417.600532407407</v>
      </c>
      <c r="R103" s="44"/>
      <c r="V103" s="78"/>
      <c r="W103" s="69"/>
    </row>
    <row r="104" spans="1:23" s="127" customFormat="1" ht="18" x14ac:dyDescent="0.25">
      <c r="A104" s="135" t="str">
        <f>VLOOKUP(E104,'LISTADO ATM'!$A$2:$C$902,3,0)</f>
        <v>SUR</v>
      </c>
      <c r="B104" s="112" t="s">
        <v>2626</v>
      </c>
      <c r="C104" s="97">
        <v>44415.549537037034</v>
      </c>
      <c r="D104" s="97" t="s">
        <v>2176</v>
      </c>
      <c r="E104" s="128">
        <v>356</v>
      </c>
      <c r="F104" s="135" t="str">
        <f>VLOOKUP(E104,VIP!$A$2:$O14802,2,0)</f>
        <v>DRBR356</v>
      </c>
      <c r="G104" s="135" t="str">
        <f>VLOOKUP(E104,'LISTADO ATM'!$A$2:$B$901,2,0)</f>
        <v xml:space="preserve">ATM Estación Sigma (San Cristóbal) </v>
      </c>
      <c r="H104" s="135" t="str">
        <f>VLOOKUP(E104,VIP!$A$2:$O19763,7,FALSE)</f>
        <v>Si</v>
      </c>
      <c r="I104" s="135" t="str">
        <f>VLOOKUP(E104,VIP!$A$2:$O11728,8,FALSE)</f>
        <v>Si</v>
      </c>
      <c r="J104" s="135" t="str">
        <f>VLOOKUP(E104,VIP!$A$2:$O11678,8,FALSE)</f>
        <v>Si</v>
      </c>
      <c r="K104" s="135" t="str">
        <f>VLOOKUP(E104,VIP!$A$2:$O15252,6,0)</f>
        <v>NO</v>
      </c>
      <c r="L104" s="129" t="s">
        <v>2460</v>
      </c>
      <c r="M104" s="131" t="s">
        <v>2540</v>
      </c>
      <c r="N104" s="131" t="s">
        <v>2685</v>
      </c>
      <c r="O104" s="135" t="s">
        <v>2450</v>
      </c>
      <c r="P104" s="135"/>
      <c r="Q104" s="183">
        <v>44417.600532407407</v>
      </c>
      <c r="R104" s="44"/>
      <c r="V104" s="78"/>
      <c r="W104" s="69"/>
    </row>
    <row r="105" spans="1:23" s="127" customFormat="1" ht="18" x14ac:dyDescent="0.25">
      <c r="A105" s="135" t="str">
        <f>VLOOKUP(E105,'LISTADO ATM'!$A$2:$C$902,3,0)</f>
        <v>DISTRITO NACIONAL</v>
      </c>
      <c r="B105" s="112">
        <v>3335981849</v>
      </c>
      <c r="C105" s="97">
        <v>44416.351666666669</v>
      </c>
      <c r="D105" s="97" t="s">
        <v>2176</v>
      </c>
      <c r="E105" s="128">
        <v>35</v>
      </c>
      <c r="F105" s="135" t="str">
        <f>VLOOKUP(E105,VIP!$A$2:$O14818,2,0)</f>
        <v>DRBR035</v>
      </c>
      <c r="G105" s="135" t="str">
        <f>VLOOKUP(E105,'LISTADO ATM'!$A$2:$B$901,2,0)</f>
        <v xml:space="preserve">ATM Dirección General de Aduanas I </v>
      </c>
      <c r="H105" s="135" t="str">
        <f>VLOOKUP(E105,VIP!$A$2:$O19779,7,FALSE)</f>
        <v>Si</v>
      </c>
      <c r="I105" s="135" t="str">
        <f>VLOOKUP(E105,VIP!$A$2:$O11744,8,FALSE)</f>
        <v>Si</v>
      </c>
      <c r="J105" s="135" t="str">
        <f>VLOOKUP(E105,VIP!$A$2:$O11694,8,FALSE)</f>
        <v>Si</v>
      </c>
      <c r="K105" s="135" t="str">
        <f>VLOOKUP(E105,VIP!$A$2:$O15268,6,0)</f>
        <v>NO</v>
      </c>
      <c r="L105" s="129" t="s">
        <v>2460</v>
      </c>
      <c r="M105" s="131" t="s">
        <v>2540</v>
      </c>
      <c r="N105" s="131" t="s">
        <v>2685</v>
      </c>
      <c r="O105" s="135" t="s">
        <v>2450</v>
      </c>
      <c r="P105" s="135"/>
      <c r="Q105" s="183">
        <v>44417.434432870374</v>
      </c>
      <c r="R105" s="44"/>
      <c r="V105" s="78"/>
      <c r="W105" s="69"/>
    </row>
    <row r="106" spans="1:23" s="127" customFormat="1" ht="18" x14ac:dyDescent="0.25">
      <c r="A106" s="135" t="str">
        <f>VLOOKUP(E106,'LISTADO ATM'!$A$2:$C$902,3,0)</f>
        <v>SUR</v>
      </c>
      <c r="B106" s="112">
        <v>3335981851</v>
      </c>
      <c r="C106" s="97">
        <v>44416.353564814817</v>
      </c>
      <c r="D106" s="97" t="s">
        <v>2176</v>
      </c>
      <c r="E106" s="128">
        <v>995</v>
      </c>
      <c r="F106" s="135" t="str">
        <f>VLOOKUP(E106,VIP!$A$2:$O14816,2,0)</f>
        <v>DRBR545</v>
      </c>
      <c r="G106" s="135" t="str">
        <f>VLOOKUP(E106,'LISTADO ATM'!$A$2:$B$901,2,0)</f>
        <v xml:space="preserve">ATM Oficina San Cristobal III (Lobby) </v>
      </c>
      <c r="H106" s="135" t="str">
        <f>VLOOKUP(E106,VIP!$A$2:$O19777,7,FALSE)</f>
        <v>Si</v>
      </c>
      <c r="I106" s="135" t="str">
        <f>VLOOKUP(E106,VIP!$A$2:$O11742,8,FALSE)</f>
        <v>No</v>
      </c>
      <c r="J106" s="135" t="str">
        <f>VLOOKUP(E106,VIP!$A$2:$O11692,8,FALSE)</f>
        <v>No</v>
      </c>
      <c r="K106" s="135" t="str">
        <f>VLOOKUP(E106,VIP!$A$2:$O15266,6,0)</f>
        <v>NO</v>
      </c>
      <c r="L106" s="129" t="s">
        <v>2460</v>
      </c>
      <c r="M106" s="131" t="s">
        <v>2540</v>
      </c>
      <c r="N106" s="131" t="s">
        <v>2685</v>
      </c>
      <c r="O106" s="135" t="s">
        <v>2450</v>
      </c>
      <c r="P106" s="135"/>
      <c r="Q106" s="183">
        <v>44417.600532407407</v>
      </c>
      <c r="R106" s="44"/>
      <c r="V106" s="78"/>
      <c r="W106" s="69"/>
    </row>
    <row r="107" spans="1:23" s="127" customFormat="1" ht="18" x14ac:dyDescent="0.25">
      <c r="A107" s="135" t="str">
        <f>VLOOKUP(E107,'LISTADO ATM'!$A$2:$C$902,3,0)</f>
        <v>DISTRITO NACIONAL</v>
      </c>
      <c r="B107" s="112" t="s">
        <v>2664</v>
      </c>
      <c r="C107" s="97">
        <v>44416.44158564815</v>
      </c>
      <c r="D107" s="97" t="s">
        <v>2176</v>
      </c>
      <c r="E107" s="128">
        <v>422</v>
      </c>
      <c r="F107" s="135" t="str">
        <f>VLOOKUP(E107,VIP!$A$2:$O14840,2,0)</f>
        <v>DRBR422</v>
      </c>
      <c r="G107" s="135" t="str">
        <f>VLOOKUP(E107,'LISTADO ATM'!$A$2:$B$901,2,0)</f>
        <v xml:space="preserve">ATM Olé Manoguayabo </v>
      </c>
      <c r="H107" s="135" t="str">
        <f>VLOOKUP(E107,VIP!$A$2:$O19801,7,FALSE)</f>
        <v>Si</v>
      </c>
      <c r="I107" s="135" t="str">
        <f>VLOOKUP(E107,VIP!$A$2:$O11766,8,FALSE)</f>
        <v>Si</v>
      </c>
      <c r="J107" s="135" t="str">
        <f>VLOOKUP(E107,VIP!$A$2:$O11716,8,FALSE)</f>
        <v>Si</v>
      </c>
      <c r="K107" s="135" t="str">
        <f>VLOOKUP(E107,VIP!$A$2:$O15290,6,0)</f>
        <v>NO</v>
      </c>
      <c r="L107" s="129" t="s">
        <v>2460</v>
      </c>
      <c r="M107" s="131" t="s">
        <v>2540</v>
      </c>
      <c r="N107" s="131" t="s">
        <v>2685</v>
      </c>
      <c r="O107" s="135" t="s">
        <v>2450</v>
      </c>
      <c r="P107" s="135"/>
      <c r="Q107" s="183">
        <v>44417.600532407407</v>
      </c>
      <c r="R107" s="44"/>
      <c r="V107" s="78"/>
      <c r="W107" s="69"/>
    </row>
    <row r="108" spans="1:23" s="127" customFormat="1" ht="18" x14ac:dyDescent="0.25">
      <c r="A108" s="135" t="str">
        <f>VLOOKUP(E108,'LISTADO ATM'!$A$2:$C$902,3,0)</f>
        <v>DISTRITO NACIONAL</v>
      </c>
      <c r="B108" s="112" t="s">
        <v>2653</v>
      </c>
      <c r="C108" s="97">
        <v>44416.575729166667</v>
      </c>
      <c r="D108" s="97" t="s">
        <v>2176</v>
      </c>
      <c r="E108" s="128">
        <v>235</v>
      </c>
      <c r="F108" s="135" t="str">
        <f>VLOOKUP(E108,VIP!$A$2:$O14823,2,0)</f>
        <v>DRBR235</v>
      </c>
      <c r="G108" s="135" t="str">
        <f>VLOOKUP(E108,'LISTADO ATM'!$A$2:$B$901,2,0)</f>
        <v xml:space="preserve">ATM Oficina Multicentro La Sirena San Isidro </v>
      </c>
      <c r="H108" s="135" t="str">
        <f>VLOOKUP(E108,VIP!$A$2:$O19784,7,FALSE)</f>
        <v>Si</v>
      </c>
      <c r="I108" s="135" t="str">
        <f>VLOOKUP(E108,VIP!$A$2:$O11749,8,FALSE)</f>
        <v>Si</v>
      </c>
      <c r="J108" s="135" t="str">
        <f>VLOOKUP(E108,VIP!$A$2:$O11699,8,FALSE)</f>
        <v>Si</v>
      </c>
      <c r="K108" s="135" t="str">
        <f>VLOOKUP(E108,VIP!$A$2:$O15273,6,0)</f>
        <v>SI</v>
      </c>
      <c r="L108" s="129" t="s">
        <v>2460</v>
      </c>
      <c r="M108" s="131" t="s">
        <v>2540</v>
      </c>
      <c r="N108" s="131" t="s">
        <v>2685</v>
      </c>
      <c r="O108" s="135" t="s">
        <v>2450</v>
      </c>
      <c r="P108" s="135"/>
      <c r="Q108" s="183">
        <v>44417.600532407407</v>
      </c>
      <c r="R108" s="44"/>
      <c r="V108" s="78"/>
      <c r="W108" s="69"/>
    </row>
    <row r="109" spans="1:23" s="127" customFormat="1" ht="18" x14ac:dyDescent="0.25">
      <c r="A109" s="135" t="str">
        <f>VLOOKUP(E109,'LISTADO ATM'!$A$2:$C$902,3,0)</f>
        <v>NORTE</v>
      </c>
      <c r="B109" s="112" t="s">
        <v>2650</v>
      </c>
      <c r="C109" s="97">
        <v>44416.588391203702</v>
      </c>
      <c r="D109" s="97" t="s">
        <v>2176</v>
      </c>
      <c r="E109" s="128">
        <v>53</v>
      </c>
      <c r="F109" s="135" t="str">
        <f>VLOOKUP(E109,VIP!$A$2:$O14820,2,0)</f>
        <v>DRBR053</v>
      </c>
      <c r="G109" s="135" t="str">
        <f>VLOOKUP(E109,'LISTADO ATM'!$A$2:$B$901,2,0)</f>
        <v xml:space="preserve">ATM Oficina Constanza </v>
      </c>
      <c r="H109" s="135" t="str">
        <f>VLOOKUP(E109,VIP!$A$2:$O19781,7,FALSE)</f>
        <v>Si</v>
      </c>
      <c r="I109" s="135" t="str">
        <f>VLOOKUP(E109,VIP!$A$2:$O11746,8,FALSE)</f>
        <v>Si</v>
      </c>
      <c r="J109" s="135" t="str">
        <f>VLOOKUP(E109,VIP!$A$2:$O11696,8,FALSE)</f>
        <v>Si</v>
      </c>
      <c r="K109" s="135" t="str">
        <f>VLOOKUP(E109,VIP!$A$2:$O15270,6,0)</f>
        <v>NO</v>
      </c>
      <c r="L109" s="129" t="s">
        <v>2460</v>
      </c>
      <c r="M109" s="131" t="s">
        <v>2540</v>
      </c>
      <c r="N109" s="131" t="s">
        <v>2685</v>
      </c>
      <c r="O109" s="135" t="s">
        <v>2450</v>
      </c>
      <c r="P109" s="135"/>
      <c r="Q109" s="183">
        <v>44417.434432870374</v>
      </c>
      <c r="R109" s="44"/>
      <c r="V109" s="78"/>
      <c r="W109" s="69"/>
    </row>
    <row r="110" spans="1:23" s="127" customFormat="1" ht="18" x14ac:dyDescent="0.25">
      <c r="A110" s="135" t="str">
        <f>VLOOKUP(E110,'LISTADO ATM'!$A$2:$C$902,3,0)</f>
        <v>NORTE</v>
      </c>
      <c r="B110" s="112" t="s">
        <v>2678</v>
      </c>
      <c r="C110" s="97">
        <v>44416.74019675926</v>
      </c>
      <c r="D110" s="97" t="s">
        <v>2177</v>
      </c>
      <c r="E110" s="128">
        <v>936</v>
      </c>
      <c r="F110" s="135" t="str">
        <f>VLOOKUP(E110,VIP!$A$2:$O14833,2,0)</f>
        <v>DRBR936</v>
      </c>
      <c r="G110" s="135" t="str">
        <f>VLOOKUP(E110,'LISTADO ATM'!$A$2:$B$901,2,0)</f>
        <v xml:space="preserve">ATM Autobanco Oficina La Vega I </v>
      </c>
      <c r="H110" s="135" t="str">
        <f>VLOOKUP(E110,VIP!$A$2:$O19794,7,FALSE)</f>
        <v>Si</v>
      </c>
      <c r="I110" s="135" t="str">
        <f>VLOOKUP(E110,VIP!$A$2:$O11759,8,FALSE)</f>
        <v>Si</v>
      </c>
      <c r="J110" s="135" t="str">
        <f>VLOOKUP(E110,VIP!$A$2:$O11709,8,FALSE)</f>
        <v>Si</v>
      </c>
      <c r="K110" s="135" t="str">
        <f>VLOOKUP(E110,VIP!$A$2:$O15283,6,0)</f>
        <v>NO</v>
      </c>
      <c r="L110" s="129" t="s">
        <v>2460</v>
      </c>
      <c r="M110" s="131" t="s">
        <v>2540</v>
      </c>
      <c r="N110" s="131" t="s">
        <v>2685</v>
      </c>
      <c r="O110" s="135" t="s">
        <v>2588</v>
      </c>
      <c r="P110" s="135"/>
      <c r="Q110" s="183">
        <v>44417.434432870374</v>
      </c>
      <c r="R110" s="44"/>
      <c r="V110" s="78"/>
      <c r="W110" s="69"/>
    </row>
    <row r="111" spans="1:23" s="127" customFormat="1" ht="18" x14ac:dyDescent="0.25">
      <c r="A111" s="135" t="str">
        <f>VLOOKUP(E111,'LISTADO ATM'!$A$2:$C$902,3,0)</f>
        <v>NORTE</v>
      </c>
      <c r="B111" s="112" t="s">
        <v>2703</v>
      </c>
      <c r="C111" s="97">
        <v>44416.853009259263</v>
      </c>
      <c r="D111" s="97" t="s">
        <v>2177</v>
      </c>
      <c r="E111" s="128">
        <v>649</v>
      </c>
      <c r="F111" s="135" t="str">
        <f>VLOOKUP(E111,VIP!$A$2:$O14840,2,0)</f>
        <v>DRBR649</v>
      </c>
      <c r="G111" s="135" t="str">
        <f>VLOOKUP(E111,'LISTADO ATM'!$A$2:$B$901,2,0)</f>
        <v xml:space="preserve">ATM Oficina Galería 56 (San Francisco de Macorís) </v>
      </c>
      <c r="H111" s="135" t="str">
        <f>VLOOKUP(E111,VIP!$A$2:$O19801,7,FALSE)</f>
        <v>Si</v>
      </c>
      <c r="I111" s="135" t="str">
        <f>VLOOKUP(E111,VIP!$A$2:$O11766,8,FALSE)</f>
        <v>Si</v>
      </c>
      <c r="J111" s="135" t="str">
        <f>VLOOKUP(E111,VIP!$A$2:$O11716,8,FALSE)</f>
        <v>Si</v>
      </c>
      <c r="K111" s="135" t="str">
        <f>VLOOKUP(E111,VIP!$A$2:$O15290,6,0)</f>
        <v>SI</v>
      </c>
      <c r="L111" s="129" t="s">
        <v>2460</v>
      </c>
      <c r="M111" s="131" t="s">
        <v>2540</v>
      </c>
      <c r="N111" s="131" t="s">
        <v>2685</v>
      </c>
      <c r="O111" s="135" t="s">
        <v>2588</v>
      </c>
      <c r="P111" s="207"/>
      <c r="Q111" s="183">
        <v>44417.434432870374</v>
      </c>
      <c r="R111" s="44"/>
      <c r="V111" s="78"/>
      <c r="W111" s="69"/>
    </row>
    <row r="112" spans="1:23" s="127" customFormat="1" ht="18" x14ac:dyDescent="0.25">
      <c r="A112" s="135" t="str">
        <f>VLOOKUP(E112,'LISTADO ATM'!$A$2:$C$902,3,0)</f>
        <v>NORTE</v>
      </c>
      <c r="B112" s="112" t="s">
        <v>2702</v>
      </c>
      <c r="C112" s="97">
        <v>44416.855104166665</v>
      </c>
      <c r="D112" s="97" t="s">
        <v>2177</v>
      </c>
      <c r="E112" s="128">
        <v>862</v>
      </c>
      <c r="F112" s="135" t="str">
        <f>VLOOKUP(E112,VIP!$A$2:$O14839,2,0)</f>
        <v>DRBR862</v>
      </c>
      <c r="G112" s="135" t="str">
        <f>VLOOKUP(E112,'LISTADO ATM'!$A$2:$B$901,2,0)</f>
        <v xml:space="preserve">ATM S/M Doble A (Sabaneta) </v>
      </c>
      <c r="H112" s="135" t="str">
        <f>VLOOKUP(E112,VIP!$A$2:$O19800,7,FALSE)</f>
        <v>Si</v>
      </c>
      <c r="I112" s="135" t="str">
        <f>VLOOKUP(E112,VIP!$A$2:$O11765,8,FALSE)</f>
        <v>Si</v>
      </c>
      <c r="J112" s="135" t="str">
        <f>VLOOKUP(E112,VIP!$A$2:$O11715,8,FALSE)</f>
        <v>Si</v>
      </c>
      <c r="K112" s="135" t="str">
        <f>VLOOKUP(E112,VIP!$A$2:$O15289,6,0)</f>
        <v>NO</v>
      </c>
      <c r="L112" s="129" t="s">
        <v>2460</v>
      </c>
      <c r="M112" s="131" t="s">
        <v>2540</v>
      </c>
      <c r="N112" s="131" t="s">
        <v>2685</v>
      </c>
      <c r="O112" s="135" t="s">
        <v>2588</v>
      </c>
      <c r="P112" s="135"/>
      <c r="Q112" s="183">
        <v>44417.600532407407</v>
      </c>
      <c r="R112" s="44"/>
      <c r="V112" s="78"/>
      <c r="W112" s="69"/>
    </row>
    <row r="113" spans="1:23" s="127" customFormat="1" ht="18" x14ac:dyDescent="0.25">
      <c r="A113" s="135" t="str">
        <f>VLOOKUP(E113,'LISTADO ATM'!$A$2:$C$902,3,0)</f>
        <v>DISTRITO NACIONAL</v>
      </c>
      <c r="B113" s="112" t="s">
        <v>2770</v>
      </c>
      <c r="C113" s="97">
        <v>44417.487534722219</v>
      </c>
      <c r="D113" s="97" t="s">
        <v>2176</v>
      </c>
      <c r="E113" s="128">
        <v>422</v>
      </c>
      <c r="F113" s="135" t="str">
        <f>VLOOKUP(E113,VIP!$A$2:$O14840,2,0)</f>
        <v>DRBR422</v>
      </c>
      <c r="G113" s="135" t="str">
        <f>VLOOKUP(E113,'LISTADO ATM'!$A$2:$B$901,2,0)</f>
        <v xml:space="preserve">ATM Olé Manoguayabo </v>
      </c>
      <c r="H113" s="135" t="str">
        <f>VLOOKUP(E113,VIP!$A$2:$O19801,7,FALSE)</f>
        <v>Si</v>
      </c>
      <c r="I113" s="135" t="str">
        <f>VLOOKUP(E113,VIP!$A$2:$O11766,8,FALSE)</f>
        <v>Si</v>
      </c>
      <c r="J113" s="135" t="str">
        <f>VLOOKUP(E113,VIP!$A$2:$O11716,8,FALSE)</f>
        <v>Si</v>
      </c>
      <c r="K113" s="135" t="str">
        <f>VLOOKUP(E113,VIP!$A$2:$O15290,6,0)</f>
        <v>NO</v>
      </c>
      <c r="L113" s="129" t="s">
        <v>2460</v>
      </c>
      <c r="M113" s="131" t="s">
        <v>2540</v>
      </c>
      <c r="N113" s="96" t="s">
        <v>2448</v>
      </c>
      <c r="O113" s="135" t="s">
        <v>2450</v>
      </c>
      <c r="P113" s="135"/>
      <c r="Q113" s="183">
        <v>44417.600532407407</v>
      </c>
      <c r="R113" s="44"/>
      <c r="V113" s="78"/>
      <c r="W113" s="69"/>
    </row>
    <row r="114" spans="1:23" s="127" customFormat="1" ht="18" x14ac:dyDescent="0.25">
      <c r="A114" s="135" t="str">
        <f>VLOOKUP(E114,'LISTADO ATM'!$A$2:$C$902,3,0)</f>
        <v>DISTRITO NACIONAL</v>
      </c>
      <c r="B114" s="112" t="s">
        <v>2624</v>
      </c>
      <c r="C114" s="97">
        <v>44415.490763888891</v>
      </c>
      <c r="D114" s="97" t="s">
        <v>2176</v>
      </c>
      <c r="E114" s="128">
        <v>536</v>
      </c>
      <c r="F114" s="135" t="str">
        <f>VLOOKUP(E114,VIP!$A$2:$O14798,2,0)</f>
        <v>DRBR509</v>
      </c>
      <c r="G114" s="135" t="str">
        <f>VLOOKUP(E114,'LISTADO ATM'!$A$2:$B$901,2,0)</f>
        <v xml:space="preserve">ATM Super Lama San Isidro </v>
      </c>
      <c r="H114" s="135" t="str">
        <f>VLOOKUP(E114,VIP!$A$2:$O19759,7,FALSE)</f>
        <v>Si</v>
      </c>
      <c r="I114" s="135" t="str">
        <f>VLOOKUP(E114,VIP!$A$2:$O11724,8,FALSE)</f>
        <v>Si</v>
      </c>
      <c r="J114" s="135" t="str">
        <f>VLOOKUP(E114,VIP!$A$2:$O11674,8,FALSE)</f>
        <v>Si</v>
      </c>
      <c r="K114" s="135" t="str">
        <f>VLOOKUP(E114,VIP!$A$2:$O15248,6,0)</f>
        <v>NO</v>
      </c>
      <c r="L114" s="129" t="s">
        <v>2215</v>
      </c>
      <c r="M114" s="96" t="s">
        <v>2441</v>
      </c>
      <c r="N114" s="96" t="s">
        <v>2448</v>
      </c>
      <c r="O114" s="135" t="s">
        <v>2450</v>
      </c>
      <c r="P114" s="135"/>
      <c r="Q114" s="96" t="s">
        <v>2215</v>
      </c>
      <c r="R114" s="44"/>
      <c r="V114" s="78"/>
      <c r="W114" s="69"/>
    </row>
    <row r="115" spans="1:23" s="127" customFormat="1" ht="18" x14ac:dyDescent="0.25">
      <c r="A115" s="135" t="str">
        <f>VLOOKUP(E115,'LISTADO ATM'!$A$2:$C$902,3,0)</f>
        <v>DISTRITO NACIONAL</v>
      </c>
      <c r="B115" s="112">
        <v>3335981857</v>
      </c>
      <c r="C115" s="97">
        <v>44416.392824074072</v>
      </c>
      <c r="D115" s="97" t="s">
        <v>2176</v>
      </c>
      <c r="E115" s="128">
        <v>545</v>
      </c>
      <c r="F115" s="135" t="str">
        <f>VLOOKUP(E115,VIP!$A$2:$O14812,2,0)</f>
        <v>DRBR995</v>
      </c>
      <c r="G115" s="135" t="str">
        <f>VLOOKUP(E115,'LISTADO ATM'!$A$2:$B$901,2,0)</f>
        <v xml:space="preserve">ATM Oficina Isabel La Católica II  </v>
      </c>
      <c r="H115" s="135" t="str">
        <f>VLOOKUP(E115,VIP!$A$2:$O19773,7,FALSE)</f>
        <v>Si</v>
      </c>
      <c r="I115" s="135" t="str">
        <f>VLOOKUP(E115,VIP!$A$2:$O11738,8,FALSE)</f>
        <v>Si</v>
      </c>
      <c r="J115" s="135" t="str">
        <f>VLOOKUP(E115,VIP!$A$2:$O11688,8,FALSE)</f>
        <v>Si</v>
      </c>
      <c r="K115" s="135" t="str">
        <f>VLOOKUP(E115,VIP!$A$2:$O15262,6,0)</f>
        <v>NO</v>
      </c>
      <c r="L115" s="129" t="s">
        <v>2215</v>
      </c>
      <c r="M115" s="96" t="s">
        <v>2441</v>
      </c>
      <c r="N115" s="96" t="s">
        <v>2448</v>
      </c>
      <c r="O115" s="135" t="s">
        <v>2450</v>
      </c>
      <c r="P115" s="135"/>
      <c r="Q115" s="96" t="s">
        <v>2215</v>
      </c>
      <c r="R115" s="44"/>
      <c r="V115" s="78"/>
      <c r="W115" s="69"/>
    </row>
    <row r="116" spans="1:23" s="127" customFormat="1" ht="18" x14ac:dyDescent="0.25">
      <c r="A116" s="135" t="str">
        <f>VLOOKUP(E116,'LISTADO ATM'!$A$2:$C$902,3,0)</f>
        <v>DISTRITO NACIONAL</v>
      </c>
      <c r="B116" s="112" t="s">
        <v>2681</v>
      </c>
      <c r="C116" s="97">
        <v>44416.732418981483</v>
      </c>
      <c r="D116" s="97" t="s">
        <v>2176</v>
      </c>
      <c r="E116" s="128">
        <v>113</v>
      </c>
      <c r="F116" s="135" t="str">
        <f>VLOOKUP(E116,VIP!$A$2:$O14837,2,0)</f>
        <v>DRBR113</v>
      </c>
      <c r="G116" s="135" t="str">
        <f>VLOOKUP(E116,'LISTADO ATM'!$A$2:$B$901,2,0)</f>
        <v xml:space="preserve">ATM Autoservicio Atalaya del Mar </v>
      </c>
      <c r="H116" s="135" t="str">
        <f>VLOOKUP(E116,VIP!$A$2:$O19798,7,FALSE)</f>
        <v>Si</v>
      </c>
      <c r="I116" s="135" t="str">
        <f>VLOOKUP(E116,VIP!$A$2:$O11763,8,FALSE)</f>
        <v>No</v>
      </c>
      <c r="J116" s="135" t="str">
        <f>VLOOKUP(E116,VIP!$A$2:$O11713,8,FALSE)</f>
        <v>No</v>
      </c>
      <c r="K116" s="135" t="str">
        <f>VLOOKUP(E116,VIP!$A$2:$O15287,6,0)</f>
        <v>NO</v>
      </c>
      <c r="L116" s="129" t="s">
        <v>2215</v>
      </c>
      <c r="M116" s="96" t="s">
        <v>2441</v>
      </c>
      <c r="N116" s="96" t="s">
        <v>2448</v>
      </c>
      <c r="O116" s="135" t="s">
        <v>2450</v>
      </c>
      <c r="P116" s="135"/>
      <c r="Q116" s="96" t="s">
        <v>2215</v>
      </c>
      <c r="R116" s="44"/>
      <c r="V116" s="78"/>
      <c r="W116" s="69"/>
    </row>
    <row r="117" spans="1:23" s="127" customFormat="1" ht="18" x14ac:dyDescent="0.25">
      <c r="A117" s="135" t="str">
        <f>VLOOKUP(E117,'LISTADO ATM'!$A$2:$C$902,3,0)</f>
        <v>DISTRITO NACIONAL</v>
      </c>
      <c r="B117" s="112" t="s">
        <v>2680</v>
      </c>
      <c r="C117" s="97">
        <v>44416.734375</v>
      </c>
      <c r="D117" s="97" t="s">
        <v>2176</v>
      </c>
      <c r="E117" s="128">
        <v>225</v>
      </c>
      <c r="F117" s="135" t="str">
        <f>VLOOKUP(E117,VIP!$A$2:$O14836,2,0)</f>
        <v>DRBR225</v>
      </c>
      <c r="G117" s="135" t="str">
        <f>VLOOKUP(E117,'LISTADO ATM'!$A$2:$B$901,2,0)</f>
        <v xml:space="preserve">ATM S/M Nacional Arroyo Hondo </v>
      </c>
      <c r="H117" s="135" t="str">
        <f>VLOOKUP(E117,VIP!$A$2:$O19797,7,FALSE)</f>
        <v>Si</v>
      </c>
      <c r="I117" s="135" t="str">
        <f>VLOOKUP(E117,VIP!$A$2:$O11762,8,FALSE)</f>
        <v>Si</v>
      </c>
      <c r="J117" s="135" t="str">
        <f>VLOOKUP(E117,VIP!$A$2:$O11712,8,FALSE)</f>
        <v>Si</v>
      </c>
      <c r="K117" s="135" t="str">
        <f>VLOOKUP(E117,VIP!$A$2:$O15286,6,0)</f>
        <v>NO</v>
      </c>
      <c r="L117" s="129" t="s">
        <v>2215</v>
      </c>
      <c r="M117" s="96" t="s">
        <v>2441</v>
      </c>
      <c r="N117" s="96" t="s">
        <v>2448</v>
      </c>
      <c r="O117" s="135" t="s">
        <v>2450</v>
      </c>
      <c r="P117" s="135"/>
      <c r="Q117" s="96" t="s">
        <v>2215</v>
      </c>
      <c r="R117" s="44"/>
      <c r="V117" s="78"/>
      <c r="W117" s="69"/>
    </row>
    <row r="118" spans="1:23" s="127" customFormat="1" ht="18" x14ac:dyDescent="0.25">
      <c r="A118" s="135" t="str">
        <f>VLOOKUP(E118,'LISTADO ATM'!$A$2:$C$902,3,0)</f>
        <v>DISTRITO NACIONAL</v>
      </c>
      <c r="B118" s="112" t="s">
        <v>2677</v>
      </c>
      <c r="C118" s="97">
        <v>44416.742083333331</v>
      </c>
      <c r="D118" s="97" t="s">
        <v>2176</v>
      </c>
      <c r="E118" s="128">
        <v>327</v>
      </c>
      <c r="F118" s="135" t="str">
        <f>VLOOKUP(E118,VIP!$A$2:$O14832,2,0)</f>
        <v>DRBR327</v>
      </c>
      <c r="G118" s="135" t="str">
        <f>VLOOKUP(E118,'LISTADO ATM'!$A$2:$B$901,2,0)</f>
        <v xml:space="preserve">ATM UNP CCN (Nacional 27 de Febrero) </v>
      </c>
      <c r="H118" s="135" t="str">
        <f>VLOOKUP(E118,VIP!$A$2:$O19793,7,FALSE)</f>
        <v>Si</v>
      </c>
      <c r="I118" s="135" t="str">
        <f>VLOOKUP(E118,VIP!$A$2:$O11758,8,FALSE)</f>
        <v>Si</v>
      </c>
      <c r="J118" s="135" t="str">
        <f>VLOOKUP(E118,VIP!$A$2:$O11708,8,FALSE)</f>
        <v>Si</v>
      </c>
      <c r="K118" s="135" t="str">
        <f>VLOOKUP(E118,VIP!$A$2:$O15282,6,0)</f>
        <v>NO</v>
      </c>
      <c r="L118" s="129" t="s">
        <v>2215</v>
      </c>
      <c r="M118" s="96" t="s">
        <v>2441</v>
      </c>
      <c r="N118" s="96" t="s">
        <v>2448</v>
      </c>
      <c r="O118" s="135" t="s">
        <v>2450</v>
      </c>
      <c r="P118" s="135"/>
      <c r="Q118" s="96" t="s">
        <v>2215</v>
      </c>
      <c r="R118" s="44"/>
      <c r="V118" s="78"/>
      <c r="W118" s="69"/>
    </row>
    <row r="119" spans="1:23" s="127" customFormat="1" ht="18" x14ac:dyDescent="0.25">
      <c r="A119" s="136" t="str">
        <f>VLOOKUP(E119,'LISTADO ATM'!$A$2:$C$902,3,0)</f>
        <v>DISTRITO NACIONAL</v>
      </c>
      <c r="B119" s="112" t="s">
        <v>2701</v>
      </c>
      <c r="C119" s="97">
        <v>44416.897581018522</v>
      </c>
      <c r="D119" s="97" t="s">
        <v>2176</v>
      </c>
      <c r="E119" s="128">
        <v>567</v>
      </c>
      <c r="F119" s="136" t="str">
        <f>VLOOKUP(E119,VIP!$A$2:$O14838,2,0)</f>
        <v>DRBR015</v>
      </c>
      <c r="G119" s="136" t="str">
        <f>VLOOKUP(E119,'LISTADO ATM'!$A$2:$B$901,2,0)</f>
        <v xml:space="preserve">ATM Oficina Máximo Gómez </v>
      </c>
      <c r="H119" s="136" t="str">
        <f>VLOOKUP(E119,VIP!$A$2:$O19799,7,FALSE)</f>
        <v>Si</v>
      </c>
      <c r="I119" s="136" t="str">
        <f>VLOOKUP(E119,VIP!$A$2:$O11764,8,FALSE)</f>
        <v>Si</v>
      </c>
      <c r="J119" s="136" t="str">
        <f>VLOOKUP(E119,VIP!$A$2:$O11714,8,FALSE)</f>
        <v>Si</v>
      </c>
      <c r="K119" s="136" t="str">
        <f>VLOOKUP(E119,VIP!$A$2:$O15288,6,0)</f>
        <v>NO</v>
      </c>
      <c r="L119" s="129" t="s">
        <v>2215</v>
      </c>
      <c r="M119" s="96" t="s">
        <v>2441</v>
      </c>
      <c r="N119" s="96" t="s">
        <v>2448</v>
      </c>
      <c r="O119" s="136" t="s">
        <v>2450</v>
      </c>
      <c r="P119" s="136"/>
      <c r="Q119" s="96" t="s">
        <v>2215</v>
      </c>
      <c r="R119" s="44"/>
      <c r="V119" s="78"/>
      <c r="W119" s="69"/>
    </row>
    <row r="120" spans="1:23" s="127" customFormat="1" ht="18" x14ac:dyDescent="0.25">
      <c r="A120" s="136" t="str">
        <f>VLOOKUP(E120,'LISTADO ATM'!$A$2:$C$902,3,0)</f>
        <v>DISTRITO NACIONAL</v>
      </c>
      <c r="B120" s="112" t="s">
        <v>2697</v>
      </c>
      <c r="C120" s="97">
        <v>44416.908645833333</v>
      </c>
      <c r="D120" s="97" t="s">
        <v>2176</v>
      </c>
      <c r="E120" s="128">
        <v>224</v>
      </c>
      <c r="F120" s="136" t="str">
        <f>VLOOKUP(E120,VIP!$A$2:$O14834,2,0)</f>
        <v>DRBR224</v>
      </c>
      <c r="G120" s="136" t="str">
        <f>VLOOKUP(E120,'LISTADO ATM'!$A$2:$B$901,2,0)</f>
        <v xml:space="preserve">ATM S/M Nacional El Millón (Núñez de Cáceres) </v>
      </c>
      <c r="H120" s="136" t="str">
        <f>VLOOKUP(E120,VIP!$A$2:$O19795,7,FALSE)</f>
        <v>Si</v>
      </c>
      <c r="I120" s="136" t="str">
        <f>VLOOKUP(E120,VIP!$A$2:$O11760,8,FALSE)</f>
        <v>Si</v>
      </c>
      <c r="J120" s="136" t="str">
        <f>VLOOKUP(E120,VIP!$A$2:$O11710,8,FALSE)</f>
        <v>Si</v>
      </c>
      <c r="K120" s="136" t="str">
        <f>VLOOKUP(E120,VIP!$A$2:$O15284,6,0)</f>
        <v>SI</v>
      </c>
      <c r="L120" s="129" t="s">
        <v>2215</v>
      </c>
      <c r="M120" s="96" t="s">
        <v>2441</v>
      </c>
      <c r="N120" s="96" t="s">
        <v>2448</v>
      </c>
      <c r="O120" s="136" t="s">
        <v>2450</v>
      </c>
      <c r="P120" s="136"/>
      <c r="Q120" s="96" t="s">
        <v>2215</v>
      </c>
      <c r="R120" s="44"/>
      <c r="V120" s="78"/>
      <c r="W120" s="69"/>
    </row>
    <row r="121" spans="1:23" s="127" customFormat="1" ht="18" x14ac:dyDescent="0.25">
      <c r="A121" s="136" t="str">
        <f>VLOOKUP(E121,'LISTADO ATM'!$A$2:$C$902,3,0)</f>
        <v>NORTE</v>
      </c>
      <c r="B121" s="112" t="s">
        <v>2696</v>
      </c>
      <c r="C121" s="97">
        <v>44416.911516203705</v>
      </c>
      <c r="D121" s="97" t="s">
        <v>2177</v>
      </c>
      <c r="E121" s="128">
        <v>99</v>
      </c>
      <c r="F121" s="136" t="str">
        <f>VLOOKUP(E121,VIP!$A$2:$O14833,2,0)</f>
        <v>DRBR099</v>
      </c>
      <c r="G121" s="136" t="str">
        <f>VLOOKUP(E121,'LISTADO ATM'!$A$2:$B$901,2,0)</f>
        <v xml:space="preserve">ATM Multicentro La Sirena S.F.M. </v>
      </c>
      <c r="H121" s="136" t="str">
        <f>VLOOKUP(E121,VIP!$A$2:$O19794,7,FALSE)</f>
        <v>Si</v>
      </c>
      <c r="I121" s="136" t="str">
        <f>VLOOKUP(E121,VIP!$A$2:$O11759,8,FALSE)</f>
        <v>Si</v>
      </c>
      <c r="J121" s="136" t="str">
        <f>VLOOKUP(E121,VIP!$A$2:$O11709,8,FALSE)</f>
        <v>Si</v>
      </c>
      <c r="K121" s="136" t="str">
        <f>VLOOKUP(E121,VIP!$A$2:$O15283,6,0)</f>
        <v>NO</v>
      </c>
      <c r="L121" s="129" t="s">
        <v>2215</v>
      </c>
      <c r="M121" s="96" t="s">
        <v>2441</v>
      </c>
      <c r="N121" s="131" t="s">
        <v>2685</v>
      </c>
      <c r="O121" s="136" t="s">
        <v>2588</v>
      </c>
      <c r="P121" s="136"/>
      <c r="Q121" s="96" t="s">
        <v>2215</v>
      </c>
      <c r="R121" s="44"/>
      <c r="V121" s="78"/>
      <c r="W121" s="69"/>
    </row>
    <row r="122" spans="1:23" s="184" customFormat="1" ht="18" x14ac:dyDescent="0.25">
      <c r="A122" s="207" t="str">
        <f>VLOOKUP(E122,'LISTADO ATM'!$A$2:$C$902,3,0)</f>
        <v>DISTRITO NACIONAL</v>
      </c>
      <c r="B122" s="112" t="s">
        <v>2748</v>
      </c>
      <c r="C122" s="97">
        <v>44417.387627314813</v>
      </c>
      <c r="D122" s="97" t="s">
        <v>2176</v>
      </c>
      <c r="E122" s="197">
        <v>516</v>
      </c>
      <c r="F122" s="207" t="str">
        <f>VLOOKUP(E122,VIP!$A$2:$O14840,2,0)</f>
        <v>DRBR516</v>
      </c>
      <c r="G122" s="207" t="str">
        <f>VLOOKUP(E122,'LISTADO ATM'!$A$2:$B$901,2,0)</f>
        <v xml:space="preserve">ATM Oficina Gascue </v>
      </c>
      <c r="H122" s="207" t="str">
        <f>VLOOKUP(E122,VIP!$A$2:$O19801,7,FALSE)</f>
        <v>Si</v>
      </c>
      <c r="I122" s="207" t="str">
        <f>VLOOKUP(E122,VIP!$A$2:$O11766,8,FALSE)</f>
        <v>Si</v>
      </c>
      <c r="J122" s="207" t="str">
        <f>VLOOKUP(E122,VIP!$A$2:$O11716,8,FALSE)</f>
        <v>Si</v>
      </c>
      <c r="K122" s="207" t="str">
        <f>VLOOKUP(E122,VIP!$A$2:$O15290,6,0)</f>
        <v>SI</v>
      </c>
      <c r="L122" s="202" t="s">
        <v>2215</v>
      </c>
      <c r="M122" s="96" t="s">
        <v>2441</v>
      </c>
      <c r="N122" s="96" t="s">
        <v>2448</v>
      </c>
      <c r="O122" s="207" t="s">
        <v>2450</v>
      </c>
      <c r="P122" s="207"/>
      <c r="Q122" s="96" t="s">
        <v>2215</v>
      </c>
      <c r="R122" s="44"/>
      <c r="V122" s="78"/>
      <c r="W122" s="199"/>
    </row>
    <row r="123" spans="1:23" s="184" customFormat="1" ht="18" x14ac:dyDescent="0.25">
      <c r="A123" s="207" t="str">
        <f>VLOOKUP(E123,'LISTADO ATM'!$A$2:$C$902,3,0)</f>
        <v>DISTRITO NACIONAL</v>
      </c>
      <c r="B123" s="112" t="s">
        <v>2762</v>
      </c>
      <c r="C123" s="97">
        <v>44417.553726851853</v>
      </c>
      <c r="D123" s="97" t="s">
        <v>2176</v>
      </c>
      <c r="E123" s="197">
        <v>248</v>
      </c>
      <c r="F123" s="207" t="str">
        <f>VLOOKUP(E123,VIP!$A$2:$O14832,2,0)</f>
        <v>DRBR248</v>
      </c>
      <c r="G123" s="207" t="str">
        <f>VLOOKUP(E123,'LISTADO ATM'!$A$2:$B$901,2,0)</f>
        <v xml:space="preserve">ATM Shell Paraiso </v>
      </c>
      <c r="H123" s="207" t="str">
        <f>VLOOKUP(E123,VIP!$A$2:$O19793,7,FALSE)</f>
        <v>Si</v>
      </c>
      <c r="I123" s="207" t="str">
        <f>VLOOKUP(E123,VIP!$A$2:$O11758,8,FALSE)</f>
        <v>Si</v>
      </c>
      <c r="J123" s="207" t="str">
        <f>VLOOKUP(E123,VIP!$A$2:$O11708,8,FALSE)</f>
        <v>Si</v>
      </c>
      <c r="K123" s="207" t="str">
        <f>VLOOKUP(E123,VIP!$A$2:$O15282,6,0)</f>
        <v>NO</v>
      </c>
      <c r="L123" s="202" t="s">
        <v>2215</v>
      </c>
      <c r="M123" s="96" t="s">
        <v>2441</v>
      </c>
      <c r="N123" s="96" t="s">
        <v>2448</v>
      </c>
      <c r="O123" s="207" t="s">
        <v>2450</v>
      </c>
      <c r="P123" s="207"/>
      <c r="Q123" s="96" t="s">
        <v>2215</v>
      </c>
      <c r="R123" s="44"/>
      <c r="V123" s="78"/>
      <c r="W123" s="199"/>
    </row>
    <row r="124" spans="1:23" s="184" customFormat="1" ht="18" x14ac:dyDescent="0.25">
      <c r="A124" s="207" t="str">
        <f>VLOOKUP(E124,'LISTADO ATM'!$A$2:$C$902,3,0)</f>
        <v>DISTRITO NACIONAL</v>
      </c>
      <c r="B124" s="112" t="s">
        <v>2761</v>
      </c>
      <c r="C124" s="97">
        <v>44417.555636574078</v>
      </c>
      <c r="D124" s="97" t="s">
        <v>2176</v>
      </c>
      <c r="E124" s="197">
        <v>718</v>
      </c>
      <c r="F124" s="207" t="str">
        <f>VLOOKUP(E124,VIP!$A$2:$O14831,2,0)</f>
        <v>DRBR24Y</v>
      </c>
      <c r="G124" s="207" t="str">
        <f>VLOOKUP(E124,'LISTADO ATM'!$A$2:$B$901,2,0)</f>
        <v xml:space="preserve">ATM Feria Ganadera </v>
      </c>
      <c r="H124" s="207" t="str">
        <f>VLOOKUP(E124,VIP!$A$2:$O19792,7,FALSE)</f>
        <v>Si</v>
      </c>
      <c r="I124" s="207" t="str">
        <f>VLOOKUP(E124,VIP!$A$2:$O11757,8,FALSE)</f>
        <v>Si</v>
      </c>
      <c r="J124" s="207" t="str">
        <f>VLOOKUP(E124,VIP!$A$2:$O11707,8,FALSE)</f>
        <v>Si</v>
      </c>
      <c r="K124" s="207" t="str">
        <f>VLOOKUP(E124,VIP!$A$2:$O15281,6,0)</f>
        <v>NO</v>
      </c>
      <c r="L124" s="202" t="s">
        <v>2215</v>
      </c>
      <c r="M124" s="96" t="s">
        <v>2441</v>
      </c>
      <c r="N124" s="96" t="s">
        <v>2448</v>
      </c>
      <c r="O124" s="207" t="s">
        <v>2450</v>
      </c>
      <c r="P124" s="207"/>
      <c r="Q124" s="96" t="s">
        <v>2215</v>
      </c>
      <c r="R124" s="44"/>
      <c r="V124" s="78"/>
      <c r="W124" s="199"/>
    </row>
    <row r="125" spans="1:23" s="184" customFormat="1" ht="18" x14ac:dyDescent="0.25">
      <c r="A125" s="207" t="str">
        <f>VLOOKUP(E125,'LISTADO ATM'!$A$2:$C$902,3,0)</f>
        <v>NORTE</v>
      </c>
      <c r="B125" s="112" t="s">
        <v>2759</v>
      </c>
      <c r="C125" s="97">
        <v>44417.585532407407</v>
      </c>
      <c r="D125" s="97" t="s">
        <v>2177</v>
      </c>
      <c r="E125" s="197">
        <v>62</v>
      </c>
      <c r="F125" s="207" t="str">
        <f>VLOOKUP(E125,VIP!$A$2:$O14829,2,0)</f>
        <v>DRBR062</v>
      </c>
      <c r="G125" s="207" t="str">
        <f>VLOOKUP(E125,'LISTADO ATM'!$A$2:$B$901,2,0)</f>
        <v xml:space="preserve">ATM Oficina Dajabón </v>
      </c>
      <c r="H125" s="207" t="str">
        <f>VLOOKUP(E125,VIP!$A$2:$O19790,7,FALSE)</f>
        <v>Si</v>
      </c>
      <c r="I125" s="207" t="str">
        <f>VLOOKUP(E125,VIP!$A$2:$O11755,8,FALSE)</f>
        <v>Si</v>
      </c>
      <c r="J125" s="207" t="str">
        <f>VLOOKUP(E125,VIP!$A$2:$O11705,8,FALSE)</f>
        <v>Si</v>
      </c>
      <c r="K125" s="207" t="str">
        <f>VLOOKUP(E125,VIP!$A$2:$O15279,6,0)</f>
        <v>SI</v>
      </c>
      <c r="L125" s="202" t="s">
        <v>2215</v>
      </c>
      <c r="M125" s="96" t="s">
        <v>2441</v>
      </c>
      <c r="N125" s="96" t="s">
        <v>2448</v>
      </c>
      <c r="O125" s="207" t="s">
        <v>2588</v>
      </c>
      <c r="P125" s="207"/>
      <c r="Q125" s="96" t="s">
        <v>2215</v>
      </c>
      <c r="R125" s="44"/>
      <c r="V125" s="78"/>
      <c r="W125" s="199"/>
    </row>
    <row r="126" spans="1:23" s="184" customFormat="1" ht="18" x14ac:dyDescent="0.25">
      <c r="A126" s="207" t="str">
        <f>VLOOKUP(E126,'LISTADO ATM'!$A$2:$C$902,3,0)</f>
        <v>DISTRITO NACIONAL</v>
      </c>
      <c r="B126" s="112" t="s">
        <v>2758</v>
      </c>
      <c r="C126" s="97">
        <v>44417.587291666663</v>
      </c>
      <c r="D126" s="97" t="s">
        <v>2176</v>
      </c>
      <c r="E126" s="197">
        <v>37</v>
      </c>
      <c r="F126" s="207" t="str">
        <f>VLOOKUP(E126,VIP!$A$2:$O14828,2,0)</f>
        <v>DRBR037</v>
      </c>
      <c r="G126" s="207" t="str">
        <f>VLOOKUP(E126,'LISTADO ATM'!$A$2:$B$901,2,0)</f>
        <v xml:space="preserve">ATM Oficina Villa Mella </v>
      </c>
      <c r="H126" s="207" t="str">
        <f>VLOOKUP(E126,VIP!$A$2:$O19789,7,FALSE)</f>
        <v>Si</v>
      </c>
      <c r="I126" s="207" t="str">
        <f>VLOOKUP(E126,VIP!$A$2:$O11754,8,FALSE)</f>
        <v>Si</v>
      </c>
      <c r="J126" s="207" t="str">
        <f>VLOOKUP(E126,VIP!$A$2:$O11704,8,FALSE)</f>
        <v>Si</v>
      </c>
      <c r="K126" s="207" t="str">
        <f>VLOOKUP(E126,VIP!$A$2:$O15278,6,0)</f>
        <v>SI</v>
      </c>
      <c r="L126" s="202" t="s">
        <v>2215</v>
      </c>
      <c r="M126" s="96" t="s">
        <v>2441</v>
      </c>
      <c r="N126" s="96" t="s">
        <v>2448</v>
      </c>
      <c r="O126" s="207" t="s">
        <v>2450</v>
      </c>
      <c r="P126" s="207"/>
      <c r="Q126" s="96" t="s">
        <v>2215</v>
      </c>
      <c r="R126" s="44"/>
      <c r="V126" s="78"/>
      <c r="W126" s="199"/>
    </row>
    <row r="127" spans="1:23" s="184" customFormat="1" ht="18" x14ac:dyDescent="0.25">
      <c r="A127" s="207" t="str">
        <f>VLOOKUP(E127,'LISTADO ATM'!$A$2:$C$902,3,0)</f>
        <v>DISTRITO NACIONAL</v>
      </c>
      <c r="B127" s="112" t="s">
        <v>2760</v>
      </c>
      <c r="C127" s="97">
        <v>44417.564444444448</v>
      </c>
      <c r="D127" s="97" t="s">
        <v>2176</v>
      </c>
      <c r="E127" s="197">
        <v>410</v>
      </c>
      <c r="F127" s="207" t="str">
        <f>VLOOKUP(E127,VIP!$A$2:$O14830,2,0)</f>
        <v>DRBR410</v>
      </c>
      <c r="G127" s="207" t="str">
        <f>VLOOKUP(E127,'LISTADO ATM'!$A$2:$B$901,2,0)</f>
        <v xml:space="preserve">ATM Oficina Las Palmas de Herrera II </v>
      </c>
      <c r="H127" s="207" t="str">
        <f>VLOOKUP(E127,VIP!$A$2:$O19791,7,FALSE)</f>
        <v>Si</v>
      </c>
      <c r="I127" s="207" t="str">
        <f>VLOOKUP(E127,VIP!$A$2:$O11756,8,FALSE)</f>
        <v>Si</v>
      </c>
      <c r="J127" s="207" t="str">
        <f>VLOOKUP(E127,VIP!$A$2:$O11706,8,FALSE)</f>
        <v>Si</v>
      </c>
      <c r="K127" s="207" t="str">
        <f>VLOOKUP(E127,VIP!$A$2:$O15280,6,0)</f>
        <v>NO</v>
      </c>
      <c r="L127" s="202" t="s">
        <v>2772</v>
      </c>
      <c r="M127" s="96" t="s">
        <v>2441</v>
      </c>
      <c r="N127" s="96" t="s">
        <v>2448</v>
      </c>
      <c r="O127" s="207" t="s">
        <v>2450</v>
      </c>
      <c r="P127" s="207"/>
      <c r="Q127" s="96" t="s">
        <v>2772</v>
      </c>
      <c r="R127" s="44"/>
      <c r="V127" s="78"/>
      <c r="W127" s="199"/>
    </row>
    <row r="128" spans="1:23" s="184" customFormat="1" ht="18" x14ac:dyDescent="0.25">
      <c r="A128" s="207" t="str">
        <f>VLOOKUP(E128,'LISTADO ATM'!$A$2:$C$902,3,0)</f>
        <v>ESTE</v>
      </c>
      <c r="B128" s="112" t="s">
        <v>2616</v>
      </c>
      <c r="C128" s="97">
        <v>44414.637499999997</v>
      </c>
      <c r="D128" s="97" t="s">
        <v>2176</v>
      </c>
      <c r="E128" s="197">
        <v>838</v>
      </c>
      <c r="F128" s="207" t="str">
        <f>VLOOKUP(E128,VIP!$A$2:$O14770,2,0)</f>
        <v>DRBR838</v>
      </c>
      <c r="G128" s="207" t="str">
        <f>VLOOKUP(E128,'LISTADO ATM'!$A$2:$B$901,2,0)</f>
        <v xml:space="preserve">ATM UNP Consuelo </v>
      </c>
      <c r="H128" s="207" t="str">
        <f>VLOOKUP(E128,VIP!$A$2:$O19731,7,FALSE)</f>
        <v>Si</v>
      </c>
      <c r="I128" s="207" t="str">
        <f>VLOOKUP(E128,VIP!$A$2:$O11696,8,FALSE)</f>
        <v>Si</v>
      </c>
      <c r="J128" s="207" t="str">
        <f>VLOOKUP(E128,VIP!$A$2:$O11646,8,FALSE)</f>
        <v>Si</v>
      </c>
      <c r="K128" s="207" t="str">
        <f>VLOOKUP(E128,VIP!$A$2:$O15220,6,0)</f>
        <v>NO</v>
      </c>
      <c r="L128" s="202" t="s">
        <v>2241</v>
      </c>
      <c r="M128" s="96" t="s">
        <v>2441</v>
      </c>
      <c r="N128" s="96" t="s">
        <v>2448</v>
      </c>
      <c r="O128" s="207" t="s">
        <v>2450</v>
      </c>
      <c r="P128" s="207"/>
      <c r="Q128" s="96" t="s">
        <v>2241</v>
      </c>
      <c r="R128" s="44"/>
      <c r="V128" s="78"/>
      <c r="W128" s="199"/>
    </row>
    <row r="129" spans="1:23" s="184" customFormat="1" ht="18" x14ac:dyDescent="0.25">
      <c r="A129" s="207" t="str">
        <f>VLOOKUP(E129,'LISTADO ATM'!$A$2:$C$902,3,0)</f>
        <v>NORTE</v>
      </c>
      <c r="B129" s="112" t="s">
        <v>2618</v>
      </c>
      <c r="C129" s="97">
        <v>44414.842523148145</v>
      </c>
      <c r="D129" s="97" t="s">
        <v>2177</v>
      </c>
      <c r="E129" s="197">
        <v>763</v>
      </c>
      <c r="F129" s="207" t="str">
        <f>VLOOKUP(E129,VIP!$A$2:$O14787,2,0)</f>
        <v>DRBR439</v>
      </c>
      <c r="G129" s="207" t="str">
        <f>VLOOKUP(E129,'LISTADO ATM'!$A$2:$B$901,2,0)</f>
        <v xml:space="preserve">ATM UNP Montellano </v>
      </c>
      <c r="H129" s="207" t="str">
        <f>VLOOKUP(E129,VIP!$A$2:$O19748,7,FALSE)</f>
        <v>Si</v>
      </c>
      <c r="I129" s="207" t="str">
        <f>VLOOKUP(E129,VIP!$A$2:$O11713,8,FALSE)</f>
        <v>Si</v>
      </c>
      <c r="J129" s="207" t="str">
        <f>VLOOKUP(E129,VIP!$A$2:$O11663,8,FALSE)</f>
        <v>Si</v>
      </c>
      <c r="K129" s="207" t="str">
        <f>VLOOKUP(E129,VIP!$A$2:$O15237,6,0)</f>
        <v>NO</v>
      </c>
      <c r="L129" s="202" t="s">
        <v>2241</v>
      </c>
      <c r="M129" s="96" t="s">
        <v>2441</v>
      </c>
      <c r="N129" s="96" t="s">
        <v>2448</v>
      </c>
      <c r="O129" s="207" t="s">
        <v>2588</v>
      </c>
      <c r="P129" s="207"/>
      <c r="Q129" s="96" t="s">
        <v>2241</v>
      </c>
      <c r="R129" s="44"/>
      <c r="V129" s="78"/>
      <c r="W129" s="199"/>
    </row>
    <row r="130" spans="1:23" s="184" customFormat="1" ht="18" x14ac:dyDescent="0.25">
      <c r="A130" s="207" t="str">
        <f>VLOOKUP(E130,'LISTADO ATM'!$A$2:$C$902,3,0)</f>
        <v>DISTRITO NACIONAL</v>
      </c>
      <c r="B130" s="112" t="s">
        <v>2619</v>
      </c>
      <c r="C130" s="97">
        <v>44415.191817129627</v>
      </c>
      <c r="D130" s="97" t="s">
        <v>2176</v>
      </c>
      <c r="E130" s="197">
        <v>564</v>
      </c>
      <c r="F130" s="207" t="str">
        <f>VLOOKUP(E130,VIP!$A$2:$O14778,2,0)</f>
        <v>DRBR168</v>
      </c>
      <c r="G130" s="207" t="str">
        <f>VLOOKUP(E130,'LISTADO ATM'!$A$2:$B$901,2,0)</f>
        <v xml:space="preserve">ATM Ministerio de Agricultura </v>
      </c>
      <c r="H130" s="207" t="str">
        <f>VLOOKUP(E130,VIP!$A$2:$O19739,7,FALSE)</f>
        <v>Si</v>
      </c>
      <c r="I130" s="207" t="str">
        <f>VLOOKUP(E130,VIP!$A$2:$O11704,8,FALSE)</f>
        <v>Si</v>
      </c>
      <c r="J130" s="207" t="str">
        <f>VLOOKUP(E130,VIP!$A$2:$O11654,8,FALSE)</f>
        <v>Si</v>
      </c>
      <c r="K130" s="207" t="str">
        <f>VLOOKUP(E130,VIP!$A$2:$O15228,6,0)</f>
        <v>NO</v>
      </c>
      <c r="L130" s="202" t="s">
        <v>2241</v>
      </c>
      <c r="M130" s="96" t="s">
        <v>2441</v>
      </c>
      <c r="N130" s="96" t="s">
        <v>2448</v>
      </c>
      <c r="O130" s="207" t="s">
        <v>2450</v>
      </c>
      <c r="P130" s="207"/>
      <c r="Q130" s="96" t="s">
        <v>2241</v>
      </c>
      <c r="R130" s="44"/>
      <c r="V130" s="78"/>
      <c r="W130" s="199"/>
    </row>
    <row r="131" spans="1:23" s="184" customFormat="1" ht="18" x14ac:dyDescent="0.25">
      <c r="A131" s="207" t="str">
        <f>VLOOKUP(E131,'LISTADO ATM'!$A$2:$C$902,3,0)</f>
        <v>DISTRITO NACIONAL</v>
      </c>
      <c r="B131" s="112" t="s">
        <v>2639</v>
      </c>
      <c r="C131" s="97">
        <v>44415.728981481479</v>
      </c>
      <c r="D131" s="97" t="s">
        <v>2176</v>
      </c>
      <c r="E131" s="197">
        <v>498</v>
      </c>
      <c r="F131" s="207" t="str">
        <f>VLOOKUP(E131,VIP!$A$2:$O14833,2,0)</f>
        <v>DRBR498</v>
      </c>
      <c r="G131" s="207" t="str">
        <f>VLOOKUP(E131,'LISTADO ATM'!$A$2:$B$901,2,0)</f>
        <v xml:space="preserve">ATM Estación Sunix 27 de Febrero </v>
      </c>
      <c r="H131" s="207" t="str">
        <f>VLOOKUP(E131,VIP!$A$2:$O19794,7,FALSE)</f>
        <v>Si</v>
      </c>
      <c r="I131" s="207" t="str">
        <f>VLOOKUP(E131,VIP!$A$2:$O11759,8,FALSE)</f>
        <v>Si</v>
      </c>
      <c r="J131" s="207" t="str">
        <f>VLOOKUP(E131,VIP!$A$2:$O11709,8,FALSE)</f>
        <v>Si</v>
      </c>
      <c r="K131" s="207" t="str">
        <f>VLOOKUP(E131,VIP!$A$2:$O15283,6,0)</f>
        <v>NO</v>
      </c>
      <c r="L131" s="202" t="s">
        <v>2241</v>
      </c>
      <c r="M131" s="96" t="s">
        <v>2441</v>
      </c>
      <c r="N131" s="96" t="s">
        <v>2448</v>
      </c>
      <c r="O131" s="207" t="s">
        <v>2450</v>
      </c>
      <c r="P131" s="207"/>
      <c r="Q131" s="96" t="s">
        <v>2241</v>
      </c>
      <c r="R131" s="44"/>
      <c r="V131" s="78"/>
      <c r="W131" s="199"/>
    </row>
    <row r="132" spans="1:23" s="184" customFormat="1" ht="18" x14ac:dyDescent="0.25">
      <c r="A132" s="207" t="str">
        <f>VLOOKUP(E132,'LISTADO ATM'!$A$2:$C$902,3,0)</f>
        <v>SUR</v>
      </c>
      <c r="B132" s="112" t="s">
        <v>2629</v>
      </c>
      <c r="C132" s="97">
        <v>44415.838113425925</v>
      </c>
      <c r="D132" s="97" t="s">
        <v>2176</v>
      </c>
      <c r="E132" s="197">
        <v>765</v>
      </c>
      <c r="F132" s="207" t="str">
        <f>VLOOKUP(E132,VIP!$A$2:$O14816,2,0)</f>
        <v>DRBR191</v>
      </c>
      <c r="G132" s="207" t="str">
        <f>VLOOKUP(E132,'LISTADO ATM'!$A$2:$B$901,2,0)</f>
        <v xml:space="preserve">ATM Oficina Azua I </v>
      </c>
      <c r="H132" s="207" t="str">
        <f>VLOOKUP(E132,VIP!$A$2:$O19777,7,FALSE)</f>
        <v>Si</v>
      </c>
      <c r="I132" s="207" t="str">
        <f>VLOOKUP(E132,VIP!$A$2:$O11742,8,FALSE)</f>
        <v>Si</v>
      </c>
      <c r="J132" s="207" t="str">
        <f>VLOOKUP(E132,VIP!$A$2:$O11692,8,FALSE)</f>
        <v>Si</v>
      </c>
      <c r="K132" s="207" t="str">
        <f>VLOOKUP(E132,VIP!$A$2:$O15266,6,0)</f>
        <v>NO</v>
      </c>
      <c r="L132" s="202" t="s">
        <v>2241</v>
      </c>
      <c r="M132" s="96" t="s">
        <v>2441</v>
      </c>
      <c r="N132" s="96" t="s">
        <v>2448</v>
      </c>
      <c r="O132" s="207" t="s">
        <v>2450</v>
      </c>
      <c r="P132" s="207"/>
      <c r="Q132" s="96" t="s">
        <v>2241</v>
      </c>
      <c r="R132" s="44"/>
      <c r="V132" s="78"/>
      <c r="W132" s="199"/>
    </row>
    <row r="133" spans="1:23" s="184" customFormat="1" ht="18" x14ac:dyDescent="0.25">
      <c r="A133" s="207" t="str">
        <f>VLOOKUP(E133,'LISTADO ATM'!$A$2:$C$902,3,0)</f>
        <v>DISTRITO NACIONAL</v>
      </c>
      <c r="B133" s="112" t="s">
        <v>2674</v>
      </c>
      <c r="C133" s="97">
        <v>44416.747847222221</v>
      </c>
      <c r="D133" s="97" t="s">
        <v>2176</v>
      </c>
      <c r="E133" s="197">
        <v>875</v>
      </c>
      <c r="F133" s="207" t="str">
        <f>VLOOKUP(E133,VIP!$A$2:$O14829,2,0)</f>
        <v>DRBR875</v>
      </c>
      <c r="G133" s="207" t="str">
        <f>VLOOKUP(E133,'LISTADO ATM'!$A$2:$B$901,2,0)</f>
        <v xml:space="preserve">ATM Texaco Aut. Duarte KM 14 1/2 (Los Alcarrizos) </v>
      </c>
      <c r="H133" s="207" t="str">
        <f>VLOOKUP(E133,VIP!$A$2:$O19790,7,FALSE)</f>
        <v>Si</v>
      </c>
      <c r="I133" s="207" t="str">
        <f>VLOOKUP(E133,VIP!$A$2:$O11755,8,FALSE)</f>
        <v>Si</v>
      </c>
      <c r="J133" s="207" t="str">
        <f>VLOOKUP(E133,VIP!$A$2:$O11705,8,FALSE)</f>
        <v>Si</v>
      </c>
      <c r="K133" s="207" t="str">
        <f>VLOOKUP(E133,VIP!$A$2:$O15279,6,0)</f>
        <v>NO</v>
      </c>
      <c r="L133" s="202" t="s">
        <v>2241</v>
      </c>
      <c r="M133" s="96" t="s">
        <v>2441</v>
      </c>
      <c r="N133" s="96" t="s">
        <v>2448</v>
      </c>
      <c r="O133" s="207" t="s">
        <v>2450</v>
      </c>
      <c r="P133" s="207"/>
      <c r="Q133" s="96" t="s">
        <v>2241</v>
      </c>
      <c r="R133" s="44"/>
      <c r="V133" s="78"/>
      <c r="W133" s="199"/>
    </row>
    <row r="134" spans="1:23" s="184" customFormat="1" ht="18" x14ac:dyDescent="0.25">
      <c r="A134" s="207" t="str">
        <f>VLOOKUP(E134,'LISTADO ATM'!$A$2:$C$902,3,0)</f>
        <v>DISTRITO NACIONAL</v>
      </c>
      <c r="B134" s="112" t="s">
        <v>2644</v>
      </c>
      <c r="C134" s="97">
        <v>44415.885439814818</v>
      </c>
      <c r="D134" s="97" t="s">
        <v>2444</v>
      </c>
      <c r="E134" s="197">
        <v>165</v>
      </c>
      <c r="F134" s="207" t="str">
        <f>VLOOKUP(E134,VIP!$A$2:$O14817,2,0)</f>
        <v>DRBR165</v>
      </c>
      <c r="G134" s="207" t="str">
        <f>VLOOKUP(E134,'LISTADO ATM'!$A$2:$B$901,2,0)</f>
        <v>ATM Autoservicio Megacentro</v>
      </c>
      <c r="H134" s="207" t="str">
        <f>VLOOKUP(E134,VIP!$A$2:$O19778,7,FALSE)</f>
        <v>Si</v>
      </c>
      <c r="I134" s="207" t="str">
        <f>VLOOKUP(E134,VIP!$A$2:$O11743,8,FALSE)</f>
        <v>Si</v>
      </c>
      <c r="J134" s="207" t="str">
        <f>VLOOKUP(E134,VIP!$A$2:$O11693,8,FALSE)</f>
        <v>Si</v>
      </c>
      <c r="K134" s="207" t="str">
        <f>VLOOKUP(E134,VIP!$A$2:$O15267,6,0)</f>
        <v>SI</v>
      </c>
      <c r="L134" s="202" t="s">
        <v>2592</v>
      </c>
      <c r="M134" s="96" t="s">
        <v>2441</v>
      </c>
      <c r="N134" s="96" t="s">
        <v>2448</v>
      </c>
      <c r="O134" s="207" t="s">
        <v>2449</v>
      </c>
      <c r="P134" s="207"/>
      <c r="Q134" s="96" t="s">
        <v>2592</v>
      </c>
      <c r="R134" s="44"/>
      <c r="V134" s="78"/>
      <c r="W134" s="199"/>
    </row>
    <row r="135" spans="1:23" s="184" customFormat="1" ht="18" x14ac:dyDescent="0.25">
      <c r="A135" s="207" t="str">
        <f>VLOOKUP(E135,'LISTADO ATM'!$A$2:$C$902,3,0)</f>
        <v>DISTRITO NACIONAL</v>
      </c>
      <c r="B135" s="112" t="s">
        <v>2727</v>
      </c>
      <c r="C135" s="97">
        <v>44416.989710648151</v>
      </c>
      <c r="D135" s="97" t="s">
        <v>2444</v>
      </c>
      <c r="E135" s="197">
        <v>836</v>
      </c>
      <c r="F135" s="207" t="str">
        <f>VLOOKUP(E135,VIP!$A$2:$O14841,2,0)</f>
        <v>DRBR836</v>
      </c>
      <c r="G135" s="207" t="str">
        <f>VLOOKUP(E135,'LISTADO ATM'!$A$2:$B$901,2,0)</f>
        <v xml:space="preserve">ATM UNP Plaza Luperón </v>
      </c>
      <c r="H135" s="207" t="str">
        <f>VLOOKUP(E135,VIP!$A$2:$O19802,7,FALSE)</f>
        <v>Si</v>
      </c>
      <c r="I135" s="207" t="str">
        <f>VLOOKUP(E135,VIP!$A$2:$O11767,8,FALSE)</f>
        <v>Si</v>
      </c>
      <c r="J135" s="207" t="str">
        <f>VLOOKUP(E135,VIP!$A$2:$O11717,8,FALSE)</f>
        <v>Si</v>
      </c>
      <c r="K135" s="207" t="str">
        <f>VLOOKUP(E135,VIP!$A$2:$O15291,6,0)</f>
        <v>NO</v>
      </c>
      <c r="L135" s="202" t="s">
        <v>2592</v>
      </c>
      <c r="M135" s="96" t="s">
        <v>2441</v>
      </c>
      <c r="N135" s="96" t="s">
        <v>2448</v>
      </c>
      <c r="O135" s="207" t="s">
        <v>2449</v>
      </c>
      <c r="P135" s="207"/>
      <c r="Q135" s="96" t="s">
        <v>2592</v>
      </c>
      <c r="R135" s="44"/>
      <c r="V135" s="78"/>
      <c r="W135" s="199"/>
    </row>
    <row r="136" spans="1:23" s="184" customFormat="1" ht="18" x14ac:dyDescent="0.25">
      <c r="A136" s="207" t="str">
        <f>VLOOKUP(E136,'LISTADO ATM'!$A$2:$C$902,3,0)</f>
        <v>ESTE</v>
      </c>
      <c r="B136" s="112" t="s">
        <v>2726</v>
      </c>
      <c r="C136" s="97">
        <v>44416.990914351853</v>
      </c>
      <c r="D136" s="97" t="s">
        <v>2464</v>
      </c>
      <c r="E136" s="197">
        <v>429</v>
      </c>
      <c r="F136" s="207" t="str">
        <f>VLOOKUP(E136,VIP!$A$2:$O14840,2,0)</f>
        <v>DRBR429</v>
      </c>
      <c r="G136" s="207" t="str">
        <f>VLOOKUP(E136,'LISTADO ATM'!$A$2:$B$901,2,0)</f>
        <v xml:space="preserve">ATM Oficina Jumbo La Romana </v>
      </c>
      <c r="H136" s="207" t="str">
        <f>VLOOKUP(E136,VIP!$A$2:$O19801,7,FALSE)</f>
        <v>Si</v>
      </c>
      <c r="I136" s="207" t="str">
        <f>VLOOKUP(E136,VIP!$A$2:$O11766,8,FALSE)</f>
        <v>Si</v>
      </c>
      <c r="J136" s="207" t="str">
        <f>VLOOKUP(E136,VIP!$A$2:$O11716,8,FALSE)</f>
        <v>Si</v>
      </c>
      <c r="K136" s="207" t="str">
        <f>VLOOKUP(E136,VIP!$A$2:$O15290,6,0)</f>
        <v>NO</v>
      </c>
      <c r="L136" s="202" t="s">
        <v>2592</v>
      </c>
      <c r="M136" s="96" t="s">
        <v>2441</v>
      </c>
      <c r="N136" s="96" t="s">
        <v>2448</v>
      </c>
      <c r="O136" s="207" t="s">
        <v>2465</v>
      </c>
      <c r="P136" s="207"/>
      <c r="Q136" s="96" t="s">
        <v>2592</v>
      </c>
      <c r="R136" s="44"/>
      <c r="V136" s="78"/>
      <c r="W136" s="199"/>
    </row>
    <row r="137" spans="1:23" s="184" customFormat="1" ht="18" x14ac:dyDescent="0.25">
      <c r="A137" s="207" t="str">
        <f>VLOOKUP(E137,'LISTADO ATM'!$A$2:$C$902,3,0)</f>
        <v>NORTE</v>
      </c>
      <c r="B137" s="112" t="s">
        <v>2724</v>
      </c>
      <c r="C137" s="97">
        <v>44416.993344907409</v>
      </c>
      <c r="D137" s="97" t="s">
        <v>2464</v>
      </c>
      <c r="E137" s="197">
        <v>97</v>
      </c>
      <c r="F137" s="207" t="str">
        <f>VLOOKUP(E137,VIP!$A$2:$O14838,2,0)</f>
        <v>DRBR097</v>
      </c>
      <c r="G137" s="207" t="str">
        <f>VLOOKUP(E137,'LISTADO ATM'!$A$2:$B$901,2,0)</f>
        <v xml:space="preserve">ATM Oficina Villa Riva </v>
      </c>
      <c r="H137" s="207" t="str">
        <f>VLOOKUP(E137,VIP!$A$2:$O19799,7,FALSE)</f>
        <v>Si</v>
      </c>
      <c r="I137" s="207" t="str">
        <f>VLOOKUP(E137,VIP!$A$2:$O11764,8,FALSE)</f>
        <v>Si</v>
      </c>
      <c r="J137" s="207" t="str">
        <f>VLOOKUP(E137,VIP!$A$2:$O11714,8,FALSE)</f>
        <v>Si</v>
      </c>
      <c r="K137" s="207" t="str">
        <f>VLOOKUP(E137,VIP!$A$2:$O15288,6,0)</f>
        <v>NO</v>
      </c>
      <c r="L137" s="202" t="s">
        <v>2592</v>
      </c>
      <c r="M137" s="96" t="s">
        <v>2441</v>
      </c>
      <c r="N137" s="96" t="s">
        <v>2448</v>
      </c>
      <c r="O137" s="207" t="s">
        <v>2465</v>
      </c>
      <c r="P137" s="207"/>
      <c r="Q137" s="96" t="s">
        <v>2592</v>
      </c>
      <c r="R137" s="44"/>
      <c r="V137" s="78"/>
      <c r="W137" s="199"/>
    </row>
    <row r="138" spans="1:23" s="184" customFormat="1" ht="18" x14ac:dyDescent="0.25">
      <c r="A138" s="207" t="str">
        <f>VLOOKUP(E138,'LISTADO ATM'!$A$2:$C$902,3,0)</f>
        <v>NORTE</v>
      </c>
      <c r="B138" s="112" t="s">
        <v>2723</v>
      </c>
      <c r="C138" s="97">
        <v>44416.994652777779</v>
      </c>
      <c r="D138" s="97" t="s">
        <v>2464</v>
      </c>
      <c r="E138" s="197">
        <v>8</v>
      </c>
      <c r="F138" s="207" t="str">
        <f>VLOOKUP(E138,VIP!$A$2:$O14837,2,0)</f>
        <v>DRBR008</v>
      </c>
      <c r="G138" s="207" t="str">
        <f>VLOOKUP(E138,'LISTADO ATM'!$A$2:$B$901,2,0)</f>
        <v>ATM Autoservicio Yaque</v>
      </c>
      <c r="H138" s="207" t="str">
        <f>VLOOKUP(E138,VIP!$A$2:$O19798,7,FALSE)</f>
        <v>Si</v>
      </c>
      <c r="I138" s="207" t="str">
        <f>VLOOKUP(E138,VIP!$A$2:$O11763,8,FALSE)</f>
        <v>Si</v>
      </c>
      <c r="J138" s="207" t="str">
        <f>VLOOKUP(E138,VIP!$A$2:$O11713,8,FALSE)</f>
        <v>Si</v>
      </c>
      <c r="K138" s="207" t="str">
        <f>VLOOKUP(E138,VIP!$A$2:$O15287,6,0)</f>
        <v>NO</v>
      </c>
      <c r="L138" s="202" t="s">
        <v>2592</v>
      </c>
      <c r="M138" s="96" t="s">
        <v>2441</v>
      </c>
      <c r="N138" s="96" t="s">
        <v>2448</v>
      </c>
      <c r="O138" s="207" t="s">
        <v>2465</v>
      </c>
      <c r="P138" s="207"/>
      <c r="Q138" s="96" t="s">
        <v>2592</v>
      </c>
      <c r="R138" s="44"/>
      <c r="V138" s="78"/>
      <c r="W138" s="199"/>
    </row>
    <row r="139" spans="1:23" s="184" customFormat="1" ht="18" x14ac:dyDescent="0.25">
      <c r="A139" s="207" t="str">
        <f>VLOOKUP(E139,'LISTADO ATM'!$A$2:$C$902,3,0)</f>
        <v>DISTRITO NACIONAL</v>
      </c>
      <c r="B139" s="112" t="s">
        <v>2627</v>
      </c>
      <c r="C139" s="97">
        <v>44415.590266203704</v>
      </c>
      <c r="D139" s="97" t="s">
        <v>2464</v>
      </c>
      <c r="E139" s="197">
        <v>378</v>
      </c>
      <c r="F139" s="207" t="str">
        <f>VLOOKUP(E139,VIP!$A$2:$O14806,2,0)</f>
        <v>DRBR378</v>
      </c>
      <c r="G139" s="207" t="str">
        <f>VLOOKUP(E139,'LISTADO ATM'!$A$2:$B$901,2,0)</f>
        <v>ATM UNP Villa Flores</v>
      </c>
      <c r="H139" s="207" t="str">
        <f>VLOOKUP(E139,VIP!$A$2:$O19767,7,FALSE)</f>
        <v>N/A</v>
      </c>
      <c r="I139" s="207" t="str">
        <f>VLOOKUP(E139,VIP!$A$2:$O11732,8,FALSE)</f>
        <v>N/A</v>
      </c>
      <c r="J139" s="207" t="str">
        <f>VLOOKUP(E139,VIP!$A$2:$O11682,8,FALSE)</f>
        <v>N/A</v>
      </c>
      <c r="K139" s="207" t="str">
        <f>VLOOKUP(E139,VIP!$A$2:$O15256,6,0)</f>
        <v>N/A</v>
      </c>
      <c r="L139" s="202" t="s">
        <v>2555</v>
      </c>
      <c r="M139" s="96" t="s">
        <v>2441</v>
      </c>
      <c r="N139" s="96" t="s">
        <v>2448</v>
      </c>
      <c r="O139" s="207" t="s">
        <v>2465</v>
      </c>
      <c r="P139" s="207"/>
      <c r="Q139" s="96" t="s">
        <v>2555</v>
      </c>
      <c r="R139" s="44"/>
      <c r="V139" s="78"/>
      <c r="W139" s="199"/>
    </row>
    <row r="140" spans="1:23" s="184" customFormat="1" ht="18" x14ac:dyDescent="0.25">
      <c r="A140" s="207" t="str">
        <f>VLOOKUP(E140,'LISTADO ATM'!$A$2:$C$902,3,0)</f>
        <v>NORTE</v>
      </c>
      <c r="B140" s="112" t="s">
        <v>2647</v>
      </c>
      <c r="C140" s="97">
        <v>44416.593831018516</v>
      </c>
      <c r="D140" s="97" t="s">
        <v>2176</v>
      </c>
      <c r="E140" s="197">
        <v>431</v>
      </c>
      <c r="F140" s="207" t="str">
        <f>VLOOKUP(E140,VIP!$A$2:$O14817,2,0)</f>
        <v>DRBR583</v>
      </c>
      <c r="G140" s="207" t="str">
        <f>VLOOKUP(E140,'LISTADO ATM'!$A$2:$B$901,2,0)</f>
        <v xml:space="preserve">ATM Autoservicio Sol (Santiago) </v>
      </c>
      <c r="H140" s="207" t="str">
        <f>VLOOKUP(E140,VIP!$A$2:$O19778,7,FALSE)</f>
        <v>Si</v>
      </c>
      <c r="I140" s="207" t="str">
        <f>VLOOKUP(E140,VIP!$A$2:$O11743,8,FALSE)</f>
        <v>Si</v>
      </c>
      <c r="J140" s="207" t="str">
        <f>VLOOKUP(E140,VIP!$A$2:$O11693,8,FALSE)</f>
        <v>Si</v>
      </c>
      <c r="K140" s="207" t="str">
        <f>VLOOKUP(E140,VIP!$A$2:$O15267,6,0)</f>
        <v>SI</v>
      </c>
      <c r="L140" s="202" t="s">
        <v>2555</v>
      </c>
      <c r="M140" s="96" t="s">
        <v>2441</v>
      </c>
      <c r="N140" s="96" t="s">
        <v>2448</v>
      </c>
      <c r="O140" s="207" t="s">
        <v>2450</v>
      </c>
      <c r="P140" s="207"/>
      <c r="Q140" s="96" t="s">
        <v>2555</v>
      </c>
      <c r="R140" s="44"/>
      <c r="V140" s="78"/>
      <c r="W140" s="199"/>
    </row>
    <row r="141" spans="1:23" s="184" customFormat="1" ht="18" x14ac:dyDescent="0.25">
      <c r="A141" s="207" t="str">
        <f>VLOOKUP(E141,'LISTADO ATM'!$A$2:$C$902,3,0)</f>
        <v>DISTRITO NACIONAL</v>
      </c>
      <c r="B141" s="112" t="s">
        <v>2667</v>
      </c>
      <c r="C141" s="97">
        <v>44416.782546296294</v>
      </c>
      <c r="D141" s="97" t="s">
        <v>2444</v>
      </c>
      <c r="E141" s="197">
        <v>232</v>
      </c>
      <c r="F141" s="207" t="str">
        <f>VLOOKUP(E141,VIP!$A$2:$O14822,2,0)</f>
        <v>DRBR232</v>
      </c>
      <c r="G141" s="207" t="str">
        <f>VLOOKUP(E141,'LISTADO ATM'!$A$2:$B$901,2,0)</f>
        <v xml:space="preserve">ATM S/M Nacional Charles de Gaulle </v>
      </c>
      <c r="H141" s="207" t="str">
        <f>VLOOKUP(E141,VIP!$A$2:$O19783,7,FALSE)</f>
        <v>Si</v>
      </c>
      <c r="I141" s="207" t="str">
        <f>VLOOKUP(E141,VIP!$A$2:$O11748,8,FALSE)</f>
        <v>Si</v>
      </c>
      <c r="J141" s="207" t="str">
        <f>VLOOKUP(E141,VIP!$A$2:$O11698,8,FALSE)</f>
        <v>Si</v>
      </c>
      <c r="K141" s="207" t="str">
        <f>VLOOKUP(E141,VIP!$A$2:$O15272,6,0)</f>
        <v>SI</v>
      </c>
      <c r="L141" s="202" t="s">
        <v>2646</v>
      </c>
      <c r="M141" s="96" t="s">
        <v>2441</v>
      </c>
      <c r="N141" s="96" t="s">
        <v>2448</v>
      </c>
      <c r="O141" s="207" t="s">
        <v>2449</v>
      </c>
      <c r="P141" s="207"/>
      <c r="Q141" s="96" t="s">
        <v>2646</v>
      </c>
      <c r="R141" s="44"/>
      <c r="V141" s="78"/>
      <c r="W141" s="199"/>
    </row>
    <row r="142" spans="1:23" s="184" customFormat="1" ht="18" x14ac:dyDescent="0.25">
      <c r="A142" s="207" t="str">
        <f>VLOOKUP(E142,'LISTADO ATM'!$A$2:$C$902,3,0)</f>
        <v>DISTRITO NACIONAL</v>
      </c>
      <c r="B142" s="112" t="s">
        <v>2694</v>
      </c>
      <c r="C142" s="97">
        <v>44416.915671296294</v>
      </c>
      <c r="D142" s="97" t="s">
        <v>2444</v>
      </c>
      <c r="E142" s="197">
        <v>473</v>
      </c>
      <c r="F142" s="207" t="str">
        <f>VLOOKUP(E142,VIP!$A$2:$O14831,2,0)</f>
        <v>DRBR473</v>
      </c>
      <c r="G142" s="207" t="str">
        <f>VLOOKUP(E142,'LISTADO ATM'!$A$2:$B$901,2,0)</f>
        <v xml:space="preserve">ATM Oficina Carrefour II </v>
      </c>
      <c r="H142" s="207" t="str">
        <f>VLOOKUP(E142,VIP!$A$2:$O19792,7,FALSE)</f>
        <v>Si</v>
      </c>
      <c r="I142" s="207" t="str">
        <f>VLOOKUP(E142,VIP!$A$2:$O11757,8,FALSE)</f>
        <v>Si</v>
      </c>
      <c r="J142" s="207" t="str">
        <f>VLOOKUP(E142,VIP!$A$2:$O11707,8,FALSE)</f>
        <v>Si</v>
      </c>
      <c r="K142" s="207" t="str">
        <f>VLOOKUP(E142,VIP!$A$2:$O15281,6,0)</f>
        <v>NO</v>
      </c>
      <c r="L142" s="202" t="s">
        <v>2646</v>
      </c>
      <c r="M142" s="96" t="s">
        <v>2441</v>
      </c>
      <c r="N142" s="96" t="s">
        <v>2448</v>
      </c>
      <c r="O142" s="207" t="s">
        <v>2449</v>
      </c>
      <c r="P142" s="207"/>
      <c r="Q142" s="96" t="s">
        <v>2646</v>
      </c>
      <c r="R142" s="44"/>
      <c r="V142" s="78"/>
      <c r="W142" s="199"/>
    </row>
    <row r="143" spans="1:23" s="184" customFormat="1" ht="18" x14ac:dyDescent="0.25">
      <c r="A143" s="207" t="str">
        <f>VLOOKUP(E143,'LISTADO ATM'!$A$2:$C$902,3,0)</f>
        <v>SUR</v>
      </c>
      <c r="B143" s="112" t="s">
        <v>2620</v>
      </c>
      <c r="C143" s="97">
        <v>44415.031863425924</v>
      </c>
      <c r="D143" s="97" t="s">
        <v>2444</v>
      </c>
      <c r="E143" s="197">
        <v>825</v>
      </c>
      <c r="F143" s="207" t="str">
        <f>VLOOKUP(E143,VIP!$A$2:$O14782,2,0)</f>
        <v>DRBR825</v>
      </c>
      <c r="G143" s="207" t="str">
        <f>VLOOKUP(E143,'LISTADO ATM'!$A$2:$B$901,2,0)</f>
        <v xml:space="preserve">ATM Estacion Eco Cibeles (Las Matas de Farfán) </v>
      </c>
      <c r="H143" s="207" t="str">
        <f>VLOOKUP(E143,VIP!$A$2:$O19743,7,FALSE)</f>
        <v>Si</v>
      </c>
      <c r="I143" s="207" t="str">
        <f>VLOOKUP(E143,VIP!$A$2:$O11708,8,FALSE)</f>
        <v>Si</v>
      </c>
      <c r="J143" s="207" t="str">
        <f>VLOOKUP(E143,VIP!$A$2:$O11658,8,FALSE)</f>
        <v>Si</v>
      </c>
      <c r="K143" s="207" t="str">
        <f>VLOOKUP(E143,VIP!$A$2:$O15232,6,0)</f>
        <v>NO</v>
      </c>
      <c r="L143" s="202" t="s">
        <v>2437</v>
      </c>
      <c r="M143" s="96" t="s">
        <v>2441</v>
      </c>
      <c r="N143" s="96" t="s">
        <v>2448</v>
      </c>
      <c r="O143" s="207" t="s">
        <v>2449</v>
      </c>
      <c r="P143" s="207"/>
      <c r="Q143" s="96" t="s">
        <v>2437</v>
      </c>
      <c r="R143" s="44"/>
      <c r="V143" s="78"/>
      <c r="W143" s="199"/>
    </row>
    <row r="144" spans="1:23" s="184" customFormat="1" ht="18" x14ac:dyDescent="0.25">
      <c r="A144" s="207" t="str">
        <f>VLOOKUP(E144,'LISTADO ATM'!$A$2:$C$902,3,0)</f>
        <v>NORTE</v>
      </c>
      <c r="B144" s="112" t="s">
        <v>2654</v>
      </c>
      <c r="C144" s="97">
        <v>44416.574201388888</v>
      </c>
      <c r="D144" s="97" t="s">
        <v>2177</v>
      </c>
      <c r="E144" s="197">
        <v>144</v>
      </c>
      <c r="F144" s="207" t="str">
        <f>VLOOKUP(E144,VIP!$A$2:$O14824,2,0)</f>
        <v>DRBR144</v>
      </c>
      <c r="G144" s="207" t="str">
        <f>VLOOKUP(E144,'LISTADO ATM'!$A$2:$B$901,2,0)</f>
        <v xml:space="preserve">ATM Oficina Villa Altagracia </v>
      </c>
      <c r="H144" s="207" t="str">
        <f>VLOOKUP(E144,VIP!$A$2:$O19785,7,FALSE)</f>
        <v>Si</v>
      </c>
      <c r="I144" s="207" t="str">
        <f>VLOOKUP(E144,VIP!$A$2:$O11750,8,FALSE)</f>
        <v>Si</v>
      </c>
      <c r="J144" s="207" t="str">
        <f>VLOOKUP(E144,VIP!$A$2:$O11700,8,FALSE)</f>
        <v>Si</v>
      </c>
      <c r="K144" s="207" t="str">
        <f>VLOOKUP(E144,VIP!$A$2:$O15274,6,0)</f>
        <v>SI</v>
      </c>
      <c r="L144" s="202" t="s">
        <v>2621</v>
      </c>
      <c r="M144" s="96" t="s">
        <v>2441</v>
      </c>
      <c r="N144" s="96" t="s">
        <v>2448</v>
      </c>
      <c r="O144" s="207" t="s">
        <v>2665</v>
      </c>
      <c r="P144" s="207"/>
      <c r="Q144" s="96" t="s">
        <v>2621</v>
      </c>
      <c r="R144" s="44"/>
      <c r="V144" s="78"/>
      <c r="W144" s="199"/>
    </row>
    <row r="145" spans="1:23" s="184" customFormat="1" ht="18" x14ac:dyDescent="0.25">
      <c r="A145" s="207" t="str">
        <f>VLOOKUP(E145,'LISTADO ATM'!$A$2:$C$902,3,0)</f>
        <v>DISTRITO NACIONAL</v>
      </c>
      <c r="B145" s="112" t="s">
        <v>2720</v>
      </c>
      <c r="C145" s="97">
        <v>44417.031018518515</v>
      </c>
      <c r="D145" s="97" t="s">
        <v>2176</v>
      </c>
      <c r="E145" s="197">
        <v>932</v>
      </c>
      <c r="F145" s="207" t="str">
        <f>VLOOKUP(E145,VIP!$A$2:$O14834,2,0)</f>
        <v>DRBR01E</v>
      </c>
      <c r="G145" s="207" t="str">
        <f>VLOOKUP(E145,'LISTADO ATM'!$A$2:$B$901,2,0)</f>
        <v xml:space="preserve">ATM Banco Agrícola </v>
      </c>
      <c r="H145" s="207" t="str">
        <f>VLOOKUP(E145,VIP!$A$2:$O19795,7,FALSE)</f>
        <v>Si</v>
      </c>
      <c r="I145" s="207" t="str">
        <f>VLOOKUP(E145,VIP!$A$2:$O11760,8,FALSE)</f>
        <v>Si</v>
      </c>
      <c r="J145" s="207" t="str">
        <f>VLOOKUP(E145,VIP!$A$2:$O11710,8,FALSE)</f>
        <v>Si</v>
      </c>
      <c r="K145" s="207" t="str">
        <f>VLOOKUP(E145,VIP!$A$2:$O15284,6,0)</f>
        <v>NO</v>
      </c>
      <c r="L145" s="202" t="s">
        <v>2621</v>
      </c>
      <c r="M145" s="96" t="s">
        <v>2441</v>
      </c>
      <c r="N145" s="96" t="s">
        <v>2448</v>
      </c>
      <c r="O145" s="207" t="s">
        <v>2450</v>
      </c>
      <c r="P145" s="207"/>
      <c r="Q145" s="96" t="s">
        <v>2621</v>
      </c>
      <c r="R145" s="44"/>
      <c r="V145" s="78"/>
      <c r="W145" s="199"/>
    </row>
    <row r="146" spans="1:23" s="184" customFormat="1" ht="18" x14ac:dyDescent="0.25">
      <c r="A146" s="207" t="str">
        <f>VLOOKUP(E146,'LISTADO ATM'!$A$2:$C$902,3,0)</f>
        <v>SUR</v>
      </c>
      <c r="B146" s="112" t="s">
        <v>2711</v>
      </c>
      <c r="C146" s="97">
        <v>44417.210243055553</v>
      </c>
      <c r="D146" s="97" t="s">
        <v>2176</v>
      </c>
      <c r="E146" s="197">
        <v>50</v>
      </c>
      <c r="F146" s="207" t="str">
        <f>VLOOKUP(E146,VIP!$A$2:$O14825,2,0)</f>
        <v>DRBR050</v>
      </c>
      <c r="G146" s="207" t="str">
        <f>VLOOKUP(E146,'LISTADO ATM'!$A$2:$B$901,2,0)</f>
        <v xml:space="preserve">ATM Oficina Padre Las Casas (Azua) </v>
      </c>
      <c r="H146" s="207" t="str">
        <f>VLOOKUP(E146,VIP!$A$2:$O19786,7,FALSE)</f>
        <v>Si</v>
      </c>
      <c r="I146" s="207" t="str">
        <f>VLOOKUP(E146,VIP!$A$2:$O11751,8,FALSE)</f>
        <v>Si</v>
      </c>
      <c r="J146" s="207" t="str">
        <f>VLOOKUP(E146,VIP!$A$2:$O11701,8,FALSE)</f>
        <v>Si</v>
      </c>
      <c r="K146" s="207" t="str">
        <f>VLOOKUP(E146,VIP!$A$2:$O15275,6,0)</f>
        <v>NO</v>
      </c>
      <c r="L146" s="202" t="s">
        <v>2621</v>
      </c>
      <c r="M146" s="96" t="s">
        <v>2441</v>
      </c>
      <c r="N146" s="96" t="s">
        <v>2448</v>
      </c>
      <c r="O146" s="207" t="s">
        <v>2450</v>
      </c>
      <c r="P146" s="207"/>
      <c r="Q146" s="96" t="s">
        <v>2621</v>
      </c>
      <c r="R146" s="44"/>
      <c r="V146" s="78"/>
      <c r="W146" s="199"/>
    </row>
    <row r="147" spans="1:23" s="184" customFormat="1" ht="18" x14ac:dyDescent="0.25">
      <c r="A147" s="207" t="str">
        <f>VLOOKUP(E147,'LISTADO ATM'!$A$2:$C$902,3,0)</f>
        <v>DISTRITO NACIONAL</v>
      </c>
      <c r="B147" s="112" t="s">
        <v>2623</v>
      </c>
      <c r="C147" s="97">
        <v>44415.425034722219</v>
      </c>
      <c r="D147" s="97" t="s">
        <v>2464</v>
      </c>
      <c r="E147" s="197">
        <v>516</v>
      </c>
      <c r="F147" s="207" t="str">
        <f>VLOOKUP(E147,VIP!$A$2:$O14787,2,0)</f>
        <v>DRBR516</v>
      </c>
      <c r="G147" s="207" t="str">
        <f>VLOOKUP(E147,'LISTADO ATM'!$A$2:$B$901,2,0)</f>
        <v xml:space="preserve">ATM Oficina Gascue </v>
      </c>
      <c r="H147" s="207" t="str">
        <f>VLOOKUP(E147,VIP!$A$2:$O19748,7,FALSE)</f>
        <v>Si</v>
      </c>
      <c r="I147" s="207" t="str">
        <f>VLOOKUP(E147,VIP!$A$2:$O11713,8,FALSE)</f>
        <v>Si</v>
      </c>
      <c r="J147" s="207" t="str">
        <f>VLOOKUP(E147,VIP!$A$2:$O11663,8,FALSE)</f>
        <v>Si</v>
      </c>
      <c r="K147" s="207" t="str">
        <f>VLOOKUP(E147,VIP!$A$2:$O15237,6,0)</f>
        <v>SI</v>
      </c>
      <c r="L147" s="202" t="s">
        <v>2413</v>
      </c>
      <c r="M147" s="96" t="s">
        <v>2441</v>
      </c>
      <c r="N147" s="96" t="s">
        <v>2448</v>
      </c>
      <c r="O147" s="207" t="s">
        <v>2465</v>
      </c>
      <c r="P147" s="207"/>
      <c r="Q147" s="96" t="s">
        <v>2413</v>
      </c>
      <c r="R147" s="44"/>
      <c r="V147" s="78"/>
      <c r="W147" s="199"/>
    </row>
    <row r="148" spans="1:23" s="184" customFormat="1" ht="18" x14ac:dyDescent="0.25">
      <c r="A148" s="207" t="str">
        <f>VLOOKUP(E148,'LISTADO ATM'!$A$2:$C$902,3,0)</f>
        <v>SUR</v>
      </c>
      <c r="B148" s="112">
        <v>3335981892</v>
      </c>
      <c r="C148" s="97">
        <v>44416.616967592592</v>
      </c>
      <c r="D148" s="97" t="s">
        <v>2464</v>
      </c>
      <c r="E148" s="197">
        <v>48</v>
      </c>
      <c r="F148" s="207" t="str">
        <f>VLOOKUP(E148,VIP!$A$2:$O14822,2,0)</f>
        <v>DRBR048</v>
      </c>
      <c r="G148" s="207" t="str">
        <f>VLOOKUP(E148,'LISTADO ATM'!$A$2:$B$901,2,0)</f>
        <v xml:space="preserve">ATM Autoservicio Neiba I </v>
      </c>
      <c r="H148" s="207" t="str">
        <f>VLOOKUP(E148,VIP!$A$2:$O19783,7,FALSE)</f>
        <v>Si</v>
      </c>
      <c r="I148" s="207" t="str">
        <f>VLOOKUP(E148,VIP!$A$2:$O11748,8,FALSE)</f>
        <v>Si</v>
      </c>
      <c r="J148" s="207" t="str">
        <f>VLOOKUP(E148,VIP!$A$2:$O11698,8,FALSE)</f>
        <v>Si</v>
      </c>
      <c r="K148" s="207" t="str">
        <f>VLOOKUP(E148,VIP!$A$2:$O15272,6,0)</f>
        <v>SI</v>
      </c>
      <c r="L148" s="202" t="s">
        <v>2413</v>
      </c>
      <c r="M148" s="96" t="s">
        <v>2441</v>
      </c>
      <c r="N148" s="96" t="s">
        <v>2448</v>
      </c>
      <c r="O148" s="207" t="s">
        <v>2465</v>
      </c>
      <c r="P148" s="207"/>
      <c r="Q148" s="96" t="s">
        <v>2413</v>
      </c>
      <c r="R148" s="44"/>
      <c r="V148" s="78"/>
      <c r="W148" s="199"/>
    </row>
    <row r="149" spans="1:23" s="184" customFormat="1" ht="18" x14ac:dyDescent="0.25">
      <c r="A149" s="207" t="str">
        <f>VLOOKUP(E149,'LISTADO ATM'!$A$2:$C$902,3,0)</f>
        <v>DISTRITO NACIONAL</v>
      </c>
      <c r="B149" s="112" t="s">
        <v>2670</v>
      </c>
      <c r="C149" s="97">
        <v>44416.773831018516</v>
      </c>
      <c r="D149" s="97" t="s">
        <v>2444</v>
      </c>
      <c r="E149" s="197">
        <v>541</v>
      </c>
      <c r="F149" s="207" t="str">
        <f>VLOOKUP(E149,VIP!$A$2:$O14825,2,0)</f>
        <v>DRBR541</v>
      </c>
      <c r="G149" s="207" t="str">
        <f>VLOOKUP(E149,'LISTADO ATM'!$A$2:$B$901,2,0)</f>
        <v xml:space="preserve">ATM Oficina Sambil II </v>
      </c>
      <c r="H149" s="207" t="str">
        <f>VLOOKUP(E149,VIP!$A$2:$O19786,7,FALSE)</f>
        <v>Si</v>
      </c>
      <c r="I149" s="207" t="str">
        <f>VLOOKUP(E149,VIP!$A$2:$O11751,8,FALSE)</f>
        <v>Si</v>
      </c>
      <c r="J149" s="207" t="str">
        <f>VLOOKUP(E149,VIP!$A$2:$O11701,8,FALSE)</f>
        <v>Si</v>
      </c>
      <c r="K149" s="207" t="str">
        <f>VLOOKUP(E149,VIP!$A$2:$O15275,6,0)</f>
        <v>SI</v>
      </c>
      <c r="L149" s="202" t="s">
        <v>2413</v>
      </c>
      <c r="M149" s="96" t="s">
        <v>2441</v>
      </c>
      <c r="N149" s="96" t="s">
        <v>2448</v>
      </c>
      <c r="O149" s="207" t="s">
        <v>2449</v>
      </c>
      <c r="P149" s="207"/>
      <c r="Q149" s="96" t="s">
        <v>2413</v>
      </c>
      <c r="R149" s="44"/>
      <c r="V149" s="78"/>
      <c r="W149" s="199"/>
    </row>
    <row r="150" spans="1:23" s="184" customFormat="1" ht="18" x14ac:dyDescent="0.25">
      <c r="A150" s="207" t="str">
        <f>VLOOKUP(E150,'LISTADO ATM'!$A$2:$C$902,3,0)</f>
        <v>DISTRITO NACIONAL</v>
      </c>
      <c r="B150" s="112" t="s">
        <v>2668</v>
      </c>
      <c r="C150" s="97">
        <v>44416.778969907406</v>
      </c>
      <c r="D150" s="97" t="s">
        <v>2444</v>
      </c>
      <c r="E150" s="197">
        <v>958</v>
      </c>
      <c r="F150" s="207" t="str">
        <f>VLOOKUP(E150,VIP!$A$2:$O14823,2,0)</f>
        <v>DRBR958</v>
      </c>
      <c r="G150" s="207" t="str">
        <f>VLOOKUP(E150,'LISTADO ATM'!$A$2:$B$901,2,0)</f>
        <v xml:space="preserve">ATM Olé Aut. San Isidro </v>
      </c>
      <c r="H150" s="207" t="str">
        <f>VLOOKUP(E150,VIP!$A$2:$O19784,7,FALSE)</f>
        <v>Si</v>
      </c>
      <c r="I150" s="207" t="str">
        <f>VLOOKUP(E150,VIP!$A$2:$O11749,8,FALSE)</f>
        <v>Si</v>
      </c>
      <c r="J150" s="207" t="str">
        <f>VLOOKUP(E150,VIP!$A$2:$O11699,8,FALSE)</f>
        <v>Si</v>
      </c>
      <c r="K150" s="207" t="str">
        <f>VLOOKUP(E150,VIP!$A$2:$O15273,6,0)</f>
        <v>NO</v>
      </c>
      <c r="L150" s="202" t="s">
        <v>2413</v>
      </c>
      <c r="M150" s="96" t="s">
        <v>2441</v>
      </c>
      <c r="N150" s="96" t="s">
        <v>2448</v>
      </c>
      <c r="O150" s="207" t="s">
        <v>2449</v>
      </c>
      <c r="P150" s="207"/>
      <c r="Q150" s="96" t="s">
        <v>2413</v>
      </c>
      <c r="R150" s="44"/>
      <c r="V150" s="78"/>
      <c r="W150" s="199"/>
    </row>
    <row r="151" spans="1:23" s="184" customFormat="1" ht="18" x14ac:dyDescent="0.25">
      <c r="A151" s="207" t="str">
        <f>VLOOKUP(E151,'LISTADO ATM'!$A$2:$C$902,3,0)</f>
        <v>DISTRITO NACIONAL</v>
      </c>
      <c r="B151" s="112" t="s">
        <v>2745</v>
      </c>
      <c r="C151" s="97">
        <v>44417.392210648148</v>
      </c>
      <c r="D151" s="97" t="s">
        <v>2444</v>
      </c>
      <c r="E151" s="197">
        <v>300</v>
      </c>
      <c r="F151" s="207" t="str">
        <f>VLOOKUP(E151,VIP!$A$2:$O14837,2,0)</f>
        <v>DRBR300</v>
      </c>
      <c r="G151" s="207" t="str">
        <f>VLOOKUP(E151,'LISTADO ATM'!$A$2:$B$901,2,0)</f>
        <v xml:space="preserve">ATM S/M Aprezio Los Guaricanos </v>
      </c>
      <c r="H151" s="207" t="str">
        <f>VLOOKUP(E151,VIP!$A$2:$O19798,7,FALSE)</f>
        <v>Si</v>
      </c>
      <c r="I151" s="207" t="str">
        <f>VLOOKUP(E151,VIP!$A$2:$O11763,8,FALSE)</f>
        <v>Si</v>
      </c>
      <c r="J151" s="207" t="str">
        <f>VLOOKUP(E151,VIP!$A$2:$O11713,8,FALSE)</f>
        <v>Si</v>
      </c>
      <c r="K151" s="207" t="str">
        <f>VLOOKUP(E151,VIP!$A$2:$O15287,6,0)</f>
        <v>NO</v>
      </c>
      <c r="L151" s="202" t="s">
        <v>2413</v>
      </c>
      <c r="M151" s="96" t="s">
        <v>2441</v>
      </c>
      <c r="N151" s="96" t="s">
        <v>2448</v>
      </c>
      <c r="O151" s="207" t="s">
        <v>2449</v>
      </c>
      <c r="P151" s="207"/>
      <c r="Q151" s="96" t="s">
        <v>2413</v>
      </c>
      <c r="R151" s="44"/>
      <c r="V151" s="78"/>
      <c r="W151" s="199"/>
    </row>
    <row r="152" spans="1:23" s="184" customFormat="1" ht="18" x14ac:dyDescent="0.25">
      <c r="A152" s="207" t="str">
        <f>VLOOKUP(E152,'LISTADO ATM'!$A$2:$C$902,3,0)</f>
        <v>DISTRITO NACIONAL</v>
      </c>
      <c r="B152" s="112" t="s">
        <v>2628</v>
      </c>
      <c r="C152" s="97">
        <v>44415.623715277776</v>
      </c>
      <c r="D152" s="97" t="s">
        <v>2176</v>
      </c>
      <c r="E152" s="197">
        <v>407</v>
      </c>
      <c r="F152" s="207" t="str">
        <f>VLOOKUP(E152,VIP!$A$2:$O14807,2,0)</f>
        <v>DRBR407</v>
      </c>
      <c r="G152" s="207" t="str">
        <f>VLOOKUP(E152,'LISTADO ATM'!$A$2:$B$901,2,0)</f>
        <v xml:space="preserve">ATM Multicentro La Sirena Villa Mella </v>
      </c>
      <c r="H152" s="207" t="str">
        <f>VLOOKUP(E152,VIP!$A$2:$O19768,7,FALSE)</f>
        <v>Si</v>
      </c>
      <c r="I152" s="207" t="str">
        <f>VLOOKUP(E152,VIP!$A$2:$O11733,8,FALSE)</f>
        <v>Si</v>
      </c>
      <c r="J152" s="207" t="str">
        <f>VLOOKUP(E152,VIP!$A$2:$O11683,8,FALSE)</f>
        <v>Si</v>
      </c>
      <c r="K152" s="207" t="str">
        <f>VLOOKUP(E152,VIP!$A$2:$O15257,6,0)</f>
        <v>NO</v>
      </c>
      <c r="L152" s="202" t="s">
        <v>2460</v>
      </c>
      <c r="M152" s="96" t="s">
        <v>2441</v>
      </c>
      <c r="N152" s="96" t="s">
        <v>2448</v>
      </c>
      <c r="O152" s="207" t="s">
        <v>2450</v>
      </c>
      <c r="P152" s="207"/>
      <c r="Q152" s="96" t="s">
        <v>2460</v>
      </c>
      <c r="R152" s="44"/>
      <c r="V152" s="78"/>
      <c r="W152" s="199"/>
    </row>
    <row r="153" spans="1:23" s="184" customFormat="1" ht="18" x14ac:dyDescent="0.25">
      <c r="A153" s="207" t="str">
        <f>VLOOKUP(E153,'LISTADO ATM'!$A$2:$C$902,3,0)</f>
        <v>DISTRITO NACIONAL</v>
      </c>
      <c r="B153" s="112" t="s">
        <v>2652</v>
      </c>
      <c r="C153" s="97">
        <v>44416.576944444445</v>
      </c>
      <c r="D153" s="97" t="s">
        <v>2176</v>
      </c>
      <c r="E153" s="197">
        <v>884</v>
      </c>
      <c r="F153" s="207" t="str">
        <f>VLOOKUP(E153,VIP!$A$2:$O14822,2,0)</f>
        <v>DRBR884</v>
      </c>
      <c r="G153" s="207" t="str">
        <f>VLOOKUP(E153,'LISTADO ATM'!$A$2:$B$901,2,0)</f>
        <v xml:space="preserve">ATM UNP Olé Sabana Perdida </v>
      </c>
      <c r="H153" s="207" t="str">
        <f>VLOOKUP(E153,VIP!$A$2:$O19783,7,FALSE)</f>
        <v>Si</v>
      </c>
      <c r="I153" s="207" t="str">
        <f>VLOOKUP(E153,VIP!$A$2:$O11748,8,FALSE)</f>
        <v>Si</v>
      </c>
      <c r="J153" s="207" t="str">
        <f>VLOOKUP(E153,VIP!$A$2:$O11698,8,FALSE)</f>
        <v>Si</v>
      </c>
      <c r="K153" s="207" t="str">
        <f>VLOOKUP(E153,VIP!$A$2:$O15272,6,0)</f>
        <v>NO</v>
      </c>
      <c r="L153" s="202" t="s">
        <v>2460</v>
      </c>
      <c r="M153" s="96" t="s">
        <v>2441</v>
      </c>
      <c r="N153" s="96" t="s">
        <v>2448</v>
      </c>
      <c r="O153" s="207" t="s">
        <v>2450</v>
      </c>
      <c r="P153" s="207"/>
      <c r="Q153" s="96" t="s">
        <v>2460</v>
      </c>
      <c r="R153" s="44"/>
      <c r="V153" s="78"/>
      <c r="W153" s="199"/>
    </row>
    <row r="154" spans="1:23" s="184" customFormat="1" ht="18" x14ac:dyDescent="0.25">
      <c r="A154" s="207" t="str">
        <f>VLOOKUP(E154,'LISTADO ATM'!$A$2:$C$902,3,0)</f>
        <v>DISTRITO NACIONAL</v>
      </c>
      <c r="B154" s="112" t="s">
        <v>2651</v>
      </c>
      <c r="C154" s="97">
        <v>44416.577592592592</v>
      </c>
      <c r="D154" s="97" t="s">
        <v>2176</v>
      </c>
      <c r="E154" s="197">
        <v>238</v>
      </c>
      <c r="F154" s="207" t="str">
        <f>VLOOKUP(E154,VIP!$A$2:$O14821,2,0)</f>
        <v>DRBR238</v>
      </c>
      <c r="G154" s="207" t="str">
        <f>VLOOKUP(E154,'LISTADO ATM'!$A$2:$B$901,2,0)</f>
        <v xml:space="preserve">ATM Multicentro La Sirena Charles de Gaulle </v>
      </c>
      <c r="H154" s="207" t="str">
        <f>VLOOKUP(E154,VIP!$A$2:$O19782,7,FALSE)</f>
        <v>Si</v>
      </c>
      <c r="I154" s="207" t="str">
        <f>VLOOKUP(E154,VIP!$A$2:$O11747,8,FALSE)</f>
        <v>Si</v>
      </c>
      <c r="J154" s="207" t="str">
        <f>VLOOKUP(E154,VIP!$A$2:$O11697,8,FALSE)</f>
        <v>Si</v>
      </c>
      <c r="K154" s="207" t="str">
        <f>VLOOKUP(E154,VIP!$A$2:$O15271,6,0)</f>
        <v>No</v>
      </c>
      <c r="L154" s="202" t="s">
        <v>2460</v>
      </c>
      <c r="M154" s="96" t="s">
        <v>2441</v>
      </c>
      <c r="N154" s="96" t="s">
        <v>2448</v>
      </c>
      <c r="O154" s="207" t="s">
        <v>2450</v>
      </c>
      <c r="P154" s="207"/>
      <c r="Q154" s="96" t="s">
        <v>2460</v>
      </c>
      <c r="R154" s="44"/>
      <c r="V154" s="78"/>
      <c r="W154" s="199"/>
    </row>
    <row r="155" spans="1:23" s="184" customFormat="1" ht="18" x14ac:dyDescent="0.25">
      <c r="A155" s="207" t="str">
        <f>VLOOKUP(E155,'LISTADO ATM'!$A$2:$C$902,3,0)</f>
        <v>DISTRITO NACIONAL</v>
      </c>
      <c r="B155" s="112" t="s">
        <v>2649</v>
      </c>
      <c r="C155" s="97">
        <v>44416.589247685188</v>
      </c>
      <c r="D155" s="97" t="s">
        <v>2176</v>
      </c>
      <c r="E155" s="197">
        <v>378</v>
      </c>
      <c r="F155" s="207" t="str">
        <f>VLOOKUP(E155,VIP!$A$2:$O14819,2,0)</f>
        <v>DRBR378</v>
      </c>
      <c r="G155" s="207" t="str">
        <f>VLOOKUP(E155,'LISTADO ATM'!$A$2:$B$901,2,0)</f>
        <v>ATM UNP Villa Flores</v>
      </c>
      <c r="H155" s="207" t="str">
        <f>VLOOKUP(E155,VIP!$A$2:$O19780,7,FALSE)</f>
        <v>N/A</v>
      </c>
      <c r="I155" s="207" t="str">
        <f>VLOOKUP(E155,VIP!$A$2:$O11745,8,FALSE)</f>
        <v>N/A</v>
      </c>
      <c r="J155" s="207" t="str">
        <f>VLOOKUP(E155,VIP!$A$2:$O11695,8,FALSE)</f>
        <v>N/A</v>
      </c>
      <c r="K155" s="207" t="str">
        <f>VLOOKUP(E155,VIP!$A$2:$O15269,6,0)</f>
        <v>N/A</v>
      </c>
      <c r="L155" s="202" t="s">
        <v>2460</v>
      </c>
      <c r="M155" s="96" t="s">
        <v>2441</v>
      </c>
      <c r="N155" s="96" t="s">
        <v>2448</v>
      </c>
      <c r="O155" s="207" t="s">
        <v>2450</v>
      </c>
      <c r="P155" s="207"/>
      <c r="Q155" s="96" t="s">
        <v>2460</v>
      </c>
      <c r="R155" s="44"/>
      <c r="V155" s="78"/>
      <c r="W155" s="199"/>
    </row>
    <row r="156" spans="1:23" s="184" customFormat="1" ht="18" x14ac:dyDescent="0.25">
      <c r="A156" s="207" t="str">
        <f>VLOOKUP(E156,'LISTADO ATM'!$A$2:$C$902,3,0)</f>
        <v>DISTRITO NACIONAL</v>
      </c>
      <c r="B156" s="112" t="s">
        <v>2683</v>
      </c>
      <c r="C156" s="97">
        <v>44416.712129629632</v>
      </c>
      <c r="D156" s="97" t="s">
        <v>2176</v>
      </c>
      <c r="E156" s="197">
        <v>911</v>
      </c>
      <c r="F156" s="207" t="str">
        <f>VLOOKUP(E156,VIP!$A$2:$O14839,2,0)</f>
        <v>DRBR911</v>
      </c>
      <c r="G156" s="207" t="str">
        <f>VLOOKUP(E156,'LISTADO ATM'!$A$2:$B$901,2,0)</f>
        <v xml:space="preserve">ATM Oficina Venezuela II </v>
      </c>
      <c r="H156" s="207" t="str">
        <f>VLOOKUP(E156,VIP!$A$2:$O19800,7,FALSE)</f>
        <v>Si</v>
      </c>
      <c r="I156" s="207" t="str">
        <f>VLOOKUP(E156,VIP!$A$2:$O11765,8,FALSE)</f>
        <v>Si</v>
      </c>
      <c r="J156" s="207" t="str">
        <f>VLOOKUP(E156,VIP!$A$2:$O11715,8,FALSE)</f>
        <v>Si</v>
      </c>
      <c r="K156" s="207" t="str">
        <f>VLOOKUP(E156,VIP!$A$2:$O15289,6,0)</f>
        <v>SI</v>
      </c>
      <c r="L156" s="202" t="s">
        <v>2460</v>
      </c>
      <c r="M156" s="96" t="s">
        <v>2441</v>
      </c>
      <c r="N156" s="131" t="s">
        <v>2685</v>
      </c>
      <c r="O156" s="207" t="s">
        <v>2450</v>
      </c>
      <c r="P156" s="207"/>
      <c r="Q156" s="96" t="s">
        <v>2460</v>
      </c>
      <c r="R156" s="44"/>
      <c r="V156" s="78"/>
      <c r="W156" s="199"/>
    </row>
    <row r="157" spans="1:23" s="184" customFormat="1" ht="18" x14ac:dyDescent="0.25">
      <c r="A157" s="207" t="str">
        <f>VLOOKUP(E157,'LISTADO ATM'!$A$2:$C$902,3,0)</f>
        <v>DISTRITO NACIONAL</v>
      </c>
      <c r="B157" s="112" t="s">
        <v>2771</v>
      </c>
      <c r="C157" s="97">
        <v>44417.485289351855</v>
      </c>
      <c r="D157" s="97" t="s">
        <v>2176</v>
      </c>
      <c r="E157" s="197">
        <v>678</v>
      </c>
      <c r="F157" s="207" t="str">
        <f>VLOOKUP(E157,VIP!$A$2:$O14841,2,0)</f>
        <v>DRBR678</v>
      </c>
      <c r="G157" s="207" t="str">
        <f>VLOOKUP(E157,'LISTADO ATM'!$A$2:$B$901,2,0)</f>
        <v>ATM Eco Petroleo San Isidro</v>
      </c>
      <c r="H157" s="207" t="str">
        <f>VLOOKUP(E157,VIP!$A$2:$O19802,7,FALSE)</f>
        <v>Si</v>
      </c>
      <c r="I157" s="207" t="str">
        <f>VLOOKUP(E157,VIP!$A$2:$O11767,8,FALSE)</f>
        <v>Si</v>
      </c>
      <c r="J157" s="207" t="str">
        <f>VLOOKUP(E157,VIP!$A$2:$O11717,8,FALSE)</f>
        <v>Si</v>
      </c>
      <c r="K157" s="207" t="str">
        <f>VLOOKUP(E157,VIP!$A$2:$O15291,6,0)</f>
        <v>NO</v>
      </c>
      <c r="L157" s="202" t="s">
        <v>2460</v>
      </c>
      <c r="M157" s="96" t="s">
        <v>2441</v>
      </c>
      <c r="N157" s="96" t="s">
        <v>2448</v>
      </c>
      <c r="O157" s="207" t="s">
        <v>2450</v>
      </c>
      <c r="P157" s="207"/>
      <c r="Q157" s="96" t="s">
        <v>2460</v>
      </c>
      <c r="R157" s="44"/>
      <c r="V157" s="78"/>
      <c r="W157" s="199"/>
    </row>
    <row r="158" spans="1:23" s="184" customFormat="1" ht="18" x14ac:dyDescent="0.25">
      <c r="A158" s="207" t="str">
        <f>VLOOKUP(E158,'LISTADO ATM'!$A$2:$C$902,3,0)</f>
        <v>DISTRITO NACIONAL</v>
      </c>
      <c r="B158" s="112" t="s">
        <v>2769</v>
      </c>
      <c r="C158" s="97">
        <v>44417.488877314812</v>
      </c>
      <c r="D158" s="97" t="s">
        <v>2176</v>
      </c>
      <c r="E158" s="197">
        <v>622</v>
      </c>
      <c r="F158" s="207" t="str">
        <f>VLOOKUP(E158,VIP!$A$2:$O14839,2,0)</f>
        <v>DRBR622</v>
      </c>
      <c r="G158" s="207" t="str">
        <f>VLOOKUP(E158,'LISTADO ATM'!$A$2:$B$901,2,0)</f>
        <v xml:space="preserve">ATM Ayuntamiento D.N. </v>
      </c>
      <c r="H158" s="207" t="str">
        <f>VLOOKUP(E158,VIP!$A$2:$O19800,7,FALSE)</f>
        <v>Si</v>
      </c>
      <c r="I158" s="207" t="str">
        <f>VLOOKUP(E158,VIP!$A$2:$O11765,8,FALSE)</f>
        <v>Si</v>
      </c>
      <c r="J158" s="207" t="str">
        <f>VLOOKUP(E158,VIP!$A$2:$O11715,8,FALSE)</f>
        <v>Si</v>
      </c>
      <c r="K158" s="207" t="str">
        <f>VLOOKUP(E158,VIP!$A$2:$O15289,6,0)</f>
        <v>NO</v>
      </c>
      <c r="L158" s="202" t="s">
        <v>2460</v>
      </c>
      <c r="M158" s="96" t="s">
        <v>2441</v>
      </c>
      <c r="N158" s="96" t="s">
        <v>2448</v>
      </c>
      <c r="O158" s="207" t="s">
        <v>2450</v>
      </c>
      <c r="P158" s="207"/>
      <c r="Q158" s="96" t="s">
        <v>2460</v>
      </c>
      <c r="R158" s="44"/>
      <c r="V158" s="78"/>
      <c r="W158" s="199"/>
    </row>
    <row r="1038361" spans="16:16" ht="18" x14ac:dyDescent="0.25">
      <c r="P1038361" s="113"/>
    </row>
  </sheetData>
  <autoFilter ref="A4:Q22">
    <sortState ref="A5:Q158">
      <sortCondition ref="P4:P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7 E159:E1048576">
    <cfRule type="duplicateValues" dxfId="83" priority="12"/>
    <cfRule type="duplicateValues" dxfId="82" priority="14"/>
  </conditionalFormatting>
  <conditionalFormatting sqref="B1:B137 B159:B1048576">
    <cfRule type="duplicateValues" dxfId="81" priority="13"/>
  </conditionalFormatting>
  <conditionalFormatting sqref="E138:E151">
    <cfRule type="duplicateValues" dxfId="80" priority="9"/>
    <cfRule type="duplicateValues" dxfId="79" priority="11"/>
  </conditionalFormatting>
  <conditionalFormatting sqref="B138:B151">
    <cfRule type="duplicateValues" dxfId="78" priority="10"/>
  </conditionalFormatting>
  <conditionalFormatting sqref="E1:E151 E159:E1048576">
    <cfRule type="duplicateValues" dxfId="77" priority="8"/>
  </conditionalFormatting>
  <conditionalFormatting sqref="B1:B151 B159:B1048576">
    <cfRule type="duplicateValues" dxfId="76" priority="7"/>
  </conditionalFormatting>
  <conditionalFormatting sqref="E152:E158">
    <cfRule type="duplicateValues" dxfId="75" priority="4"/>
    <cfRule type="duplicateValues" dxfId="74" priority="6"/>
  </conditionalFormatting>
  <conditionalFormatting sqref="B152:B158">
    <cfRule type="duplicateValues" dxfId="73" priority="5"/>
  </conditionalFormatting>
  <conditionalFormatting sqref="E152:E158">
    <cfRule type="duplicateValues" dxfId="72" priority="3"/>
  </conditionalFormatting>
  <conditionalFormatting sqref="B152:B158">
    <cfRule type="duplicateValues" dxfId="71" priority="2"/>
  </conditionalFormatting>
  <conditionalFormatting sqref="E1:E1048576">
    <cfRule type="duplicateValues" dxfId="5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115" zoomScale="70" zoomScaleNormal="70" workbookViewId="0">
      <selection activeCell="B139" sqref="B13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46" t="s">
        <v>2146</v>
      </c>
      <c r="B1" s="147"/>
      <c r="C1" s="147"/>
      <c r="D1" s="147"/>
      <c r="E1" s="148"/>
      <c r="F1" s="162" t="s">
        <v>2545</v>
      </c>
      <c r="G1" s="163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0</v>
      </c>
    </row>
    <row r="2" spans="1:11" ht="25.5" customHeight="1" x14ac:dyDescent="0.25">
      <c r="A2" s="149" t="s">
        <v>2446</v>
      </c>
      <c r="B2" s="150"/>
      <c r="C2" s="150"/>
      <c r="D2" s="150"/>
      <c r="E2" s="151"/>
      <c r="F2" s="100" t="s">
        <v>2544</v>
      </c>
      <c r="G2" s="99">
        <f>G3+G4</f>
        <v>154</v>
      </c>
      <c r="H2" s="100" t="s">
        <v>2554</v>
      </c>
      <c r="I2" s="99">
        <f>COUNTIF(A:E,"Abastecido")</f>
        <v>34</v>
      </c>
      <c r="J2" s="100" t="s">
        <v>2571</v>
      </c>
      <c r="K2" s="99">
        <f>COUNTIF(REPORTE!1:1048576,"REINICIO FALLIDO")</f>
        <v>2</v>
      </c>
    </row>
    <row r="3" spans="1:11" ht="18" x14ac:dyDescent="0.25">
      <c r="A3" s="184"/>
      <c r="B3" s="203"/>
      <c r="C3" s="185"/>
      <c r="D3" s="185"/>
      <c r="E3" s="192"/>
      <c r="F3" s="100" t="s">
        <v>2543</v>
      </c>
      <c r="G3" s="99">
        <f>COUNTIF(REPORTE!A:Q,"fuera de Servicio")</f>
        <v>45</v>
      </c>
      <c r="H3" s="100" t="s">
        <v>2550</v>
      </c>
      <c r="I3" s="99">
        <f>COUNTIF(A:E,"Gavetas Vacías + Gavetas Fallando")</f>
        <v>13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91" t="s">
        <v>2409</v>
      </c>
      <c r="B4" s="201">
        <v>44416.708333333336</v>
      </c>
      <c r="C4" s="185"/>
      <c r="D4" s="185"/>
      <c r="E4" s="210"/>
      <c r="F4" s="100" t="s">
        <v>2540</v>
      </c>
      <c r="G4" s="99">
        <f>COUNTIF(REPORTE!A:Q,"En Servicio")</f>
        <v>109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91" t="s">
        <v>2410</v>
      </c>
      <c r="B5" s="201">
        <v>44447.25</v>
      </c>
      <c r="C5" s="215"/>
      <c r="D5" s="185"/>
      <c r="E5" s="210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6</v>
      </c>
    </row>
    <row r="6" spans="1:11" ht="18" x14ac:dyDescent="0.25">
      <c r="A6" s="184"/>
      <c r="B6" s="203"/>
      <c r="C6" s="185"/>
      <c r="D6" s="185"/>
      <c r="E6" s="193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52" t="s">
        <v>2575</v>
      </c>
      <c r="B7" s="153"/>
      <c r="C7" s="153"/>
      <c r="D7" s="153"/>
      <c r="E7" s="154"/>
      <c r="F7" s="100" t="s">
        <v>2546</v>
      </c>
      <c r="G7" s="99">
        <f>COUNTIF(A:E,"Sin Efectivo")</f>
        <v>6</v>
      </c>
      <c r="H7" s="100" t="s">
        <v>2552</v>
      </c>
      <c r="I7" s="99">
        <f>COUNTIF(A:E,"GAVETA DE DEPOSITO LLENA")</f>
        <v>6</v>
      </c>
    </row>
    <row r="8" spans="1:11" ht="18" x14ac:dyDescent="0.25">
      <c r="A8" s="196" t="s">
        <v>15</v>
      </c>
      <c r="B8" s="196" t="s">
        <v>2411</v>
      </c>
      <c r="C8" s="196" t="s">
        <v>46</v>
      </c>
      <c r="D8" s="196" t="s">
        <v>2414</v>
      </c>
      <c r="E8" s="196" t="s">
        <v>2412</v>
      </c>
    </row>
    <row r="9" spans="1:11" s="110" customFormat="1" ht="18" x14ac:dyDescent="0.25">
      <c r="A9" s="197" t="str">
        <f>VLOOKUP(B9,'[1]LISTADO ATM'!$A$2:$C$822,3,0)</f>
        <v>DISTRITO NACIONAL</v>
      </c>
      <c r="B9" s="207">
        <v>516</v>
      </c>
      <c r="C9" s="197" t="str">
        <f>VLOOKUP(B9,'[1]LISTADO ATM'!$A$2:$B$822,2,0)</f>
        <v xml:space="preserve">ATM Oficina Gascue </v>
      </c>
      <c r="D9" s="195" t="s">
        <v>2539</v>
      </c>
      <c r="E9" s="216" t="s">
        <v>2623</v>
      </c>
    </row>
    <row r="10" spans="1:11" s="110" customFormat="1" ht="18" x14ac:dyDescent="0.25">
      <c r="A10" s="197" t="str">
        <f>VLOOKUP(B10,'[1]LISTADO ATM'!$A$2:$C$822,3,0)</f>
        <v>ESTE</v>
      </c>
      <c r="B10" s="207">
        <v>609</v>
      </c>
      <c r="C10" s="197" t="str">
        <f>VLOOKUP(B10,'[1]LISTADO ATM'!$A$2:$B$822,2,0)</f>
        <v xml:space="preserve">ATM S/M Jumbo (San Pedro) </v>
      </c>
      <c r="D10" s="195" t="s">
        <v>2539</v>
      </c>
      <c r="E10" s="216" t="s">
        <v>2638</v>
      </c>
    </row>
    <row r="11" spans="1:11" s="110" customFormat="1" ht="18" x14ac:dyDescent="0.25">
      <c r="A11" s="197" t="str">
        <f>VLOOKUP(B11,'[1]LISTADO ATM'!$A$2:$C$822,3,0)</f>
        <v>DISTRITO NACIONAL</v>
      </c>
      <c r="B11" s="207">
        <v>734</v>
      </c>
      <c r="C11" s="197" t="str">
        <f>VLOOKUP(B11,'[1]LISTADO ATM'!$A$2:$B$822,2,0)</f>
        <v xml:space="preserve">ATM Oficina Independencia I </v>
      </c>
      <c r="D11" s="195" t="s">
        <v>2539</v>
      </c>
      <c r="E11" s="216" t="s">
        <v>2637</v>
      </c>
    </row>
    <row r="12" spans="1:11" s="110" customFormat="1" ht="18" customHeight="1" x14ac:dyDescent="0.25">
      <c r="A12" s="197" t="str">
        <f>VLOOKUP(B12,'[1]LISTADO ATM'!$A$2:$C$822,3,0)</f>
        <v>SUR</v>
      </c>
      <c r="B12" s="207">
        <v>750</v>
      </c>
      <c r="C12" s="197" t="str">
        <f>VLOOKUP(B12,'[1]LISTADO ATM'!$A$2:$B$822,2,0)</f>
        <v xml:space="preserve">ATM UNP Duvergé </v>
      </c>
      <c r="D12" s="195" t="s">
        <v>2539</v>
      </c>
      <c r="E12" s="216" t="s">
        <v>2663</v>
      </c>
    </row>
    <row r="13" spans="1:11" s="110" customFormat="1" ht="18" x14ac:dyDescent="0.25">
      <c r="A13" s="197" t="str">
        <f>VLOOKUP(B13,'[1]LISTADO ATM'!$A$2:$C$822,3,0)</f>
        <v>DISTRITO NACIONAL</v>
      </c>
      <c r="B13" s="207">
        <v>23</v>
      </c>
      <c r="C13" s="197" t="str">
        <f>VLOOKUP(B13,'[1]LISTADO ATM'!$A$2:$B$822,2,0)</f>
        <v xml:space="preserve">ATM Oficina México </v>
      </c>
      <c r="D13" s="195" t="s">
        <v>2539</v>
      </c>
      <c r="E13" s="216" t="s">
        <v>2661</v>
      </c>
    </row>
    <row r="14" spans="1:11" s="110" customFormat="1" ht="18" x14ac:dyDescent="0.25">
      <c r="A14" s="197" t="str">
        <f>VLOOKUP(B14,'[1]LISTADO ATM'!$A$2:$C$822,3,0)</f>
        <v>NORTE</v>
      </c>
      <c r="B14" s="207">
        <v>749</v>
      </c>
      <c r="C14" s="197" t="str">
        <f>VLOOKUP(B14,'[1]LISTADO ATM'!$A$2:$B$822,2,0)</f>
        <v xml:space="preserve">ATM Oficina Yaque </v>
      </c>
      <c r="D14" s="195" t="s">
        <v>2539</v>
      </c>
      <c r="E14" s="216" t="s">
        <v>2659</v>
      </c>
    </row>
    <row r="15" spans="1:11" s="110" customFormat="1" ht="18" x14ac:dyDescent="0.25">
      <c r="A15" s="197" t="str">
        <f>VLOOKUP(B15,'[1]LISTADO ATM'!$A$2:$C$822,3,0)</f>
        <v>DISTRITO NACIONAL</v>
      </c>
      <c r="B15" s="207">
        <v>410</v>
      </c>
      <c r="C15" s="197" t="str">
        <f>VLOOKUP(B15,'[1]LISTADO ATM'!$A$2:$B$822,2,0)</f>
        <v xml:space="preserve">ATM Oficina Las Palmas de Herrera II </v>
      </c>
      <c r="D15" s="195" t="s">
        <v>2539</v>
      </c>
      <c r="E15" s="216" t="s">
        <v>2658</v>
      </c>
    </row>
    <row r="16" spans="1:11" s="110" customFormat="1" ht="18" x14ac:dyDescent="0.25">
      <c r="A16" s="197" t="str">
        <f>VLOOKUP(B16,'[1]LISTADO ATM'!$A$2:$C$822,3,0)</f>
        <v>DISTRITO NACIONAL</v>
      </c>
      <c r="B16" s="207">
        <v>539</v>
      </c>
      <c r="C16" s="197" t="str">
        <f>VLOOKUP(B16,'[1]LISTADO ATM'!$A$2:$B$822,2,0)</f>
        <v>ATM S/M La Cadena Los Proceres</v>
      </c>
      <c r="D16" s="195" t="s">
        <v>2539</v>
      </c>
      <c r="E16" s="216" t="s">
        <v>2671</v>
      </c>
    </row>
    <row r="17" spans="1:7" s="110" customFormat="1" ht="18.75" customHeight="1" x14ac:dyDescent="0.25">
      <c r="A17" s="197" t="str">
        <f>VLOOKUP(B17,'[1]LISTADO ATM'!$A$2:$C$822,3,0)</f>
        <v>DISTRITO NACIONAL</v>
      </c>
      <c r="B17" s="207">
        <v>237</v>
      </c>
      <c r="C17" s="197" t="str">
        <f>VLOOKUP(B17,'[1]LISTADO ATM'!$A$2:$B$822,2,0)</f>
        <v xml:space="preserve">ATM UNP Plaza Vásquez </v>
      </c>
      <c r="D17" s="195" t="s">
        <v>2539</v>
      </c>
      <c r="E17" s="216" t="s">
        <v>2669</v>
      </c>
    </row>
    <row r="18" spans="1:7" s="110" customFormat="1" ht="18" x14ac:dyDescent="0.25">
      <c r="A18" s="197" t="str">
        <f>VLOOKUP(B18,'[1]LISTADO ATM'!$A$2:$C$822,3,0)</f>
        <v>DISTRITO NACIONAL</v>
      </c>
      <c r="B18" s="207">
        <v>957</v>
      </c>
      <c r="C18" s="197" t="str">
        <f>VLOOKUP(B18,'[1]LISTADO ATM'!$A$2:$B$822,2,0)</f>
        <v xml:space="preserve">ATM Oficina Venezuela </v>
      </c>
      <c r="D18" s="195" t="s">
        <v>2539</v>
      </c>
      <c r="E18" s="216" t="s">
        <v>2688</v>
      </c>
    </row>
    <row r="19" spans="1:7" s="110" customFormat="1" ht="18" customHeight="1" x14ac:dyDescent="0.25">
      <c r="A19" s="197" t="str">
        <f>VLOOKUP(B19,'[1]LISTADO ATM'!$A$2:$C$822,3,0)</f>
        <v>NORTE</v>
      </c>
      <c r="B19" s="207">
        <v>796</v>
      </c>
      <c r="C19" s="197" t="str">
        <f>VLOOKUP(B19,'[1]LISTADO ATM'!$A$2:$B$822,2,0)</f>
        <v xml:space="preserve">ATM Oficina Plaza Ventura (Nagua) </v>
      </c>
      <c r="D19" s="195" t="s">
        <v>2539</v>
      </c>
      <c r="E19" s="216" t="s">
        <v>2757</v>
      </c>
    </row>
    <row r="20" spans="1:7" s="118" customFormat="1" ht="18" x14ac:dyDescent="0.25">
      <c r="A20" s="197" t="str">
        <f>VLOOKUP(B20,'[1]LISTADO ATM'!$A$2:$C$822,3,0)</f>
        <v>SUR</v>
      </c>
      <c r="B20" s="207">
        <v>766</v>
      </c>
      <c r="C20" s="197" t="str">
        <f>VLOOKUP(B20,'[1]LISTADO ATM'!$A$2:$B$822,2,0)</f>
        <v xml:space="preserve">ATM Oficina Azua II </v>
      </c>
      <c r="D20" s="195" t="s">
        <v>2539</v>
      </c>
      <c r="E20" s="216">
        <v>3335981853</v>
      </c>
    </row>
    <row r="21" spans="1:7" s="118" customFormat="1" ht="18" customHeight="1" x14ac:dyDescent="0.25">
      <c r="A21" s="197" t="str">
        <f>VLOOKUP(B21,'[1]LISTADO ATM'!$A$2:$C$822,3,0)</f>
        <v>DISTRITO NACIONAL</v>
      </c>
      <c r="B21" s="207">
        <v>815</v>
      </c>
      <c r="C21" s="197" t="str">
        <f>VLOOKUP(B21,'[1]LISTADO ATM'!$A$2:$B$822,2,0)</f>
        <v xml:space="preserve">ATM Oficina Atalaya del Mar </v>
      </c>
      <c r="D21" s="195" t="s">
        <v>2539</v>
      </c>
      <c r="E21" s="216" t="s">
        <v>2672</v>
      </c>
    </row>
    <row r="22" spans="1:7" s="118" customFormat="1" ht="18" customHeight="1" x14ac:dyDescent="0.25">
      <c r="A22" s="197" t="str">
        <f>VLOOKUP(B22,'[1]LISTADO ATM'!$A$2:$C$822,3,0)</f>
        <v>DISTRITO NACIONAL</v>
      </c>
      <c r="B22" s="207">
        <v>735</v>
      </c>
      <c r="C22" s="197" t="str">
        <f>VLOOKUP(B22,'[1]LISTADO ATM'!$A$2:$B$822,2,0)</f>
        <v xml:space="preserve">ATM Oficina Independencia II  </v>
      </c>
      <c r="D22" s="195" t="s">
        <v>2539</v>
      </c>
      <c r="E22" s="216" t="s">
        <v>2625</v>
      </c>
    </row>
    <row r="23" spans="1:7" s="118" customFormat="1" ht="18" x14ac:dyDescent="0.25">
      <c r="A23" s="197" t="str">
        <f>VLOOKUP(B23,'[1]LISTADO ATM'!$A$2:$C$822,3,0)</f>
        <v>NORTE</v>
      </c>
      <c r="B23" s="207">
        <v>910</v>
      </c>
      <c r="C23" s="197" t="str">
        <f>VLOOKUP(B23,'[1]LISTADO ATM'!$A$2:$B$822,2,0)</f>
        <v xml:space="preserve">ATM Oficina El Sol II (Santiago) </v>
      </c>
      <c r="D23" s="195" t="s">
        <v>2539</v>
      </c>
      <c r="E23" s="216" t="s">
        <v>2632</v>
      </c>
    </row>
    <row r="24" spans="1:7" s="118" customFormat="1" ht="18" customHeight="1" x14ac:dyDescent="0.25">
      <c r="A24" s="197" t="str">
        <f>VLOOKUP(B24,'[1]LISTADO ATM'!$A$2:$C$822,3,0)</f>
        <v>DISTRITO NACIONAL</v>
      </c>
      <c r="B24" s="207">
        <v>438</v>
      </c>
      <c r="C24" s="197" t="str">
        <f>VLOOKUP(B24,'[1]LISTADO ATM'!$A$2:$B$822,2,0)</f>
        <v xml:space="preserve">ATM Autobanco Torre IV </v>
      </c>
      <c r="D24" s="195" t="s">
        <v>2539</v>
      </c>
      <c r="E24" s="216">
        <v>3335982572</v>
      </c>
    </row>
    <row r="25" spans="1:7" s="118" customFormat="1" ht="18" customHeight="1" x14ac:dyDescent="0.25">
      <c r="A25" s="197" t="str">
        <f>VLOOKUP(B25,'[1]LISTADO ATM'!$A$2:$C$822,3,0)</f>
        <v>ESTE</v>
      </c>
      <c r="B25" s="207">
        <v>631</v>
      </c>
      <c r="C25" s="197" t="str">
        <f>VLOOKUP(B25,'[1]LISTADO ATM'!$A$2:$B$822,2,0)</f>
        <v xml:space="preserve">ATM ASOCODEQUI (San Pedro) </v>
      </c>
      <c r="D25" s="195" t="s">
        <v>2539</v>
      </c>
      <c r="E25" s="216" t="s">
        <v>2662</v>
      </c>
    </row>
    <row r="26" spans="1:7" s="118" customFormat="1" ht="18" customHeight="1" x14ac:dyDescent="0.25">
      <c r="A26" s="197" t="str">
        <f>VLOOKUP(B26,'[1]LISTADO ATM'!$A$2:$C$822,3,0)</f>
        <v>ESTE</v>
      </c>
      <c r="B26" s="207">
        <v>385</v>
      </c>
      <c r="C26" s="197" t="str">
        <f>VLOOKUP(B26,'[1]LISTADO ATM'!$A$2:$B$822,2,0)</f>
        <v xml:space="preserve">ATM Plaza Verón I </v>
      </c>
      <c r="D26" s="195" t="s">
        <v>2539</v>
      </c>
      <c r="E26" s="216" t="s">
        <v>2660</v>
      </c>
    </row>
    <row r="27" spans="1:7" s="118" customFormat="1" ht="18.75" customHeight="1" x14ac:dyDescent="0.25">
      <c r="A27" s="197" t="str">
        <f>VLOOKUP(B27,'[1]LISTADO ATM'!$A$2:$C$822,3,0)</f>
        <v>DISTRITO NACIONAL</v>
      </c>
      <c r="B27" s="207">
        <v>706</v>
      </c>
      <c r="C27" s="197" t="str">
        <f>VLOOKUP(B27,'[1]LISTADO ATM'!$A$2:$B$822,2,0)</f>
        <v xml:space="preserve">ATM S/M Pristine </v>
      </c>
      <c r="D27" s="195" t="s">
        <v>2539</v>
      </c>
      <c r="E27" s="216">
        <v>3335981889</v>
      </c>
    </row>
    <row r="28" spans="1:7" s="118" customFormat="1" ht="18.75" customHeight="1" x14ac:dyDescent="0.25">
      <c r="A28" s="197" t="str">
        <f>VLOOKUP(B28,'[1]LISTADO ATM'!$A$2:$C$822,3,0)</f>
        <v>ESTE</v>
      </c>
      <c r="B28" s="207">
        <v>824</v>
      </c>
      <c r="C28" s="197" t="str">
        <f>VLOOKUP(B28,'[1]LISTADO ATM'!$A$2:$B$822,2,0)</f>
        <v xml:space="preserve">ATM Multiplaza (Higuey) </v>
      </c>
      <c r="D28" s="195" t="s">
        <v>2539</v>
      </c>
      <c r="E28" s="216">
        <v>3335981890</v>
      </c>
    </row>
    <row r="29" spans="1:7" s="118" customFormat="1" ht="18" x14ac:dyDescent="0.25">
      <c r="A29" s="197" t="str">
        <f>VLOOKUP(B29,'[1]LISTADO ATM'!$A$2:$C$822,3,0)</f>
        <v>DISTRITO NACIONAL</v>
      </c>
      <c r="B29" s="207">
        <v>32</v>
      </c>
      <c r="C29" s="197" t="str">
        <f>VLOOKUP(B29,'[1]LISTADO ATM'!$A$2:$B$822,2,0)</f>
        <v xml:space="preserve">ATM Oficina San Martín II </v>
      </c>
      <c r="D29" s="195" t="s">
        <v>2539</v>
      </c>
      <c r="E29" s="216">
        <v>3335981891</v>
      </c>
    </row>
    <row r="30" spans="1:7" s="118" customFormat="1" ht="18.75" customHeight="1" x14ac:dyDescent="0.25">
      <c r="A30" s="197" t="str">
        <f>VLOOKUP(B30,'[1]LISTADO ATM'!$A$2:$C$822,3,0)</f>
        <v>ESTE</v>
      </c>
      <c r="B30" s="207">
        <v>353</v>
      </c>
      <c r="C30" s="197" t="str">
        <f>VLOOKUP(B30,'[1]LISTADO ATM'!$A$2:$B$822,2,0)</f>
        <v xml:space="preserve">ATM Estación Boulevard Juan Dolio </v>
      </c>
      <c r="D30" s="195" t="s">
        <v>2539</v>
      </c>
      <c r="E30" s="216">
        <v>3335981893</v>
      </c>
    </row>
    <row r="31" spans="1:7" s="118" customFormat="1" ht="18" x14ac:dyDescent="0.25">
      <c r="A31" s="197" t="str">
        <f>VLOOKUP(B31,'[1]LISTADO ATM'!$A$2:$C$822,3,0)</f>
        <v>ESTE</v>
      </c>
      <c r="B31" s="207">
        <v>912</v>
      </c>
      <c r="C31" s="197" t="str">
        <f>VLOOKUP(B31,'[1]LISTADO ATM'!$A$2:$B$822,2,0)</f>
        <v xml:space="preserve">ATM Oficina San Pedro II </v>
      </c>
      <c r="D31" s="195" t="s">
        <v>2539</v>
      </c>
      <c r="E31" s="216">
        <v>3335981953</v>
      </c>
    </row>
    <row r="32" spans="1:7" s="118" customFormat="1" ht="18.75" customHeight="1" x14ac:dyDescent="0.25">
      <c r="A32" s="197" t="str">
        <f>VLOOKUP(B32,'[1]LISTADO ATM'!$A$2:$C$822,3,0)</f>
        <v>DISTRITO NACIONAL</v>
      </c>
      <c r="B32" s="207">
        <v>590</v>
      </c>
      <c r="C32" s="197" t="str">
        <f>VLOOKUP(B32,'[1]LISTADO ATM'!$A$2:$B$822,2,0)</f>
        <v xml:space="preserve">ATM Olé Aut. Las Américas </v>
      </c>
      <c r="D32" s="195" t="s">
        <v>2539</v>
      </c>
      <c r="E32" s="216">
        <v>3335981845</v>
      </c>
      <c r="G32" s="127"/>
    </row>
    <row r="33" spans="1:10" s="118" customFormat="1" ht="18" customHeight="1" x14ac:dyDescent="0.25">
      <c r="A33" s="197" t="str">
        <f>VLOOKUP(B33,'[1]LISTADO ATM'!$A$2:$C$822,3,0)</f>
        <v>DISTRITO NACIONAL</v>
      </c>
      <c r="B33" s="207">
        <v>507</v>
      </c>
      <c r="C33" s="197" t="str">
        <f>VLOOKUP(B33,'[1]LISTADO ATM'!$A$2:$B$822,2,0)</f>
        <v>ATM Estación Sigma Boca Chica</v>
      </c>
      <c r="D33" s="195" t="s">
        <v>2539</v>
      </c>
      <c r="E33" s="216" t="s">
        <v>2733</v>
      </c>
      <c r="F33" s="127"/>
      <c r="G33" s="127"/>
      <c r="H33" s="127"/>
      <c r="I33" s="127"/>
      <c r="J33" s="127"/>
    </row>
    <row r="34" spans="1:10" s="118" customFormat="1" ht="18" x14ac:dyDescent="0.25">
      <c r="A34" s="197" t="str">
        <f>VLOOKUP(B34,'[1]LISTADO ATM'!$A$2:$C$822,3,0)</f>
        <v>DISTRITO NACIONAL</v>
      </c>
      <c r="B34" s="207">
        <v>234</v>
      </c>
      <c r="C34" s="197" t="str">
        <f>VLOOKUP(B34,'[1]LISTADO ATM'!$A$2:$B$822,2,0)</f>
        <v xml:space="preserve">ATM Oficina Boca Chica I </v>
      </c>
      <c r="D34" s="195" t="s">
        <v>2539</v>
      </c>
      <c r="E34" s="216" t="s">
        <v>2734</v>
      </c>
      <c r="F34" s="127"/>
      <c r="G34" s="127"/>
      <c r="H34" s="127"/>
      <c r="I34" s="127"/>
      <c r="J34" s="127"/>
    </row>
    <row r="35" spans="1:10" s="127" customFormat="1" ht="18" x14ac:dyDescent="0.25">
      <c r="A35" s="197" t="str">
        <f>VLOOKUP(B35,'[1]LISTADO ATM'!$A$2:$C$822,3,0)</f>
        <v>DISTRITO NACIONAL</v>
      </c>
      <c r="B35" s="207">
        <v>26</v>
      </c>
      <c r="C35" s="197" t="str">
        <f>VLOOKUP(B35,'[1]LISTADO ATM'!$A$2:$B$822,2,0)</f>
        <v>ATM S/M Jumbo San Isidro</v>
      </c>
      <c r="D35" s="195" t="s">
        <v>2539</v>
      </c>
      <c r="E35" s="216">
        <v>3335982334</v>
      </c>
    </row>
    <row r="36" spans="1:10" s="127" customFormat="1" ht="18" x14ac:dyDescent="0.25">
      <c r="A36" s="197" t="str">
        <f>VLOOKUP(B36,'[1]LISTADO ATM'!$A$2:$C$822,3,0)</f>
        <v>DISTRITO NACIONAL</v>
      </c>
      <c r="B36" s="207">
        <v>697</v>
      </c>
      <c r="C36" s="197" t="str">
        <f>VLOOKUP(B36,'[1]LISTADO ATM'!$A$2:$B$822,2,0)</f>
        <v>ATM Hipermercado Olé Ciudad Juan Bosch</v>
      </c>
      <c r="D36" s="195" t="s">
        <v>2539</v>
      </c>
      <c r="E36" s="216">
        <v>3335982343</v>
      </c>
    </row>
    <row r="37" spans="1:10" s="127" customFormat="1" ht="18" x14ac:dyDescent="0.25">
      <c r="A37" s="197" t="str">
        <f>VLOOKUP(B37,'[1]LISTADO ATM'!$A$2:$C$822,3,0)</f>
        <v>DISTRITO NACIONAL</v>
      </c>
      <c r="B37" s="207">
        <v>347</v>
      </c>
      <c r="C37" s="197" t="str">
        <f>VLOOKUP(B37,'[1]LISTADO ATM'!$A$2:$B$822,2,0)</f>
        <v>ATM Patio de Colombia</v>
      </c>
      <c r="D37" s="195" t="s">
        <v>2539</v>
      </c>
      <c r="E37" s="216">
        <v>3335982516</v>
      </c>
    </row>
    <row r="38" spans="1:10" s="127" customFormat="1" ht="18" x14ac:dyDescent="0.25">
      <c r="A38" s="197" t="str">
        <f>VLOOKUP(B38,'[1]LISTADO ATM'!$A$2:$C$822,3,0)</f>
        <v>DISTRITO NACIONAL</v>
      </c>
      <c r="B38" s="207">
        <v>887</v>
      </c>
      <c r="C38" s="197" t="str">
        <f>VLOOKUP(B38,'[1]LISTADO ATM'!$A$2:$B$822,2,0)</f>
        <v>ATM S/M Bravo Los Proceres</v>
      </c>
      <c r="D38" s="195" t="s">
        <v>2539</v>
      </c>
      <c r="E38" s="216">
        <v>3335982588</v>
      </c>
    </row>
    <row r="39" spans="1:10" s="127" customFormat="1" ht="18" x14ac:dyDescent="0.25">
      <c r="A39" s="197" t="str">
        <f>VLOOKUP(B39,'[1]LISTADO ATM'!$A$2:$C$822,3,0)</f>
        <v>SUR</v>
      </c>
      <c r="B39" s="207">
        <v>615</v>
      </c>
      <c r="C39" s="197" t="str">
        <f>VLOOKUP(B39,'[1]LISTADO ATM'!$A$2:$B$822,2,0)</f>
        <v xml:space="preserve">ATM Estación Sunix Cabral (Barahona) </v>
      </c>
      <c r="D39" s="195" t="s">
        <v>2539</v>
      </c>
      <c r="E39" s="216">
        <v>3335982622</v>
      </c>
    </row>
    <row r="40" spans="1:10" s="127" customFormat="1" ht="18" x14ac:dyDescent="0.25">
      <c r="A40" s="197" t="str">
        <f>VLOOKUP(B40,'[1]LISTADO ATM'!$A$2:$C$822,3,0)</f>
        <v>DISTRITO NACIONAL</v>
      </c>
      <c r="B40" s="182">
        <v>525</v>
      </c>
      <c r="C40" s="197" t="str">
        <f>VLOOKUP(B40,'[1]LISTADO ATM'!$A$2:$B$822,2,0)</f>
        <v>ATM S/M Bravo Las Americas</v>
      </c>
      <c r="D40" s="195" t="s">
        <v>2539</v>
      </c>
      <c r="E40" s="216">
        <v>3335982683</v>
      </c>
    </row>
    <row r="41" spans="1:10" s="118" customFormat="1" ht="18" customHeight="1" x14ac:dyDescent="0.25">
      <c r="A41" s="197" t="str">
        <f>VLOOKUP(B41,'[1]LISTADO ATM'!$A$2:$C$822,3,0)</f>
        <v>ESTE</v>
      </c>
      <c r="B41" s="207">
        <v>386</v>
      </c>
      <c r="C41" s="197" t="str">
        <f>VLOOKUP(B41,'[1]LISTADO ATM'!$A$2:$B$822,2,0)</f>
        <v xml:space="preserve">ATM Plaza Verón II </v>
      </c>
      <c r="D41" s="195" t="s">
        <v>2539</v>
      </c>
      <c r="E41" s="216">
        <v>3335982720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97" t="str">
        <f>VLOOKUP(B42,'[1]LISTADO ATM'!$A$2:$C$822,3,0)</f>
        <v>SUR</v>
      </c>
      <c r="B42" s="207">
        <v>84</v>
      </c>
      <c r="C42" s="197" t="str">
        <f>VLOOKUP(B42,'[1]LISTADO ATM'!$A$2:$B$822,2,0)</f>
        <v xml:space="preserve">ATM Oficina Multicentro Sirena San Cristóbal </v>
      </c>
      <c r="D42" s="195" t="s">
        <v>2539</v>
      </c>
      <c r="E42" s="216">
        <v>3335983072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97" t="e">
        <f>VLOOKUP(B43,'[1]LISTADO ATM'!$A$2:$C$822,3,0)</f>
        <v>#N/A</v>
      </c>
      <c r="B43" s="207"/>
      <c r="C43" s="197" t="e">
        <f>VLOOKUP(B43,'[1]LISTADO ATM'!$A$2:$B$822,2,0)</f>
        <v>#N/A</v>
      </c>
      <c r="D43" s="195"/>
      <c r="E43" s="216"/>
      <c r="F43" s="127"/>
      <c r="G43" s="127"/>
      <c r="H43" s="127"/>
      <c r="I43" s="127"/>
      <c r="J43" s="127"/>
    </row>
    <row r="44" spans="1:10" s="118" customFormat="1" ht="18" x14ac:dyDescent="0.25">
      <c r="A44" s="197" t="e">
        <f>VLOOKUP(B44,'[1]LISTADO ATM'!$A$2:$C$822,3,0)</f>
        <v>#N/A</v>
      </c>
      <c r="B44" s="207"/>
      <c r="C44" s="197" t="e">
        <f>VLOOKUP(B44,'[1]LISTADO ATM'!$A$2:$B$822,2,0)</f>
        <v>#N/A</v>
      </c>
      <c r="D44" s="195"/>
      <c r="E44" s="216"/>
      <c r="F44" s="127"/>
      <c r="G44" s="127"/>
      <c r="H44" s="127"/>
      <c r="I44" s="127"/>
      <c r="J44" s="127"/>
    </row>
    <row r="45" spans="1:10" s="118" customFormat="1" ht="18" customHeight="1" x14ac:dyDescent="0.25">
      <c r="A45" s="197" t="e">
        <f>VLOOKUP(B45,'[1]LISTADO ATM'!$A$2:$C$822,3,0)</f>
        <v>#N/A</v>
      </c>
      <c r="B45" s="207"/>
      <c r="C45" s="197" t="e">
        <f>VLOOKUP(B45,'[1]LISTADO ATM'!$A$2:$B$822,2,0)</f>
        <v>#N/A</v>
      </c>
      <c r="D45" s="195"/>
      <c r="E45" s="216"/>
      <c r="F45" s="127"/>
      <c r="G45" s="127"/>
      <c r="H45" s="127"/>
      <c r="I45" s="127"/>
      <c r="J45" s="127"/>
    </row>
    <row r="46" spans="1:10" s="118" customFormat="1" ht="18.75" customHeight="1" x14ac:dyDescent="0.25">
      <c r="A46" s="197" t="e">
        <f>VLOOKUP(B46,'[1]LISTADO ATM'!$A$2:$C$822,3,0)</f>
        <v>#N/A</v>
      </c>
      <c r="B46" s="207"/>
      <c r="C46" s="197" t="e">
        <f>VLOOKUP(B46,'[1]LISTADO ATM'!$A$2:$B$822,2,0)</f>
        <v>#N/A</v>
      </c>
      <c r="D46" s="195"/>
      <c r="E46" s="207"/>
      <c r="F46" s="127"/>
      <c r="G46" s="127"/>
      <c r="H46" s="127"/>
      <c r="I46" s="127"/>
      <c r="J46" s="127"/>
    </row>
    <row r="47" spans="1:10" s="118" customFormat="1" ht="18" customHeight="1" x14ac:dyDescent="0.25">
      <c r="A47" s="197" t="e">
        <f>VLOOKUP(B47,'[1]LISTADO ATM'!$A$2:$C$822,3,0)</f>
        <v>#N/A</v>
      </c>
      <c r="B47" s="207"/>
      <c r="C47" s="197" t="e">
        <f>VLOOKUP(B47,'[1]LISTADO ATM'!$A$2:$B$822,2,0)</f>
        <v>#N/A</v>
      </c>
      <c r="D47" s="195"/>
      <c r="E47" s="207"/>
      <c r="F47" s="127"/>
      <c r="G47" s="127"/>
      <c r="H47" s="127"/>
      <c r="I47" s="127"/>
      <c r="J47" s="127"/>
    </row>
    <row r="48" spans="1:10" s="118" customFormat="1" ht="18.75" customHeight="1" x14ac:dyDescent="0.25">
      <c r="A48" s="197" t="e">
        <f>VLOOKUP(B48,'[1]LISTADO ATM'!$A$2:$C$822,3,0)</f>
        <v>#N/A</v>
      </c>
      <c r="B48" s="207"/>
      <c r="C48" s="197" t="e">
        <f>VLOOKUP(B48,'[1]LISTADO ATM'!$A$2:$B$822,2,0)</f>
        <v>#N/A</v>
      </c>
      <c r="D48" s="195"/>
      <c r="E48" s="207"/>
    </row>
    <row r="49" spans="1:5" s="118" customFormat="1" ht="18" customHeight="1" x14ac:dyDescent="0.25">
      <c r="A49" s="197" t="e">
        <f>VLOOKUP(B49,'[1]LISTADO ATM'!$A$2:$C$822,3,0)</f>
        <v>#N/A</v>
      </c>
      <c r="B49" s="207"/>
      <c r="C49" s="197" t="e">
        <f>VLOOKUP(B49,'[1]LISTADO ATM'!$A$2:$B$822,2,0)</f>
        <v>#N/A</v>
      </c>
      <c r="D49" s="195"/>
      <c r="E49" s="207"/>
    </row>
    <row r="50" spans="1:5" s="118" customFormat="1" ht="18" customHeight="1" thickBot="1" x14ac:dyDescent="0.3">
      <c r="A50" s="187" t="s">
        <v>2467</v>
      </c>
      <c r="B50" s="208">
        <f>COUNT(B9:B47)</f>
        <v>34</v>
      </c>
      <c r="C50" s="155"/>
      <c r="D50" s="156"/>
      <c r="E50" s="157"/>
    </row>
    <row r="51" spans="1:5" s="118" customFormat="1" ht="18.75" customHeight="1" x14ac:dyDescent="0.25">
      <c r="A51" s="184"/>
      <c r="B51" s="189"/>
      <c r="C51" s="184"/>
      <c r="D51" s="184"/>
      <c r="E51" s="189"/>
    </row>
    <row r="52" spans="1:5" s="118" customFormat="1" ht="18.75" customHeight="1" x14ac:dyDescent="0.25">
      <c r="A52" s="152" t="s">
        <v>2576</v>
      </c>
      <c r="B52" s="153"/>
      <c r="C52" s="153"/>
      <c r="D52" s="153"/>
      <c r="E52" s="154"/>
    </row>
    <row r="53" spans="1:5" s="118" customFormat="1" ht="18" x14ac:dyDescent="0.25">
      <c r="A53" s="196" t="s">
        <v>15</v>
      </c>
      <c r="B53" s="196" t="s">
        <v>2411</v>
      </c>
      <c r="C53" s="196" t="s">
        <v>46</v>
      </c>
      <c r="D53" s="196" t="s">
        <v>2414</v>
      </c>
      <c r="E53" s="196" t="s">
        <v>2412</v>
      </c>
    </row>
    <row r="54" spans="1:5" s="127" customFormat="1" ht="18" x14ac:dyDescent="0.25">
      <c r="A54" s="197" t="str">
        <f>VLOOKUP(B54,'[1]LISTADO ATM'!$A$2:$C$822,3,0)</f>
        <v>ESTE</v>
      </c>
      <c r="B54" s="207">
        <v>158</v>
      </c>
      <c r="C54" s="197" t="str">
        <f>VLOOKUP(B54,'[1]LISTADO ATM'!$A$2:$B$822,2,0)</f>
        <v xml:space="preserve">ATM Oficina Romana Norte </v>
      </c>
      <c r="D54" s="195" t="s">
        <v>2535</v>
      </c>
      <c r="E54" s="216" t="s">
        <v>2643</v>
      </c>
    </row>
    <row r="55" spans="1:5" s="127" customFormat="1" ht="18" x14ac:dyDescent="0.25">
      <c r="A55" s="197" t="str">
        <f>VLOOKUP(B55,'[1]LISTADO ATM'!$A$2:$C$822,3,0)</f>
        <v>ESTE</v>
      </c>
      <c r="B55" s="207">
        <v>117</v>
      </c>
      <c r="C55" s="197" t="str">
        <f>VLOOKUP(B55,'[1]LISTADO ATM'!$A$2:$B$822,2,0)</f>
        <v xml:space="preserve">ATM Oficina El Seybo </v>
      </c>
      <c r="D55" s="195" t="s">
        <v>2535</v>
      </c>
      <c r="E55" s="216">
        <v>3335981837</v>
      </c>
    </row>
    <row r="56" spans="1:5" s="127" customFormat="1" ht="18" x14ac:dyDescent="0.25">
      <c r="A56" s="197" t="str">
        <f>VLOOKUP(B56,'[1]LISTADO ATM'!$A$2:$C$822,3,0)</f>
        <v>DISTRITO NACIONAL</v>
      </c>
      <c r="B56" s="207">
        <v>54</v>
      </c>
      <c r="C56" s="197" t="str">
        <f>VLOOKUP(B56,'[1]LISTADO ATM'!$A$2:$B$822,2,0)</f>
        <v xml:space="preserve">ATM Autoservicio Galería 360 </v>
      </c>
      <c r="D56" s="195" t="s">
        <v>2535</v>
      </c>
      <c r="E56" s="216" t="s">
        <v>2725</v>
      </c>
    </row>
    <row r="57" spans="1:5" s="127" customFormat="1" ht="18" x14ac:dyDescent="0.25">
      <c r="A57" s="197" t="str">
        <f>VLOOKUP(B57,'[1]LISTADO ATM'!$A$2:$C$822,3,0)</f>
        <v>DISTRITO NACIONAL</v>
      </c>
      <c r="B57" s="207">
        <v>648</v>
      </c>
      <c r="C57" s="197" t="str">
        <f>VLOOKUP(B57,'[1]LISTADO ATM'!$A$2:$B$822,2,0)</f>
        <v xml:space="preserve">ATM Hermandad de Pensionados </v>
      </c>
      <c r="D57" s="195" t="s">
        <v>2535</v>
      </c>
      <c r="E57" s="216" t="s">
        <v>2617</v>
      </c>
    </row>
    <row r="58" spans="1:5" s="127" customFormat="1" ht="18" x14ac:dyDescent="0.25">
      <c r="A58" s="197" t="str">
        <f>VLOOKUP(B58,'[1]LISTADO ATM'!$A$2:$C$822,3,0)</f>
        <v>ESTE</v>
      </c>
      <c r="B58" s="207">
        <v>842</v>
      </c>
      <c r="C58" s="197" t="str">
        <f>VLOOKUP(B58,'[1]LISTADO ATM'!$A$2:$B$822,2,0)</f>
        <v xml:space="preserve">ATM Plaza Orense II (La Romana) </v>
      </c>
      <c r="D58" s="195" t="s">
        <v>2535</v>
      </c>
      <c r="E58" s="216" t="s">
        <v>2640</v>
      </c>
    </row>
    <row r="59" spans="1:5" s="127" customFormat="1" ht="18" x14ac:dyDescent="0.25">
      <c r="A59" s="197" t="e">
        <f>VLOOKUP(B59,'[1]LISTADO ATM'!$A$2:$C$822,3,0)</f>
        <v>#N/A</v>
      </c>
      <c r="B59" s="207"/>
      <c r="C59" s="197" t="e">
        <f>VLOOKUP(B59,'[1]LISTADO ATM'!$A$2:$B$822,2,0)</f>
        <v>#N/A</v>
      </c>
      <c r="D59" s="195"/>
      <c r="E59" s="207"/>
    </row>
    <row r="60" spans="1:5" s="127" customFormat="1" ht="18" x14ac:dyDescent="0.25">
      <c r="A60" s="197" t="e">
        <f>VLOOKUP(B60,'[1]LISTADO ATM'!$A$2:$C$822,3,0)</f>
        <v>#N/A</v>
      </c>
      <c r="B60" s="207"/>
      <c r="C60" s="197" t="e">
        <f>VLOOKUP(B60,'[1]LISTADO ATM'!$A$2:$B$822,2,0)</f>
        <v>#N/A</v>
      </c>
      <c r="D60" s="195"/>
      <c r="E60" s="207"/>
    </row>
    <row r="61" spans="1:5" s="118" customFormat="1" ht="18" customHeight="1" thickBot="1" x14ac:dyDescent="0.3">
      <c r="A61" s="187" t="s">
        <v>2467</v>
      </c>
      <c r="B61" s="208">
        <f>COUNT(B54:B59)</f>
        <v>5</v>
      </c>
      <c r="C61" s="155"/>
      <c r="D61" s="156"/>
      <c r="E61" s="157"/>
    </row>
    <row r="62" spans="1:5" s="118" customFormat="1" ht="18" customHeight="1" thickBot="1" x14ac:dyDescent="0.3">
      <c r="A62" s="184"/>
      <c r="B62" s="189"/>
      <c r="C62" s="184"/>
      <c r="D62" s="184"/>
      <c r="E62" s="189"/>
    </row>
    <row r="63" spans="1:5" s="127" customFormat="1" ht="18.75" customHeight="1" thickBot="1" x14ac:dyDescent="0.3">
      <c r="A63" s="164" t="s">
        <v>2468</v>
      </c>
      <c r="B63" s="165"/>
      <c r="C63" s="165"/>
      <c r="D63" s="165"/>
      <c r="E63" s="166"/>
    </row>
    <row r="64" spans="1:5" s="127" customFormat="1" ht="18" customHeight="1" x14ac:dyDescent="0.25">
      <c r="A64" s="186" t="s">
        <v>15</v>
      </c>
      <c r="B64" s="186" t="s">
        <v>2411</v>
      </c>
      <c r="C64" s="186" t="s">
        <v>46</v>
      </c>
      <c r="D64" s="186" t="s">
        <v>2414</v>
      </c>
      <c r="E64" s="186" t="s">
        <v>2412</v>
      </c>
    </row>
    <row r="65" spans="1:5" s="127" customFormat="1" ht="18" customHeight="1" x14ac:dyDescent="0.25">
      <c r="A65" s="197" t="str">
        <f>VLOOKUP(B65,'[1]LISTADO ATM'!$A$2:$C$822,3,0)</f>
        <v>SUR</v>
      </c>
      <c r="B65" s="207">
        <v>984</v>
      </c>
      <c r="C65" s="197" t="str">
        <f>VLOOKUP(B65,'[1]LISTADO ATM'!$A$2:$B$822,2,0)</f>
        <v xml:space="preserve">ATM Oficina Neiba II </v>
      </c>
      <c r="D65" s="209" t="s">
        <v>2432</v>
      </c>
      <c r="E65" s="216" t="s">
        <v>2630</v>
      </c>
    </row>
    <row r="66" spans="1:5" s="127" customFormat="1" ht="18" x14ac:dyDescent="0.25">
      <c r="A66" s="197" t="str">
        <f>VLOOKUP(B66,'[1]LISTADO ATM'!$A$2:$C$822,3,0)</f>
        <v>SUR</v>
      </c>
      <c r="B66" s="207">
        <v>48</v>
      </c>
      <c r="C66" s="197" t="str">
        <f>VLOOKUP(B66,'[1]LISTADO ATM'!$A$2:$B$822,2,0)</f>
        <v xml:space="preserve">ATM Autoservicio Neiba I </v>
      </c>
      <c r="D66" s="209" t="s">
        <v>2432</v>
      </c>
      <c r="E66" s="216">
        <v>3335981892</v>
      </c>
    </row>
    <row r="67" spans="1:5" s="127" customFormat="1" ht="18" customHeight="1" x14ac:dyDescent="0.25">
      <c r="A67" s="197" t="str">
        <f>VLOOKUP(B67,'[1]LISTADO ATM'!$A$2:$C$822,3,0)</f>
        <v>DISTRITO NACIONAL</v>
      </c>
      <c r="B67" s="207">
        <v>967</v>
      </c>
      <c r="C67" s="197" t="str">
        <f>VLOOKUP(B67,'[1]LISTADO ATM'!$A$2:$B$822,2,0)</f>
        <v xml:space="preserve">ATM UNP Hiper Olé Autopista Duarte </v>
      </c>
      <c r="D67" s="209" t="s">
        <v>2432</v>
      </c>
      <c r="E67" s="216" t="s">
        <v>2682</v>
      </c>
    </row>
    <row r="68" spans="1:5" s="127" customFormat="1" ht="17.45" customHeight="1" x14ac:dyDescent="0.25">
      <c r="A68" s="197" t="str">
        <f>VLOOKUP(B68,'[1]LISTADO ATM'!$A$2:$C$822,3,0)</f>
        <v>DISTRITO NACIONAL</v>
      </c>
      <c r="B68" s="207">
        <v>541</v>
      </c>
      <c r="C68" s="197" t="str">
        <f>VLOOKUP(B68,'[1]LISTADO ATM'!$A$2:$B$822,2,0)</f>
        <v xml:space="preserve">ATM Oficina Sambil II </v>
      </c>
      <c r="D68" s="209" t="s">
        <v>2432</v>
      </c>
      <c r="E68" s="216" t="s">
        <v>2670</v>
      </c>
    </row>
    <row r="69" spans="1:5" s="127" customFormat="1" ht="18.75" customHeight="1" x14ac:dyDescent="0.25">
      <c r="A69" s="197" t="str">
        <f>VLOOKUP(B69,'[1]LISTADO ATM'!$A$2:$C$822,3,0)</f>
        <v>DISTRITO NACIONAL</v>
      </c>
      <c r="B69" s="207">
        <v>958</v>
      </c>
      <c r="C69" s="197" t="str">
        <f>VLOOKUP(B69,'[1]LISTADO ATM'!$A$2:$B$822,2,0)</f>
        <v xml:space="preserve">ATM Olé Aut. San Isidro </v>
      </c>
      <c r="D69" s="209" t="s">
        <v>2432</v>
      </c>
      <c r="E69" s="216" t="s">
        <v>2668</v>
      </c>
    </row>
    <row r="70" spans="1:5" s="118" customFormat="1" ht="18.75" customHeight="1" x14ac:dyDescent="0.25">
      <c r="A70" s="197" t="str">
        <f>VLOOKUP(B70,'[1]LISTADO ATM'!$A$2:$C$822,3,0)</f>
        <v>DISTRITO NACIONAL</v>
      </c>
      <c r="B70" s="207">
        <v>300</v>
      </c>
      <c r="C70" s="197" t="str">
        <f>VLOOKUP(B70,'[1]LISTADO ATM'!$A$2:$B$822,2,0)</f>
        <v xml:space="preserve">ATM S/M Aprezio Los Guaricanos </v>
      </c>
      <c r="D70" s="209" t="s">
        <v>2432</v>
      </c>
      <c r="E70" s="216">
        <v>3335982508</v>
      </c>
    </row>
    <row r="71" spans="1:5" s="118" customFormat="1" ht="18" customHeight="1" x14ac:dyDescent="0.25">
      <c r="A71" s="197" t="e">
        <f>VLOOKUP(B71,'[1]LISTADO ATM'!$A$2:$C$822,3,0)</f>
        <v>#N/A</v>
      </c>
      <c r="B71" s="207"/>
      <c r="C71" s="181" t="e">
        <f>VLOOKUP(B71,'[1]LISTADO ATM'!$A$2:$B$822,2,0)</f>
        <v>#N/A</v>
      </c>
      <c r="D71" s="209"/>
      <c r="E71" s="216"/>
    </row>
    <row r="72" spans="1:5" s="118" customFormat="1" ht="18" customHeight="1" x14ac:dyDescent="0.25">
      <c r="A72" s="197" t="e">
        <f>VLOOKUP(B72,'[1]LISTADO ATM'!$A$2:$C$822,3,0)</f>
        <v>#N/A</v>
      </c>
      <c r="B72" s="207"/>
      <c r="C72" s="181" t="e">
        <f>VLOOKUP(B72,'[1]LISTADO ATM'!$A$2:$B$822,2,0)</f>
        <v>#N/A</v>
      </c>
      <c r="D72" s="209"/>
      <c r="E72" s="216"/>
    </row>
    <row r="73" spans="1:5" s="118" customFormat="1" ht="18.75" thickBot="1" x14ac:dyDescent="0.3">
      <c r="A73" s="187"/>
      <c r="B73" s="208">
        <f>COUNT(B65:B69)</f>
        <v>5</v>
      </c>
      <c r="C73" s="194"/>
      <c r="D73" s="194"/>
      <c r="E73" s="212"/>
    </row>
    <row r="74" spans="1:5" s="118" customFormat="1" ht="18" customHeight="1" thickBot="1" x14ac:dyDescent="0.3">
      <c r="A74" s="184"/>
      <c r="B74" s="189"/>
      <c r="C74" s="184"/>
      <c r="D74" s="184"/>
      <c r="E74" s="189"/>
    </row>
    <row r="75" spans="1:5" s="127" customFormat="1" ht="18.75" customHeight="1" x14ac:dyDescent="0.25">
      <c r="A75" s="158" t="s">
        <v>2641</v>
      </c>
      <c r="B75" s="159"/>
      <c r="C75" s="159"/>
      <c r="D75" s="159"/>
      <c r="E75" s="160"/>
    </row>
    <row r="76" spans="1:5" s="127" customFormat="1" ht="18.75" customHeight="1" x14ac:dyDescent="0.25">
      <c r="A76" s="196" t="s">
        <v>15</v>
      </c>
      <c r="B76" s="196" t="s">
        <v>2411</v>
      </c>
      <c r="C76" s="196" t="s">
        <v>46</v>
      </c>
      <c r="D76" s="196" t="s">
        <v>2414</v>
      </c>
      <c r="E76" s="196" t="s">
        <v>2412</v>
      </c>
    </row>
    <row r="77" spans="1:5" s="118" customFormat="1" ht="18" customHeight="1" x14ac:dyDescent="0.25">
      <c r="A77" s="197" t="str">
        <f>VLOOKUP(B77,'[1]LISTADO ATM'!$A$2:$C$822,3,0)</f>
        <v>DISTRITO NACIONAL</v>
      </c>
      <c r="B77" s="207">
        <v>232</v>
      </c>
      <c r="C77" s="197" t="str">
        <f>VLOOKUP(B77,'[1]LISTADO ATM'!$A$2:$B$822,2,0)</f>
        <v xml:space="preserve">ATM S/M Nacional Charles de Gaulle </v>
      </c>
      <c r="D77" s="197" t="s">
        <v>2474</v>
      </c>
      <c r="E77" s="216" t="s">
        <v>2667</v>
      </c>
    </row>
    <row r="78" spans="1:5" s="118" customFormat="1" ht="18" customHeight="1" x14ac:dyDescent="0.25">
      <c r="A78" s="197" t="str">
        <f>VLOOKUP(B78,'[1]LISTADO ATM'!$A$2:$C$822,3,0)</f>
        <v>DISTRITO NACIONAL</v>
      </c>
      <c r="B78" s="207">
        <v>239</v>
      </c>
      <c r="C78" s="197" t="str">
        <f>VLOOKUP(B78,'[1]LISTADO ATM'!$A$2:$B$822,2,0)</f>
        <v xml:space="preserve">ATM Autobanco Charles de Gaulle </v>
      </c>
      <c r="D78" s="197" t="s">
        <v>2474</v>
      </c>
      <c r="E78" s="216" t="s">
        <v>2698</v>
      </c>
    </row>
    <row r="79" spans="1:5" s="118" customFormat="1" ht="18" x14ac:dyDescent="0.25">
      <c r="A79" s="197" t="str">
        <f>VLOOKUP(B79,'[1]LISTADO ATM'!$A$2:$C$822,3,0)</f>
        <v>DISTRITO NACIONAL</v>
      </c>
      <c r="B79" s="207">
        <v>473</v>
      </c>
      <c r="C79" s="197" t="str">
        <f>VLOOKUP(B79,'[1]LISTADO ATM'!$A$2:$B$822,2,0)</f>
        <v xml:space="preserve">ATM Oficina Carrefour II </v>
      </c>
      <c r="D79" s="197" t="s">
        <v>2474</v>
      </c>
      <c r="E79" s="216" t="s">
        <v>2694</v>
      </c>
    </row>
    <row r="80" spans="1:5" s="110" customFormat="1" ht="18" customHeight="1" x14ac:dyDescent="0.25">
      <c r="A80" s="197" t="str">
        <f>VLOOKUP(B80,'[1]LISTADO ATM'!$A$2:$C$822,3,0)</f>
        <v>DISTRITO NACIONAL</v>
      </c>
      <c r="B80" s="207">
        <v>517</v>
      </c>
      <c r="C80" s="197" t="str">
        <f>VLOOKUP(B80,'[1]LISTADO ATM'!$A$2:$B$822,2,0)</f>
        <v xml:space="preserve">ATM Autobanco Oficina Sans Soucí </v>
      </c>
      <c r="D80" s="197" t="s">
        <v>2474</v>
      </c>
      <c r="E80" s="216" t="s">
        <v>2687</v>
      </c>
    </row>
    <row r="81" spans="1:6" s="110" customFormat="1" ht="18" customHeight="1" x14ac:dyDescent="0.25">
      <c r="A81" s="197" t="str">
        <f>VLOOKUP(B81,'[1]LISTADO ATM'!$A$2:$C$822,3,0)</f>
        <v>SUR</v>
      </c>
      <c r="B81" s="207">
        <v>6</v>
      </c>
      <c r="C81" s="197" t="str">
        <f>VLOOKUP(B81,'[1]LISTADO ATM'!$A$2:$B$822,2,0)</f>
        <v xml:space="preserve">ATM Plaza WAO San Juan </v>
      </c>
      <c r="D81" s="197" t="s">
        <v>2474</v>
      </c>
      <c r="E81" s="216" t="s">
        <v>2686</v>
      </c>
    </row>
    <row r="82" spans="1:6" s="118" customFormat="1" ht="18" customHeight="1" x14ac:dyDescent="0.25">
      <c r="A82" s="197" t="str">
        <f>VLOOKUP(B82,'[1]LISTADO ATM'!$A$2:$C$822,3,0)</f>
        <v>ESTE</v>
      </c>
      <c r="B82" s="207">
        <v>673</v>
      </c>
      <c r="C82" s="197" t="str">
        <f>VLOOKUP(B82,'[1]LISTADO ATM'!$A$2:$B$822,2,0)</f>
        <v>ATM Clínica Dr. Cruz Jiminián</v>
      </c>
      <c r="D82" s="197" t="s">
        <v>2474</v>
      </c>
      <c r="E82" s="216" t="s">
        <v>2613</v>
      </c>
    </row>
    <row r="83" spans="1:6" s="118" customFormat="1" ht="18" customHeight="1" x14ac:dyDescent="0.25">
      <c r="A83" s="197" t="str">
        <f>VLOOKUP(B83,'[1]LISTADO ATM'!$A$2:$C$822,3,0)</f>
        <v>SUR</v>
      </c>
      <c r="B83" s="207">
        <v>825</v>
      </c>
      <c r="C83" s="197" t="str">
        <f>VLOOKUP(B83,'[1]LISTADO ATM'!$A$2:$B$822,2,0)</f>
        <v xml:space="preserve">ATM Estacion Eco Cibeles (Las Matas de Farfán) </v>
      </c>
      <c r="D83" s="197" t="s">
        <v>2474</v>
      </c>
      <c r="E83" s="216" t="s">
        <v>2620</v>
      </c>
    </row>
    <row r="84" spans="1:6" s="118" customFormat="1" ht="18.75" customHeight="1" x14ac:dyDescent="0.25">
      <c r="A84" s="197" t="str">
        <f>VLOOKUP(B84,'[1]LISTADO ATM'!$A$2:$C$822,3,0)</f>
        <v>DISTRITO NACIONAL</v>
      </c>
      <c r="B84" s="207">
        <v>160</v>
      </c>
      <c r="C84" s="197" t="str">
        <f>VLOOKUP(B84,'[1]LISTADO ATM'!$A$2:$B$822,2,0)</f>
        <v xml:space="preserve">ATM Oficina Herrera </v>
      </c>
      <c r="D84" s="197" t="s">
        <v>2474</v>
      </c>
      <c r="E84" s="216" t="s">
        <v>2636</v>
      </c>
    </row>
    <row r="85" spans="1:6" s="118" customFormat="1" ht="18.75" customHeight="1" x14ac:dyDescent="0.25">
      <c r="A85" s="197" t="str">
        <f>VLOOKUP(B85,'[1]LISTADO ATM'!$A$2:$C$822,3,0)</f>
        <v>DISTRITO NACIONAL</v>
      </c>
      <c r="B85" s="207">
        <v>354</v>
      </c>
      <c r="C85" s="197" t="str">
        <f>VLOOKUP(B85,'[1]LISTADO ATM'!$A$2:$B$822,2,0)</f>
        <v xml:space="preserve">ATM Oficina Núñez de Cáceres II </v>
      </c>
      <c r="D85" s="197" t="s">
        <v>2474</v>
      </c>
      <c r="E85" s="216" t="s">
        <v>2635</v>
      </c>
    </row>
    <row r="86" spans="1:6" s="118" customFormat="1" ht="18" customHeight="1" x14ac:dyDescent="0.25">
      <c r="A86" s="197" t="str">
        <f>VLOOKUP(B86,'[1]LISTADO ATM'!$A$2:$C$822,3,0)</f>
        <v>SUR</v>
      </c>
      <c r="B86" s="207">
        <v>871</v>
      </c>
      <c r="C86" s="197" t="str">
        <f>VLOOKUP(B86,'[1]LISTADO ATM'!$A$2:$B$822,2,0)</f>
        <v>ATM Plaza Cultural San Juan</v>
      </c>
      <c r="D86" s="197" t="s">
        <v>2474</v>
      </c>
      <c r="E86" s="216" t="s">
        <v>2631</v>
      </c>
    </row>
    <row r="87" spans="1:6" s="118" customFormat="1" ht="18" customHeight="1" x14ac:dyDescent="0.25">
      <c r="A87" s="197" t="str">
        <f>VLOOKUP(B87,'[1]LISTADO ATM'!$A$2:$C$822,3,0)</f>
        <v>ESTE</v>
      </c>
      <c r="B87" s="207">
        <v>844</v>
      </c>
      <c r="C87" s="197" t="str">
        <f>VLOOKUP(B87,'[1]LISTADO ATM'!$A$2:$B$822,2,0)</f>
        <v xml:space="preserve">ATM San Juan Shopping Center (Bávaro) </v>
      </c>
      <c r="D87" s="197" t="s">
        <v>2474</v>
      </c>
      <c r="E87" s="216">
        <v>3335982691</v>
      </c>
    </row>
    <row r="88" spans="1:6" s="118" customFormat="1" ht="18" x14ac:dyDescent="0.25">
      <c r="A88" s="197" t="str">
        <f>VLOOKUP(B88,'[1]LISTADO ATM'!$A$2:$C$822,3,0)</f>
        <v>NORTE</v>
      </c>
      <c r="B88" s="207">
        <v>703</v>
      </c>
      <c r="C88" s="197" t="str">
        <f>VLOOKUP(B88,'[1]LISTADO ATM'!$A$2:$B$822,2,0)</f>
        <v xml:space="preserve">ATM Oficina El Mamey Los Hidalgos </v>
      </c>
      <c r="D88" s="197" t="s">
        <v>2474</v>
      </c>
      <c r="E88" s="216">
        <v>3335983051</v>
      </c>
    </row>
    <row r="89" spans="1:6" s="118" customFormat="1" ht="18.75" customHeight="1" x14ac:dyDescent="0.25">
      <c r="A89" s="197" t="str">
        <f>VLOOKUP(B89,'[1]LISTADO ATM'!$A$2:$C$822,3,0)</f>
        <v>NORTE</v>
      </c>
      <c r="B89" s="207">
        <v>712</v>
      </c>
      <c r="C89" s="197" t="str">
        <f>VLOOKUP(B89,'[1]LISTADO ATM'!$A$2:$B$822,2,0)</f>
        <v xml:space="preserve">ATM Oficina Imbert </v>
      </c>
      <c r="D89" s="197" t="s">
        <v>2474</v>
      </c>
      <c r="E89" s="216">
        <v>3335983156</v>
      </c>
    </row>
    <row r="90" spans="1:6" s="110" customFormat="1" ht="18.75" customHeight="1" x14ac:dyDescent="0.25">
      <c r="A90" s="197" t="e">
        <f>VLOOKUP(B90,'[1]LISTADO ATM'!$A$2:$C$822,3,0)</f>
        <v>#N/A</v>
      </c>
      <c r="B90" s="207"/>
      <c r="C90" s="197" t="e">
        <f>VLOOKUP(B90,'[1]LISTADO ATM'!$A$2:$B$822,2,0)</f>
        <v>#N/A</v>
      </c>
      <c r="D90" s="217"/>
      <c r="E90" s="216"/>
      <c r="F90" s="118"/>
    </row>
    <row r="91" spans="1:6" s="118" customFormat="1" ht="18" x14ac:dyDescent="0.25">
      <c r="A91" s="197" t="e">
        <f>VLOOKUP(B91,'[1]LISTADO ATM'!$A$2:$C$822,3,0)</f>
        <v>#N/A</v>
      </c>
      <c r="B91" s="207"/>
      <c r="C91" s="197" t="e">
        <f>VLOOKUP(B91,'[1]LISTADO ATM'!$A$2:$B$822,2,0)</f>
        <v>#N/A</v>
      </c>
      <c r="D91" s="217"/>
      <c r="E91" s="216"/>
    </row>
    <row r="92" spans="1:6" s="110" customFormat="1" ht="18" customHeight="1" x14ac:dyDescent="0.25">
      <c r="A92" s="197" t="e">
        <f>VLOOKUP(B92,'[1]LISTADO ATM'!$A$2:$C$822,3,0)</f>
        <v>#N/A</v>
      </c>
      <c r="B92" s="207"/>
      <c r="C92" s="197" t="e">
        <f>VLOOKUP(B92,'[1]LISTADO ATM'!$A$2:$B$822,2,0)</f>
        <v>#N/A</v>
      </c>
      <c r="D92" s="217"/>
      <c r="E92" s="216"/>
      <c r="F92" s="118"/>
    </row>
    <row r="93" spans="1:6" s="110" customFormat="1" ht="17.45" customHeight="1" thickBot="1" x14ac:dyDescent="0.3">
      <c r="A93" s="198" t="s">
        <v>2467</v>
      </c>
      <c r="B93" s="208">
        <f>COUNT(B77:B89)</f>
        <v>13</v>
      </c>
      <c r="C93" s="194"/>
      <c r="D93" s="194"/>
      <c r="E93" s="212"/>
      <c r="F93" s="118"/>
    </row>
    <row r="94" spans="1:6" s="110" customFormat="1" ht="18" customHeight="1" thickBot="1" x14ac:dyDescent="0.3">
      <c r="A94" s="184"/>
      <c r="B94" s="189"/>
      <c r="C94" s="184"/>
      <c r="D94" s="184"/>
      <c r="E94" s="189"/>
      <c r="F94" s="118"/>
    </row>
    <row r="95" spans="1:6" s="127" customFormat="1" ht="18" customHeight="1" x14ac:dyDescent="0.25">
      <c r="A95" s="158" t="s">
        <v>2590</v>
      </c>
      <c r="B95" s="159"/>
      <c r="C95" s="159"/>
      <c r="D95" s="159"/>
      <c r="E95" s="160"/>
    </row>
    <row r="96" spans="1:6" s="127" customFormat="1" ht="18" customHeight="1" x14ac:dyDescent="0.25">
      <c r="A96" s="196" t="s">
        <v>15</v>
      </c>
      <c r="B96" s="196" t="s">
        <v>2411</v>
      </c>
      <c r="C96" s="196" t="s">
        <v>46</v>
      </c>
      <c r="D96" s="196" t="s">
        <v>2414</v>
      </c>
      <c r="E96" s="211" t="s">
        <v>2412</v>
      </c>
    </row>
    <row r="97" spans="1:6" s="127" customFormat="1" ht="18" customHeight="1" x14ac:dyDescent="0.25">
      <c r="A97" s="197" t="str">
        <f>VLOOKUP(B97,'[1]LISTADO ATM'!$A$2:$C$822,3,0)</f>
        <v>DISTRITO NACIONAL</v>
      </c>
      <c r="B97" s="207">
        <v>165</v>
      </c>
      <c r="C97" s="197" t="str">
        <f>VLOOKUP(B97,'[1]LISTADO ATM'!$A$2:$B$822,2,0)</f>
        <v>ATM Autoservicio Megacentro</v>
      </c>
      <c r="D97" s="214" t="s">
        <v>2592</v>
      </c>
      <c r="E97" s="217" t="s">
        <v>2644</v>
      </c>
    </row>
    <row r="98" spans="1:6" s="127" customFormat="1" ht="18" customHeight="1" x14ac:dyDescent="0.25">
      <c r="A98" s="197" t="str">
        <f>VLOOKUP(B98,'[1]LISTADO ATM'!$A$2:$C$822,3,0)</f>
        <v>DISTRITO NACIONAL</v>
      </c>
      <c r="B98" s="207">
        <v>540</v>
      </c>
      <c r="C98" s="197" t="str">
        <f>VLOOKUP(B98,'[1]LISTADO ATM'!$A$2:$B$822,2,0)</f>
        <v xml:space="preserve">ATM Autoservicio Sambil I </v>
      </c>
      <c r="D98" s="214" t="s">
        <v>2592</v>
      </c>
      <c r="E98" s="216" t="s">
        <v>2642</v>
      </c>
    </row>
    <row r="99" spans="1:6" s="127" customFormat="1" ht="18" customHeight="1" x14ac:dyDescent="0.25">
      <c r="A99" s="197" t="str">
        <f>VLOOKUP(B99,'[1]LISTADO ATM'!$A$2:$C$822,3,0)</f>
        <v>NORTE</v>
      </c>
      <c r="B99" s="197">
        <v>8</v>
      </c>
      <c r="C99" s="197" t="str">
        <f>VLOOKUP(B99,'[1]LISTADO ATM'!$A$2:$B$822,2,0)</f>
        <v>ATM Autoservicio Yaque</v>
      </c>
      <c r="D99" s="214" t="s">
        <v>2592</v>
      </c>
      <c r="E99" s="216" t="s">
        <v>2723</v>
      </c>
    </row>
    <row r="100" spans="1:6" s="110" customFormat="1" ht="18.75" customHeight="1" x14ac:dyDescent="0.25">
      <c r="A100" s="197" t="str">
        <f>VLOOKUP(B100,'[1]LISTADO ATM'!$A$2:$C$822,3,0)</f>
        <v>NORTE</v>
      </c>
      <c r="B100" s="197">
        <v>97</v>
      </c>
      <c r="C100" s="197" t="str">
        <f>VLOOKUP(B100,'[1]LISTADO ATM'!$A$2:$B$822,2,0)</f>
        <v xml:space="preserve">ATM Oficina Villa Riva </v>
      </c>
      <c r="D100" s="214" t="s">
        <v>2592</v>
      </c>
      <c r="E100" s="216" t="s">
        <v>2724</v>
      </c>
    </row>
    <row r="101" spans="1:6" s="118" customFormat="1" ht="18" customHeight="1" x14ac:dyDescent="0.25">
      <c r="A101" s="197" t="str">
        <f>VLOOKUP(B101,'[1]LISTADO ATM'!$A$2:$C$822,3,0)</f>
        <v>ESTE</v>
      </c>
      <c r="B101" s="207">
        <v>429</v>
      </c>
      <c r="C101" s="197" t="str">
        <f>VLOOKUP(B101,'[1]LISTADO ATM'!$A$2:$B$822,2,0)</f>
        <v xml:space="preserve">ATM Oficina Jumbo La Romana </v>
      </c>
      <c r="D101" s="214" t="s">
        <v>2592</v>
      </c>
      <c r="E101" s="216" t="s">
        <v>2726</v>
      </c>
    </row>
    <row r="102" spans="1:6" s="118" customFormat="1" ht="18" x14ac:dyDescent="0.25">
      <c r="A102" s="197" t="str">
        <f>VLOOKUP(B102,'[1]LISTADO ATM'!$A$2:$C$822,3,0)</f>
        <v>DISTRITO NACIONAL</v>
      </c>
      <c r="B102" s="207">
        <v>836</v>
      </c>
      <c r="C102" s="197" t="str">
        <f>VLOOKUP(B102,'[1]LISTADO ATM'!$A$2:$B$822,2,0)</f>
        <v xml:space="preserve">ATM UNP Plaza Luperón </v>
      </c>
      <c r="D102" s="214" t="s">
        <v>2592</v>
      </c>
      <c r="E102" s="216" t="s">
        <v>2727</v>
      </c>
    </row>
    <row r="103" spans="1:6" s="118" customFormat="1" ht="18" x14ac:dyDescent="0.25">
      <c r="A103" s="197" t="str">
        <f>VLOOKUP(B103,'[1]LISTADO ATM'!$A$2:$C$822,3,0)</f>
        <v>DISTRITO NACIONAL</v>
      </c>
      <c r="B103" s="197">
        <v>378</v>
      </c>
      <c r="C103" s="197" t="str">
        <f>VLOOKUP(B103,'[1]LISTADO ATM'!$A$2:$B$822,2,0)</f>
        <v>ATM UNP Villa Flores</v>
      </c>
      <c r="D103" s="202" t="s">
        <v>2555</v>
      </c>
      <c r="E103" s="216" t="s">
        <v>2627</v>
      </c>
    </row>
    <row r="104" spans="1:6" s="110" customFormat="1" ht="18.75" customHeight="1" x14ac:dyDescent="0.25">
      <c r="A104" s="197" t="str">
        <f>VLOOKUP(B104,'[1]LISTADO ATM'!$A$2:$C$822,3,0)</f>
        <v>NORTE</v>
      </c>
      <c r="B104" s="207">
        <v>431</v>
      </c>
      <c r="C104" s="197" t="str">
        <f>VLOOKUP(B104,'[1]LISTADO ATM'!$A$2:$B$822,2,0)</f>
        <v xml:space="preserve">ATM Autoservicio Sol (Santiago) </v>
      </c>
      <c r="D104" s="202" t="s">
        <v>2555</v>
      </c>
      <c r="E104" s="216">
        <v>3335981888</v>
      </c>
      <c r="F104" s="118"/>
    </row>
    <row r="105" spans="1:6" s="110" customFormat="1" ht="18" customHeight="1" x14ac:dyDescent="0.25">
      <c r="A105" s="197" t="e">
        <f>VLOOKUP(B105,'[1]LISTADO ATM'!$A$2:$C$822,3,0)</f>
        <v>#N/A</v>
      </c>
      <c r="B105" s="207"/>
      <c r="C105" s="197" t="e">
        <f>VLOOKUP(B105,'[1]LISTADO ATM'!$A$2:$B$822,2,0)</f>
        <v>#N/A</v>
      </c>
      <c r="D105" s="202"/>
      <c r="E105" s="207"/>
      <c r="F105" s="118"/>
    </row>
    <row r="106" spans="1:6" s="118" customFormat="1" ht="18" customHeight="1" x14ac:dyDescent="0.25">
      <c r="A106" s="197" t="e">
        <f>VLOOKUP(B106,'[1]LISTADO ATM'!$A$2:$C$822,3,0)</f>
        <v>#N/A</v>
      </c>
      <c r="B106" s="207"/>
      <c r="C106" s="197" t="e">
        <f>VLOOKUP(B106,'[1]LISTADO ATM'!$A$2:$B$822,2,0)</f>
        <v>#N/A</v>
      </c>
      <c r="D106" s="202"/>
      <c r="E106" s="207"/>
    </row>
    <row r="107" spans="1:6" s="118" customFormat="1" ht="18" customHeight="1" thickBot="1" x14ac:dyDescent="0.3">
      <c r="A107" s="198" t="s">
        <v>2467</v>
      </c>
      <c r="B107" s="208">
        <f>COUNT(B97:B105)</f>
        <v>8</v>
      </c>
      <c r="C107" s="194"/>
      <c r="D107" s="194"/>
      <c r="E107" s="212"/>
    </row>
    <row r="108" spans="1:6" s="110" customFormat="1" ht="15.75" thickBot="1" x14ac:dyDescent="0.3">
      <c r="A108" s="184"/>
      <c r="B108" s="189"/>
      <c r="C108" s="184"/>
      <c r="D108" s="184"/>
      <c r="E108" s="189"/>
      <c r="F108" s="118"/>
    </row>
    <row r="109" spans="1:6" s="110" customFormat="1" ht="18.75" customHeight="1" thickBot="1" x14ac:dyDescent="0.3">
      <c r="A109" s="167" t="s">
        <v>2469</v>
      </c>
      <c r="B109" s="168"/>
      <c r="C109" s="184" t="s">
        <v>2408</v>
      </c>
      <c r="D109" s="189"/>
      <c r="E109" s="189"/>
      <c r="F109" s="118"/>
    </row>
    <row r="110" spans="1:6" s="110" customFormat="1" ht="18.75" customHeight="1" thickBot="1" x14ac:dyDescent="0.3">
      <c r="A110" s="200">
        <f>+B73+B93+B107</f>
        <v>26</v>
      </c>
      <c r="B110" s="204"/>
      <c r="C110" s="184"/>
      <c r="D110" s="184"/>
      <c r="E110" s="199"/>
      <c r="F110" s="118"/>
    </row>
    <row r="111" spans="1:6" s="110" customFormat="1" ht="15.75" thickBot="1" x14ac:dyDescent="0.3">
      <c r="A111" s="184"/>
      <c r="B111" s="189"/>
      <c r="C111" s="184"/>
      <c r="D111" s="184"/>
      <c r="E111" s="189"/>
      <c r="F111" s="118"/>
    </row>
    <row r="112" spans="1:6" s="118" customFormat="1" ht="18" customHeight="1" thickBot="1" x14ac:dyDescent="0.3">
      <c r="A112" s="164" t="s">
        <v>2470</v>
      </c>
      <c r="B112" s="165"/>
      <c r="C112" s="165"/>
      <c r="D112" s="165"/>
      <c r="E112" s="166"/>
    </row>
    <row r="113" spans="1:5" s="118" customFormat="1" ht="18.75" customHeight="1" x14ac:dyDescent="0.25">
      <c r="A113" s="190" t="s">
        <v>15</v>
      </c>
      <c r="B113" s="190" t="s">
        <v>2411</v>
      </c>
      <c r="C113" s="188" t="s">
        <v>46</v>
      </c>
      <c r="D113" s="169" t="s">
        <v>2414</v>
      </c>
      <c r="E113" s="170"/>
    </row>
    <row r="114" spans="1:5" s="118" customFormat="1" ht="18" x14ac:dyDescent="0.25">
      <c r="A114" s="197" t="str">
        <f>VLOOKUP(B114,'[1]LISTADO ATM'!$A$2:$C$822,3,0)</f>
        <v>DISTRITO NACIONAL</v>
      </c>
      <c r="B114" s="207">
        <v>259</v>
      </c>
      <c r="C114" s="197" t="str">
        <f>VLOOKUP(B114,'[1]LISTADO ATM'!$A$2:$B$822,2,0)</f>
        <v>ATM Senado de la Republica</v>
      </c>
      <c r="D114" s="161" t="s">
        <v>2666</v>
      </c>
      <c r="E114" s="161"/>
    </row>
    <row r="115" spans="1:5" s="110" customFormat="1" ht="18" x14ac:dyDescent="0.25">
      <c r="A115" s="197" t="str">
        <f>VLOOKUP(B115,'[1]LISTADO ATM'!$A$2:$C$822,3,0)</f>
        <v>ESTE</v>
      </c>
      <c r="B115" s="207">
        <v>367</v>
      </c>
      <c r="C115" s="197" t="str">
        <f>VLOOKUP(B115,'[1]LISTADO ATM'!$A$2:$B$822,2,0)</f>
        <v>ATM Ayuntamiento El Puerto</v>
      </c>
      <c r="D115" s="161" t="s">
        <v>2666</v>
      </c>
      <c r="E115" s="161"/>
    </row>
    <row r="116" spans="1:5" s="110" customFormat="1" ht="18.75" customHeight="1" x14ac:dyDescent="0.25">
      <c r="A116" s="197" t="str">
        <f>VLOOKUP(B116,'[1]LISTADO ATM'!$A$2:$C$822,3,0)</f>
        <v>DISTRITO NACIONAL</v>
      </c>
      <c r="B116" s="207">
        <v>162</v>
      </c>
      <c r="C116" s="197" t="str">
        <f>VLOOKUP(B116,'[1]LISTADO ATM'!$A$2:$B$822,2,0)</f>
        <v xml:space="preserve">ATM Oficina Tiradentes I </v>
      </c>
      <c r="D116" s="161" t="s">
        <v>2593</v>
      </c>
      <c r="E116" s="161"/>
    </row>
    <row r="117" spans="1:5" s="110" customFormat="1" ht="18" customHeight="1" x14ac:dyDescent="0.25">
      <c r="A117" s="197" t="str">
        <f>VLOOKUP(B117,'[1]LISTADO ATM'!$A$2:$C$822,3,0)</f>
        <v>DISTRITO NACIONAL</v>
      </c>
      <c r="B117" s="207">
        <v>725</v>
      </c>
      <c r="C117" s="197" t="str">
        <f>VLOOKUP(B117,'[1]LISTADO ATM'!$A$2:$B$822,2,0)</f>
        <v xml:space="preserve">ATM El Huacal II  </v>
      </c>
      <c r="D117" s="161" t="s">
        <v>2666</v>
      </c>
      <c r="E117" s="161"/>
    </row>
    <row r="118" spans="1:5" s="110" customFormat="1" ht="18" x14ac:dyDescent="0.25">
      <c r="A118" s="197" t="str">
        <f>VLOOKUP(B118,'[1]LISTADO ATM'!$A$2:$C$822,3,0)</f>
        <v>NORTE</v>
      </c>
      <c r="B118" s="207">
        <v>903</v>
      </c>
      <c r="C118" s="197" t="str">
        <f>VLOOKUP(B118,'[1]LISTADO ATM'!$A$2:$B$822,2,0)</f>
        <v xml:space="preserve">ATM Oficina La Vega Real I </v>
      </c>
      <c r="D118" s="161" t="s">
        <v>2593</v>
      </c>
      <c r="E118" s="161"/>
    </row>
    <row r="119" spans="1:5" s="110" customFormat="1" ht="18.75" customHeight="1" x14ac:dyDescent="0.25">
      <c r="A119" s="197" t="str">
        <f>VLOOKUP(B119,'[1]LISTADO ATM'!$A$2:$C$822,3,0)</f>
        <v>DISTRITO NACIONAL</v>
      </c>
      <c r="B119" s="207">
        <v>708</v>
      </c>
      <c r="C119" s="197" t="str">
        <f>VLOOKUP(B119,'[1]LISTADO ATM'!$A$2:$B$822,2,0)</f>
        <v xml:space="preserve">ATM El Vestir De Hoy </v>
      </c>
      <c r="D119" s="161" t="s">
        <v>2666</v>
      </c>
      <c r="E119" s="161"/>
    </row>
    <row r="120" spans="1:5" s="110" customFormat="1" ht="18" customHeight="1" x14ac:dyDescent="0.25">
      <c r="A120" s="197" t="str">
        <f>VLOOKUP(B120,'[1]LISTADO ATM'!$A$2:$C$822,3,0)</f>
        <v>DISTRITO NACIONAL</v>
      </c>
      <c r="B120" s="207">
        <v>717</v>
      </c>
      <c r="C120" s="197" t="str">
        <f>VLOOKUP(B120,'[1]LISTADO ATM'!$A$2:$B$822,2,0)</f>
        <v xml:space="preserve">ATM Oficina Los Alcarrizos </v>
      </c>
      <c r="D120" s="161" t="s">
        <v>2666</v>
      </c>
      <c r="E120" s="161"/>
    </row>
    <row r="121" spans="1:5" ht="18" x14ac:dyDescent="0.25">
      <c r="A121" s="197" t="str">
        <f>VLOOKUP(B121,'[1]LISTADO ATM'!$A$2:$C$822,3,0)</f>
        <v>DISTRITO NACIONAL</v>
      </c>
      <c r="B121" s="207">
        <v>435</v>
      </c>
      <c r="C121" s="197" t="str">
        <f>VLOOKUP(B121,'[1]LISTADO ATM'!$A$2:$B$822,2,0)</f>
        <v xml:space="preserve">ATM Autobanco Torre I </v>
      </c>
      <c r="D121" s="161" t="s">
        <v>2666</v>
      </c>
      <c r="E121" s="161"/>
    </row>
    <row r="122" spans="1:5" ht="18" x14ac:dyDescent="0.25">
      <c r="A122" s="197" t="str">
        <f>VLOOKUP(B122,'[1]LISTADO ATM'!$A$2:$C$822,3,0)</f>
        <v>ESTE</v>
      </c>
      <c r="B122" s="207">
        <v>293</v>
      </c>
      <c r="C122" s="197" t="str">
        <f>VLOOKUP(B122,'[1]LISTADO ATM'!$A$2:$B$822,2,0)</f>
        <v xml:space="preserve">ATM S/M Nueva Visión (San Pedro) </v>
      </c>
      <c r="D122" s="161" t="s">
        <v>2666</v>
      </c>
      <c r="E122" s="161"/>
    </row>
    <row r="123" spans="1:5" ht="18" customHeight="1" x14ac:dyDescent="0.25">
      <c r="A123" s="197" t="str">
        <f>VLOOKUP(B123,'[1]LISTADO ATM'!$A$2:$C$822,3,0)</f>
        <v>NORTE</v>
      </c>
      <c r="B123" s="207">
        <v>136</v>
      </c>
      <c r="C123" s="197" t="str">
        <f>VLOOKUP(B123,'[1]LISTADO ATM'!$A$2:$B$822,2,0)</f>
        <v>ATM S/M Xtra (Santiago)</v>
      </c>
      <c r="D123" s="161" t="s">
        <v>2593</v>
      </c>
      <c r="E123" s="161"/>
    </row>
    <row r="124" spans="1:5" ht="18" customHeight="1" x14ac:dyDescent="0.25">
      <c r="A124" s="197" t="str">
        <f>VLOOKUP(B124,'[1]LISTADO ATM'!$A$2:$C$822,3,0)</f>
        <v>DISTRITO NACIONAL</v>
      </c>
      <c r="B124" s="207">
        <v>139</v>
      </c>
      <c r="C124" s="197" t="str">
        <f>VLOOKUP(B124,'[1]LISTADO ATM'!$A$2:$B$822,2,0)</f>
        <v xml:space="preserve">ATM Oficina Plaza Lama Zona Oriental I </v>
      </c>
      <c r="D124" s="161" t="s">
        <v>2593</v>
      </c>
      <c r="E124" s="161"/>
    </row>
    <row r="125" spans="1:5" ht="18" x14ac:dyDescent="0.25">
      <c r="A125" s="197" t="str">
        <f>VLOOKUP(B125,'[1]LISTADO ATM'!$A$2:$C$822,3,0)</f>
        <v>DISTRITO NACIONAL</v>
      </c>
      <c r="B125" s="207">
        <v>490</v>
      </c>
      <c r="C125" s="197" t="str">
        <f>VLOOKUP(B125,'[1]LISTADO ATM'!$A$2:$B$822,2,0)</f>
        <v xml:space="preserve">ATM Hospital Ney Arias Lora </v>
      </c>
      <c r="D125" s="161" t="s">
        <v>2666</v>
      </c>
      <c r="E125" s="161"/>
    </row>
    <row r="126" spans="1:5" ht="18.75" customHeight="1" x14ac:dyDescent="0.25">
      <c r="A126" s="197" t="str">
        <f>VLOOKUP(B126,'[1]LISTADO ATM'!$A$2:$C$822,3,0)</f>
        <v>SUR</v>
      </c>
      <c r="B126" s="207">
        <v>252</v>
      </c>
      <c r="C126" s="197" t="str">
        <f>VLOOKUP(B126,'[1]LISTADO ATM'!$A$2:$B$822,2,0)</f>
        <v xml:space="preserve">ATM Banco Agrícola (Barahona) </v>
      </c>
      <c r="D126" s="161" t="s">
        <v>2593</v>
      </c>
      <c r="E126" s="161"/>
    </row>
    <row r="127" spans="1:5" ht="18" x14ac:dyDescent="0.25">
      <c r="A127" s="197" t="str">
        <f>VLOOKUP(B127,'[1]LISTADO ATM'!$A$2:$C$822,3,0)</f>
        <v>DISTRITO NACIONAL</v>
      </c>
      <c r="B127" s="207">
        <v>684</v>
      </c>
      <c r="C127" s="197" t="str">
        <f>VLOOKUP(B127,'[1]LISTADO ATM'!$A$2:$B$822,2,0)</f>
        <v>ATM Estación Texaco Prolongación 27 Febrero</v>
      </c>
      <c r="D127" s="161" t="s">
        <v>2593</v>
      </c>
      <c r="E127" s="161"/>
    </row>
    <row r="128" spans="1:5" ht="18" x14ac:dyDescent="0.25">
      <c r="A128" s="197" t="e">
        <f>VLOOKUP(B128,'[1]LISTADO ATM'!$A$2:$C$822,3,0)</f>
        <v>#N/A</v>
      </c>
      <c r="B128" s="207"/>
      <c r="C128" s="197" t="e">
        <f>VLOOKUP(B128,'[1]LISTADO ATM'!$A$2:$B$822,2,0)</f>
        <v>#N/A</v>
      </c>
      <c r="D128" s="219"/>
      <c r="E128" s="218"/>
    </row>
    <row r="129" spans="1:5" s="110" customFormat="1" ht="18.75" customHeight="1" x14ac:dyDescent="0.25">
      <c r="A129" s="197" t="e">
        <f>VLOOKUP(B129,'[1]LISTADO ATM'!$A$2:$C$822,3,0)</f>
        <v>#N/A</v>
      </c>
      <c r="B129" s="207"/>
      <c r="C129" s="197" t="e">
        <f>VLOOKUP(B129,'[1]LISTADO ATM'!$A$2:$B$822,2,0)</f>
        <v>#N/A</v>
      </c>
      <c r="D129" s="219"/>
      <c r="E129" s="218"/>
    </row>
    <row r="130" spans="1:5" s="110" customFormat="1" ht="18" customHeight="1" x14ac:dyDescent="0.25">
      <c r="A130" s="197" t="e">
        <f>VLOOKUP(B130,'[1]LISTADO ATM'!$A$2:$C$822,3,0)</f>
        <v>#N/A</v>
      </c>
      <c r="B130" s="207"/>
      <c r="C130" s="197" t="e">
        <f>VLOOKUP(B130,'[1]LISTADO ATM'!$A$2:$B$822,2,0)</f>
        <v>#N/A</v>
      </c>
      <c r="D130" s="219"/>
      <c r="E130" s="218"/>
    </row>
    <row r="131" spans="1:5" s="110" customFormat="1" ht="18" x14ac:dyDescent="0.25">
      <c r="A131" s="197" t="e">
        <f>VLOOKUP(B131,'[1]LISTADO ATM'!$A$2:$C$822,3,0)</f>
        <v>#N/A</v>
      </c>
      <c r="B131" s="207"/>
      <c r="C131" s="197" t="e">
        <f>VLOOKUP(B131,'[1]LISTADO ATM'!$A$2:$B$822,2,0)</f>
        <v>#N/A</v>
      </c>
      <c r="D131" s="219"/>
      <c r="E131" s="218"/>
    </row>
    <row r="132" spans="1:5" ht="18" x14ac:dyDescent="0.25">
      <c r="A132" s="197" t="e">
        <f>VLOOKUP(B132,'[1]LISTADO ATM'!$A$2:$C$822,3,0)</f>
        <v>#N/A</v>
      </c>
      <c r="B132" s="207"/>
      <c r="C132" s="197" t="e">
        <f>VLOOKUP(B132,'[1]LISTADO ATM'!$A$2:$B$822,2,0)</f>
        <v>#N/A</v>
      </c>
      <c r="D132" s="219"/>
      <c r="E132" s="218"/>
    </row>
    <row r="133" spans="1:5" ht="18" x14ac:dyDescent="0.25">
      <c r="A133" s="197" t="e">
        <f>VLOOKUP(B133,'[1]LISTADO ATM'!$A$2:$C$822,3,0)</f>
        <v>#N/A</v>
      </c>
      <c r="B133" s="207"/>
      <c r="C133" s="197" t="e">
        <f>VLOOKUP(B133,'[1]LISTADO ATM'!$A$2:$B$822,2,0)</f>
        <v>#N/A</v>
      </c>
      <c r="D133" s="219"/>
      <c r="E133" s="218"/>
    </row>
    <row r="134" spans="1:5" ht="18" x14ac:dyDescent="0.25">
      <c r="A134" s="197" t="e">
        <f>VLOOKUP(B134,'[1]LISTADO ATM'!$A$2:$C$822,3,0)</f>
        <v>#N/A</v>
      </c>
      <c r="B134" s="207"/>
      <c r="C134" s="197" t="e">
        <f>VLOOKUP(B134,'[1]LISTADO ATM'!$A$2:$B$822,2,0)</f>
        <v>#N/A</v>
      </c>
      <c r="D134" s="219"/>
      <c r="E134" s="218"/>
    </row>
    <row r="135" spans="1:5" ht="18" x14ac:dyDescent="0.25">
      <c r="A135" s="197" t="e">
        <f>VLOOKUP(B135,'[1]LISTADO ATM'!$A$2:$C$822,3,0)</f>
        <v>#N/A</v>
      </c>
      <c r="B135" s="207"/>
      <c r="C135" s="197" t="e">
        <f>VLOOKUP(B135,'[1]LISTADO ATM'!$A$2:$B$822,2,0)</f>
        <v>#N/A</v>
      </c>
      <c r="D135" s="219"/>
      <c r="E135" s="218"/>
    </row>
    <row r="136" spans="1:5" ht="18" x14ac:dyDescent="0.25">
      <c r="A136" s="197" t="e">
        <f>VLOOKUP(B136,'[1]LISTADO ATM'!$A$2:$C$822,3,0)</f>
        <v>#N/A</v>
      </c>
      <c r="B136" s="207"/>
      <c r="C136" s="197" t="e">
        <f>VLOOKUP(B136,'[1]LISTADO ATM'!$A$2:$B$822,2,0)</f>
        <v>#N/A</v>
      </c>
      <c r="D136" s="219"/>
      <c r="E136" s="218"/>
    </row>
    <row r="137" spans="1:5" ht="18" x14ac:dyDescent="0.25">
      <c r="A137" s="197" t="e">
        <f>VLOOKUP(B137,'[1]LISTADO ATM'!$A$2:$C$822,3,0)</f>
        <v>#N/A</v>
      </c>
      <c r="B137" s="207"/>
      <c r="C137" s="197" t="e">
        <f>VLOOKUP(B137,'[1]LISTADO ATM'!$A$2:$B$822,2,0)</f>
        <v>#N/A</v>
      </c>
      <c r="D137" s="219"/>
      <c r="E137" s="218"/>
    </row>
    <row r="138" spans="1:5" ht="18.75" thickBot="1" x14ac:dyDescent="0.3">
      <c r="A138" s="198" t="s">
        <v>2467</v>
      </c>
      <c r="B138" s="208">
        <f>COUNT(B114:B127)</f>
        <v>14</v>
      </c>
      <c r="C138" s="206"/>
      <c r="D138" s="206"/>
      <c r="E138" s="213"/>
    </row>
    <row r="139" spans="1:5" x14ac:dyDescent="0.25">
      <c r="A139" s="184"/>
      <c r="B139" s="205"/>
      <c r="C139" s="184"/>
      <c r="D139" s="184"/>
      <c r="E139" s="199"/>
    </row>
    <row r="140" spans="1:5" x14ac:dyDescent="0.25">
      <c r="A140" s="184"/>
      <c r="B140" s="205"/>
      <c r="C140" s="184"/>
      <c r="D140" s="184"/>
      <c r="E140" s="199"/>
    </row>
    <row r="141" spans="1:5" x14ac:dyDescent="0.25">
      <c r="A141" s="184"/>
      <c r="B141" s="205"/>
      <c r="C141" s="184"/>
      <c r="D141" s="184"/>
      <c r="E141" s="199"/>
    </row>
    <row r="142" spans="1:5" x14ac:dyDescent="0.25">
      <c r="A142" s="184"/>
      <c r="B142" s="205"/>
      <c r="C142" s="184"/>
      <c r="D142" s="184"/>
      <c r="E142" s="199"/>
    </row>
    <row r="143" spans="1:5" x14ac:dyDescent="0.25">
      <c r="A143" s="184"/>
      <c r="B143" s="205"/>
      <c r="C143" s="184"/>
      <c r="D143" s="184"/>
      <c r="E143" s="199"/>
    </row>
    <row r="144" spans="1:5" x14ac:dyDescent="0.25">
      <c r="A144" s="184"/>
      <c r="B144" s="205"/>
      <c r="C144" s="184"/>
      <c r="D144" s="184"/>
      <c r="E144" s="199"/>
    </row>
    <row r="145" spans="1:5" x14ac:dyDescent="0.25">
      <c r="A145" s="184"/>
      <c r="B145" s="205"/>
      <c r="C145" s="184"/>
      <c r="D145" s="184"/>
      <c r="E145" s="199"/>
    </row>
    <row r="146" spans="1:5" x14ac:dyDescent="0.25">
      <c r="A146" s="184"/>
      <c r="B146" s="205"/>
      <c r="C146" s="184"/>
      <c r="D146" s="184"/>
      <c r="E146" s="199"/>
    </row>
    <row r="147" spans="1:5" x14ac:dyDescent="0.25">
      <c r="A147" s="184"/>
      <c r="B147" s="205"/>
      <c r="C147" s="184"/>
      <c r="D147" s="184"/>
      <c r="E147" s="199"/>
    </row>
    <row r="148" spans="1:5" x14ac:dyDescent="0.25">
      <c r="A148" s="184"/>
      <c r="B148" s="184"/>
      <c r="C148" s="184"/>
      <c r="D148" s="184"/>
      <c r="E148" s="184"/>
    </row>
    <row r="149" spans="1:5" x14ac:dyDescent="0.25">
      <c r="A149" s="184"/>
      <c r="B149" s="205"/>
      <c r="C149" s="184"/>
      <c r="D149" s="184"/>
      <c r="E149" s="199"/>
    </row>
    <row r="150" spans="1:5" x14ac:dyDescent="0.25">
      <c r="A150" s="184"/>
      <c r="B150" s="205"/>
      <c r="C150" s="184"/>
      <c r="D150" s="184"/>
      <c r="E150" s="199"/>
    </row>
    <row r="151" spans="1:5" x14ac:dyDescent="0.25">
      <c r="A151" s="184"/>
      <c r="B151" s="205"/>
      <c r="C151" s="184"/>
      <c r="D151" s="184"/>
      <c r="E151" s="199"/>
    </row>
    <row r="152" spans="1:5" x14ac:dyDescent="0.25">
      <c r="A152" s="184"/>
      <c r="B152" s="205"/>
      <c r="C152" s="184"/>
      <c r="D152" s="184"/>
      <c r="E152" s="199"/>
    </row>
    <row r="153" spans="1:5" x14ac:dyDescent="0.25">
      <c r="A153" s="184"/>
      <c r="B153" s="205"/>
      <c r="C153" s="184"/>
      <c r="D153" s="184"/>
      <c r="E153" s="199"/>
    </row>
    <row r="154" spans="1:5" x14ac:dyDescent="0.25">
      <c r="A154" s="184"/>
      <c r="B154" s="205"/>
      <c r="C154" s="184"/>
      <c r="D154" s="184"/>
      <c r="E154" s="199"/>
    </row>
    <row r="155" spans="1:5" x14ac:dyDescent="0.25">
      <c r="A155" s="184"/>
      <c r="B155" s="205"/>
      <c r="C155" s="184"/>
      <c r="D155" s="184"/>
      <c r="E155" s="199"/>
    </row>
    <row r="156" spans="1:5" x14ac:dyDescent="0.25">
      <c r="A156" s="184"/>
      <c r="B156" s="205"/>
      <c r="C156" s="184"/>
      <c r="D156" s="184"/>
      <c r="E156" s="199"/>
    </row>
    <row r="157" spans="1:5" x14ac:dyDescent="0.25">
      <c r="A157" s="184"/>
      <c r="B157" s="205"/>
      <c r="C157" s="184"/>
      <c r="D157" s="184"/>
      <c r="E157" s="199"/>
    </row>
    <row r="158" spans="1:5" x14ac:dyDescent="0.25">
      <c r="A158" s="184"/>
      <c r="B158" s="205"/>
      <c r="C158" s="184"/>
      <c r="D158" s="184"/>
      <c r="E158" s="199"/>
    </row>
    <row r="159" spans="1:5" x14ac:dyDescent="0.25">
      <c r="A159" s="184"/>
      <c r="B159" s="205"/>
      <c r="C159" s="184"/>
      <c r="D159" s="184"/>
      <c r="E159" s="199"/>
    </row>
    <row r="160" spans="1:5" x14ac:dyDescent="0.25">
      <c r="A160" s="184"/>
      <c r="B160" s="205"/>
      <c r="C160" s="184"/>
      <c r="D160" s="184"/>
      <c r="E160" s="199"/>
    </row>
    <row r="161" spans="1:5" x14ac:dyDescent="0.25">
      <c r="A161" s="184"/>
      <c r="B161" s="205"/>
      <c r="C161" s="184"/>
      <c r="D161" s="184"/>
      <c r="E161" s="199"/>
    </row>
    <row r="162" spans="1:5" x14ac:dyDescent="0.25">
      <c r="A162" s="184"/>
      <c r="B162" s="205"/>
      <c r="C162" s="184"/>
      <c r="D162" s="184"/>
      <c r="E162" s="199"/>
    </row>
    <row r="163" spans="1:5" x14ac:dyDescent="0.25">
      <c r="A163" s="184"/>
      <c r="B163" s="205"/>
      <c r="C163" s="184"/>
      <c r="D163" s="184"/>
      <c r="E163" s="199"/>
    </row>
    <row r="164" spans="1:5" x14ac:dyDescent="0.25">
      <c r="A164" s="184"/>
      <c r="B164" s="205"/>
      <c r="C164" s="184"/>
      <c r="D164" s="184"/>
      <c r="E164" s="199"/>
    </row>
    <row r="165" spans="1:5" x14ac:dyDescent="0.25">
      <c r="A165" s="184"/>
      <c r="B165" s="205"/>
      <c r="C165" s="184"/>
      <c r="D165" s="184"/>
      <c r="E165" s="199"/>
    </row>
    <row r="166" spans="1:5" x14ac:dyDescent="0.25">
      <c r="A166" s="184"/>
      <c r="B166" s="205"/>
      <c r="C166" s="184"/>
      <c r="D166" s="184"/>
      <c r="E166" s="199"/>
    </row>
    <row r="167" spans="1:5" x14ac:dyDescent="0.25">
      <c r="A167" s="184"/>
      <c r="B167" s="205"/>
      <c r="C167" s="184"/>
      <c r="D167" s="184"/>
      <c r="E167" s="199"/>
    </row>
    <row r="168" spans="1:5" x14ac:dyDescent="0.25">
      <c r="A168" s="184"/>
      <c r="B168" s="205"/>
      <c r="C168" s="184"/>
      <c r="D168" s="184"/>
      <c r="E168" s="199"/>
    </row>
    <row r="169" spans="1:5" x14ac:dyDescent="0.25">
      <c r="A169" s="184"/>
      <c r="B169" s="205"/>
      <c r="C169" s="184"/>
      <c r="D169" s="184"/>
      <c r="E169" s="199"/>
    </row>
    <row r="170" spans="1:5" x14ac:dyDescent="0.25">
      <c r="A170" s="184"/>
      <c r="B170" s="205"/>
      <c r="C170" s="184"/>
      <c r="D170" s="184"/>
      <c r="E170" s="199"/>
    </row>
    <row r="171" spans="1:5" x14ac:dyDescent="0.25">
      <c r="A171" s="184"/>
      <c r="B171" s="205"/>
      <c r="C171" s="184"/>
      <c r="D171" s="184"/>
      <c r="E171" s="199"/>
    </row>
    <row r="172" spans="1:5" x14ac:dyDescent="0.25">
      <c r="A172" s="184"/>
      <c r="B172" s="205"/>
      <c r="C172" s="184"/>
      <c r="D172" s="184"/>
      <c r="E172" s="199"/>
    </row>
    <row r="173" spans="1:5" x14ac:dyDescent="0.25">
      <c r="A173" s="184"/>
      <c r="B173" s="205"/>
      <c r="C173" s="184"/>
      <c r="D173" s="184"/>
      <c r="E173" s="199"/>
    </row>
    <row r="174" spans="1:5" x14ac:dyDescent="0.25">
      <c r="A174" s="184"/>
      <c r="B174" s="205"/>
      <c r="C174" s="184"/>
      <c r="D174" s="184"/>
      <c r="E174" s="199"/>
    </row>
    <row r="175" spans="1:5" x14ac:dyDescent="0.25">
      <c r="A175" s="184"/>
      <c r="B175" s="205"/>
      <c r="C175" s="184"/>
      <c r="D175" s="184"/>
      <c r="E175" s="199"/>
    </row>
    <row r="176" spans="1:5" x14ac:dyDescent="0.25">
      <c r="A176" s="184"/>
      <c r="B176" s="205"/>
      <c r="C176" s="184"/>
      <c r="D176" s="184"/>
      <c r="E176" s="199"/>
    </row>
    <row r="177" spans="1:5" x14ac:dyDescent="0.25">
      <c r="A177" s="184"/>
      <c r="B177" s="205"/>
      <c r="C177" s="184"/>
      <c r="D177" s="184"/>
      <c r="E177" s="199"/>
    </row>
    <row r="178" spans="1:5" x14ac:dyDescent="0.25">
      <c r="A178" s="184"/>
      <c r="B178" s="205"/>
      <c r="C178" s="184"/>
      <c r="D178" s="184"/>
      <c r="E178" s="199"/>
    </row>
    <row r="179" spans="1:5" x14ac:dyDescent="0.25">
      <c r="A179" s="184"/>
      <c r="B179" s="205"/>
      <c r="C179" s="184"/>
      <c r="D179" s="184"/>
      <c r="E179" s="199"/>
    </row>
    <row r="180" spans="1:5" x14ac:dyDescent="0.25">
      <c r="A180" s="184"/>
      <c r="B180" s="205"/>
      <c r="C180" s="184"/>
      <c r="D180" s="184"/>
      <c r="E180" s="199"/>
    </row>
    <row r="181" spans="1:5" x14ac:dyDescent="0.25">
      <c r="A181" s="184"/>
      <c r="B181" s="205"/>
      <c r="C181" s="184"/>
      <c r="D181" s="184"/>
      <c r="E181" s="199"/>
    </row>
    <row r="182" spans="1:5" x14ac:dyDescent="0.25">
      <c r="A182" s="184"/>
      <c r="B182" s="205"/>
      <c r="C182" s="184"/>
      <c r="D182" s="184"/>
      <c r="E182" s="199"/>
    </row>
    <row r="183" spans="1:5" x14ac:dyDescent="0.25">
      <c r="A183" s="184"/>
      <c r="B183" s="205"/>
      <c r="C183" s="184"/>
      <c r="D183" s="184"/>
      <c r="E183" s="199"/>
    </row>
    <row r="184" spans="1:5" x14ac:dyDescent="0.25">
      <c r="A184" s="184"/>
      <c r="B184" s="205"/>
      <c r="C184" s="184"/>
      <c r="D184" s="184"/>
      <c r="E184" s="199"/>
    </row>
    <row r="185" spans="1:5" x14ac:dyDescent="0.25">
      <c r="A185" s="184"/>
      <c r="B185" s="205"/>
      <c r="C185" s="184"/>
      <c r="D185" s="184"/>
      <c r="E185" s="199"/>
    </row>
    <row r="186" spans="1:5" x14ac:dyDescent="0.25">
      <c r="A186" s="184"/>
      <c r="B186" s="205"/>
      <c r="C186" s="184"/>
      <c r="D186" s="184"/>
      <c r="E186" s="199"/>
    </row>
    <row r="187" spans="1:5" x14ac:dyDescent="0.25">
      <c r="A187" s="184"/>
      <c r="B187" s="205"/>
      <c r="C187" s="184"/>
      <c r="D187" s="184"/>
      <c r="E187" s="199"/>
    </row>
    <row r="188" spans="1:5" x14ac:dyDescent="0.25">
      <c r="A188" s="184"/>
      <c r="B188" s="205"/>
      <c r="C188" s="184"/>
      <c r="D188" s="184"/>
      <c r="E188" s="199"/>
    </row>
    <row r="189" spans="1:5" x14ac:dyDescent="0.25">
      <c r="A189" s="184"/>
      <c r="B189" s="205"/>
      <c r="C189" s="184"/>
      <c r="D189" s="184"/>
      <c r="E189" s="199"/>
    </row>
    <row r="190" spans="1:5" x14ac:dyDescent="0.25">
      <c r="A190" s="184"/>
      <c r="B190" s="205"/>
      <c r="C190" s="184"/>
      <c r="D190" s="184"/>
      <c r="E190" s="199"/>
    </row>
    <row r="191" spans="1:5" x14ac:dyDescent="0.25">
      <c r="A191" s="184"/>
      <c r="B191" s="205"/>
      <c r="C191" s="184"/>
      <c r="D191" s="184"/>
      <c r="E191" s="199"/>
    </row>
    <row r="192" spans="1:5" x14ac:dyDescent="0.25">
      <c r="A192" s="184"/>
      <c r="B192" s="205"/>
      <c r="C192" s="184"/>
      <c r="D192" s="184"/>
      <c r="E192" s="199"/>
    </row>
    <row r="193" spans="1:5" x14ac:dyDescent="0.25">
      <c r="A193" s="184"/>
      <c r="B193" s="205"/>
      <c r="C193" s="184"/>
      <c r="D193" s="184"/>
      <c r="E193" s="199"/>
    </row>
    <row r="194" spans="1:5" x14ac:dyDescent="0.25">
      <c r="A194" s="184"/>
      <c r="B194" s="205"/>
      <c r="C194" s="184"/>
      <c r="D194" s="184"/>
      <c r="E194" s="199"/>
    </row>
    <row r="195" spans="1:5" x14ac:dyDescent="0.25">
      <c r="A195" s="184"/>
      <c r="B195" s="205"/>
      <c r="C195" s="184"/>
      <c r="D195" s="184"/>
      <c r="E195" s="199"/>
    </row>
    <row r="196" spans="1:5" x14ac:dyDescent="0.25">
      <c r="A196" s="184"/>
      <c r="B196" s="205"/>
      <c r="C196" s="184"/>
      <c r="D196" s="184"/>
      <c r="E196" s="199"/>
    </row>
    <row r="197" spans="1:5" x14ac:dyDescent="0.25">
      <c r="A197" s="184"/>
      <c r="B197" s="205"/>
      <c r="C197" s="184"/>
      <c r="D197" s="184"/>
      <c r="E197" s="199"/>
    </row>
    <row r="198" spans="1:5" x14ac:dyDescent="0.25">
      <c r="A198" s="184"/>
      <c r="B198" s="205"/>
      <c r="C198" s="184"/>
      <c r="D198" s="184"/>
      <c r="E198" s="199"/>
    </row>
    <row r="199" spans="1:5" x14ac:dyDescent="0.25">
      <c r="A199" s="184"/>
      <c r="B199" s="205"/>
      <c r="C199" s="184"/>
      <c r="D199" s="184"/>
      <c r="E199" s="199"/>
    </row>
    <row r="200" spans="1:5" x14ac:dyDescent="0.25">
      <c r="A200" s="184"/>
      <c r="B200" s="205"/>
      <c r="C200" s="184"/>
      <c r="D200" s="184"/>
      <c r="E200" s="199"/>
    </row>
    <row r="201" spans="1:5" x14ac:dyDescent="0.25">
      <c r="A201" s="184"/>
      <c r="B201" s="205"/>
      <c r="C201" s="184"/>
      <c r="D201" s="184"/>
      <c r="E201" s="199"/>
    </row>
    <row r="202" spans="1:5" x14ac:dyDescent="0.25">
      <c r="A202" s="184"/>
      <c r="B202" s="205"/>
      <c r="C202" s="184"/>
      <c r="D202" s="184"/>
      <c r="E202" s="199"/>
    </row>
    <row r="203" spans="1:5" x14ac:dyDescent="0.25">
      <c r="A203" s="184"/>
      <c r="B203" s="205"/>
      <c r="C203" s="184"/>
      <c r="D203" s="184"/>
      <c r="E203" s="199"/>
    </row>
    <row r="204" spans="1:5" x14ac:dyDescent="0.25">
      <c r="A204" s="184"/>
      <c r="B204" s="205"/>
      <c r="C204" s="184"/>
      <c r="D204" s="184"/>
      <c r="E204" s="199"/>
    </row>
    <row r="205" spans="1:5" x14ac:dyDescent="0.25">
      <c r="A205" s="184"/>
      <c r="B205" s="205"/>
      <c r="C205" s="184"/>
      <c r="D205" s="184"/>
      <c r="E205" s="199"/>
    </row>
    <row r="206" spans="1:5" x14ac:dyDescent="0.25">
      <c r="A206" s="184"/>
      <c r="B206" s="205"/>
      <c r="C206" s="184"/>
      <c r="D206" s="184"/>
      <c r="E206" s="199"/>
    </row>
    <row r="207" spans="1:5" x14ac:dyDescent="0.25">
      <c r="A207" s="184"/>
      <c r="B207" s="205"/>
      <c r="C207" s="184"/>
      <c r="D207" s="184"/>
      <c r="E207" s="199"/>
    </row>
    <row r="208" spans="1:5" x14ac:dyDescent="0.25">
      <c r="A208" s="184"/>
      <c r="B208" s="205"/>
      <c r="C208" s="184"/>
      <c r="D208" s="184"/>
      <c r="E208" s="199"/>
    </row>
    <row r="209" spans="1:5" x14ac:dyDescent="0.25">
      <c r="A209" s="184"/>
      <c r="B209" s="205"/>
      <c r="C209" s="184"/>
      <c r="D209" s="184"/>
      <c r="E209" s="199"/>
    </row>
    <row r="210" spans="1:5" x14ac:dyDescent="0.25">
      <c r="A210" s="184"/>
      <c r="B210" s="205"/>
      <c r="C210" s="184"/>
      <c r="D210" s="184"/>
      <c r="E210" s="199"/>
    </row>
    <row r="211" spans="1:5" x14ac:dyDescent="0.25">
      <c r="A211" s="184"/>
      <c r="B211" s="205"/>
      <c r="C211" s="184"/>
      <c r="D211" s="184"/>
      <c r="E211" s="199"/>
    </row>
    <row r="212" spans="1:5" x14ac:dyDescent="0.25">
      <c r="A212" s="184"/>
      <c r="B212" s="205"/>
      <c r="C212" s="184"/>
      <c r="D212" s="184"/>
      <c r="E212" s="199"/>
    </row>
    <row r="213" spans="1:5" x14ac:dyDescent="0.25">
      <c r="A213" s="184"/>
      <c r="B213" s="205"/>
      <c r="C213" s="184"/>
      <c r="D213" s="184"/>
      <c r="E213" s="199"/>
    </row>
    <row r="214" spans="1:5" x14ac:dyDescent="0.25">
      <c r="A214" s="184"/>
      <c r="B214" s="205"/>
      <c r="C214" s="184"/>
      <c r="D214" s="184"/>
      <c r="E214" s="199"/>
    </row>
    <row r="215" spans="1:5" x14ac:dyDescent="0.25">
      <c r="A215" s="184"/>
      <c r="B215" s="205"/>
      <c r="C215" s="184"/>
      <c r="D215" s="184"/>
      <c r="E215" s="199"/>
    </row>
    <row r="216" spans="1:5" x14ac:dyDescent="0.25">
      <c r="A216" s="184"/>
      <c r="B216" s="205"/>
      <c r="C216" s="184"/>
      <c r="D216" s="184"/>
      <c r="E216" s="199"/>
    </row>
    <row r="217" spans="1:5" x14ac:dyDescent="0.25">
      <c r="A217" s="184"/>
      <c r="B217" s="205"/>
      <c r="C217" s="184"/>
      <c r="D217" s="184"/>
      <c r="E217" s="199"/>
    </row>
    <row r="218" spans="1:5" x14ac:dyDescent="0.25">
      <c r="A218" s="184"/>
      <c r="B218" s="205"/>
      <c r="C218" s="184"/>
      <c r="D218" s="184"/>
      <c r="E218" s="199"/>
    </row>
    <row r="219" spans="1:5" x14ac:dyDescent="0.25">
      <c r="A219" s="184"/>
      <c r="B219" s="205"/>
      <c r="C219" s="184"/>
      <c r="D219" s="184"/>
      <c r="E219" s="199"/>
    </row>
    <row r="220" spans="1:5" x14ac:dyDescent="0.25">
      <c r="A220" s="184"/>
      <c r="B220" s="205"/>
      <c r="C220" s="184"/>
      <c r="D220" s="184"/>
      <c r="E220" s="199"/>
    </row>
    <row r="221" spans="1:5" x14ac:dyDescent="0.25">
      <c r="A221" s="184"/>
      <c r="B221" s="205"/>
      <c r="C221" s="184"/>
      <c r="D221" s="184"/>
      <c r="E221" s="199"/>
    </row>
    <row r="222" spans="1:5" x14ac:dyDescent="0.25">
      <c r="A222" s="184"/>
      <c r="B222" s="205"/>
      <c r="C222" s="184"/>
      <c r="D222" s="184"/>
      <c r="E222" s="199"/>
    </row>
    <row r="223" spans="1:5" x14ac:dyDescent="0.25">
      <c r="A223" s="184"/>
      <c r="B223" s="205"/>
      <c r="C223" s="184"/>
      <c r="D223" s="184"/>
      <c r="E223" s="199"/>
    </row>
    <row r="224" spans="1:5" x14ac:dyDescent="0.25">
      <c r="A224" s="184"/>
      <c r="B224" s="205"/>
      <c r="C224" s="184"/>
      <c r="D224" s="184"/>
      <c r="E224" s="199"/>
    </row>
    <row r="225" spans="1:5" x14ac:dyDescent="0.25">
      <c r="A225" s="184"/>
      <c r="B225" s="205"/>
      <c r="C225" s="184"/>
      <c r="D225" s="184"/>
      <c r="E225" s="199"/>
    </row>
    <row r="226" spans="1:5" x14ac:dyDescent="0.25">
      <c r="A226" s="184"/>
      <c r="B226" s="205"/>
      <c r="C226" s="184"/>
      <c r="D226" s="184"/>
      <c r="E226" s="199"/>
    </row>
    <row r="227" spans="1:5" x14ac:dyDescent="0.25">
      <c r="A227" s="184"/>
      <c r="B227" s="205"/>
      <c r="C227" s="184"/>
      <c r="D227" s="184"/>
      <c r="E227" s="199"/>
    </row>
    <row r="228" spans="1:5" x14ac:dyDescent="0.25">
      <c r="A228" s="184"/>
      <c r="B228" s="205"/>
      <c r="C228" s="184"/>
      <c r="D228" s="184"/>
      <c r="E228" s="199"/>
    </row>
    <row r="229" spans="1:5" x14ac:dyDescent="0.25">
      <c r="A229" s="184"/>
      <c r="B229" s="205"/>
      <c r="C229" s="184"/>
      <c r="D229" s="184"/>
      <c r="E229" s="199"/>
    </row>
    <row r="230" spans="1:5" x14ac:dyDescent="0.25">
      <c r="A230" s="184"/>
      <c r="B230" s="205"/>
      <c r="C230" s="184"/>
      <c r="D230" s="184"/>
      <c r="E230" s="199"/>
    </row>
    <row r="231" spans="1:5" x14ac:dyDescent="0.25">
      <c r="A231" s="184"/>
      <c r="B231" s="205"/>
      <c r="C231" s="184"/>
      <c r="D231" s="184"/>
      <c r="E231" s="199"/>
    </row>
    <row r="232" spans="1:5" x14ac:dyDescent="0.25">
      <c r="A232" s="184"/>
      <c r="B232" s="205"/>
      <c r="C232" s="184"/>
      <c r="D232" s="184"/>
      <c r="E232" s="199"/>
    </row>
    <row r="233" spans="1:5" x14ac:dyDescent="0.25">
      <c r="A233" s="184"/>
      <c r="B233" s="205"/>
      <c r="C233" s="184"/>
      <c r="D233" s="184"/>
      <c r="E233" s="199"/>
    </row>
    <row r="234" spans="1:5" x14ac:dyDescent="0.25">
      <c r="A234" s="184"/>
      <c r="B234" s="205"/>
      <c r="C234" s="184"/>
      <c r="D234" s="184"/>
      <c r="E234" s="199"/>
    </row>
    <row r="235" spans="1:5" x14ac:dyDescent="0.25">
      <c r="A235" s="184"/>
      <c r="B235" s="205"/>
      <c r="C235" s="184"/>
      <c r="D235" s="184"/>
      <c r="E235" s="199"/>
    </row>
    <row r="236" spans="1:5" x14ac:dyDescent="0.25">
      <c r="A236" s="184"/>
      <c r="B236" s="205"/>
      <c r="C236" s="184"/>
      <c r="D236" s="184"/>
      <c r="E236" s="199"/>
    </row>
    <row r="237" spans="1:5" x14ac:dyDescent="0.25">
      <c r="A237" s="184"/>
      <c r="B237" s="205"/>
      <c r="C237" s="184"/>
      <c r="D237" s="184"/>
      <c r="E237" s="199"/>
    </row>
    <row r="238" spans="1:5" x14ac:dyDescent="0.25">
      <c r="A238" s="184"/>
      <c r="B238" s="205"/>
      <c r="C238" s="184"/>
      <c r="D238" s="184"/>
      <c r="E238" s="199"/>
    </row>
    <row r="239" spans="1:5" x14ac:dyDescent="0.25">
      <c r="A239" s="184"/>
      <c r="B239" s="205"/>
      <c r="C239" s="184"/>
      <c r="D239" s="184"/>
      <c r="E239" s="199"/>
    </row>
    <row r="240" spans="1:5" x14ac:dyDescent="0.25">
      <c r="A240" s="184"/>
      <c r="B240" s="205"/>
      <c r="C240" s="184"/>
      <c r="D240" s="184"/>
      <c r="E240" s="199"/>
    </row>
    <row r="241" spans="1:5" x14ac:dyDescent="0.25">
      <c r="A241" s="184"/>
      <c r="B241" s="205"/>
      <c r="C241" s="184"/>
      <c r="D241" s="184"/>
      <c r="E241" s="199"/>
    </row>
    <row r="242" spans="1:5" x14ac:dyDescent="0.25">
      <c r="A242" s="184"/>
      <c r="B242" s="205"/>
      <c r="C242" s="184"/>
      <c r="D242" s="184"/>
      <c r="E242" s="199"/>
    </row>
    <row r="243" spans="1:5" x14ac:dyDescent="0.25">
      <c r="A243" s="184"/>
      <c r="B243" s="205"/>
      <c r="C243" s="184"/>
      <c r="D243" s="184"/>
      <c r="E243" s="199"/>
    </row>
    <row r="244" spans="1:5" x14ac:dyDescent="0.25">
      <c r="A244" s="184"/>
      <c r="B244" s="205"/>
      <c r="C244" s="184"/>
      <c r="D244" s="184"/>
      <c r="E244" s="199"/>
    </row>
    <row r="245" spans="1:5" x14ac:dyDescent="0.25">
      <c r="A245" s="184"/>
      <c r="B245" s="205"/>
      <c r="C245" s="184"/>
      <c r="D245" s="184"/>
      <c r="E245" s="199"/>
    </row>
    <row r="246" spans="1:5" x14ac:dyDescent="0.25">
      <c r="A246" s="184"/>
      <c r="B246" s="205"/>
      <c r="C246" s="184"/>
      <c r="D246" s="184"/>
      <c r="E246" s="199"/>
    </row>
    <row r="247" spans="1:5" x14ac:dyDescent="0.25">
      <c r="A247" s="184"/>
      <c r="B247" s="205"/>
      <c r="C247" s="184"/>
      <c r="D247" s="184"/>
      <c r="E247" s="199"/>
    </row>
    <row r="248" spans="1:5" x14ac:dyDescent="0.25">
      <c r="A248" s="184"/>
      <c r="B248" s="205"/>
      <c r="C248" s="184"/>
      <c r="D248" s="184"/>
      <c r="E248" s="199"/>
    </row>
    <row r="249" spans="1:5" x14ac:dyDescent="0.25">
      <c r="A249" s="184"/>
      <c r="B249" s="205"/>
      <c r="C249" s="184"/>
      <c r="D249" s="184"/>
      <c r="E249" s="199"/>
    </row>
    <row r="250" spans="1:5" x14ac:dyDescent="0.25">
      <c r="A250" s="184"/>
      <c r="B250" s="205"/>
      <c r="C250" s="184"/>
      <c r="D250" s="184"/>
      <c r="E250" s="199"/>
    </row>
    <row r="251" spans="1:5" x14ac:dyDescent="0.25">
      <c r="A251" s="184"/>
      <c r="B251" s="205"/>
      <c r="C251" s="184"/>
      <c r="D251" s="184"/>
      <c r="E251" s="199"/>
    </row>
    <row r="252" spans="1:5" x14ac:dyDescent="0.25">
      <c r="A252" s="184"/>
      <c r="B252" s="205"/>
      <c r="C252" s="184"/>
      <c r="D252" s="184"/>
      <c r="E252" s="199"/>
    </row>
    <row r="253" spans="1:5" x14ac:dyDescent="0.25">
      <c r="A253" s="184"/>
      <c r="B253" s="205"/>
      <c r="C253" s="184"/>
      <c r="D253" s="184"/>
      <c r="E253" s="199"/>
    </row>
    <row r="254" spans="1:5" x14ac:dyDescent="0.25">
      <c r="A254" s="184"/>
      <c r="B254" s="205"/>
      <c r="C254" s="184"/>
      <c r="D254" s="184"/>
      <c r="E254" s="199"/>
    </row>
    <row r="255" spans="1:5" x14ac:dyDescent="0.25">
      <c r="A255" s="184"/>
      <c r="B255" s="205"/>
      <c r="C255" s="184"/>
      <c r="D255" s="184"/>
      <c r="E255" s="199"/>
    </row>
    <row r="256" spans="1:5" x14ac:dyDescent="0.25">
      <c r="A256" s="184"/>
      <c r="B256" s="205"/>
      <c r="C256" s="184"/>
      <c r="D256" s="184"/>
      <c r="E256" s="199"/>
    </row>
    <row r="257" spans="1:5" x14ac:dyDescent="0.25">
      <c r="A257" s="184"/>
      <c r="B257" s="205"/>
      <c r="C257" s="184"/>
      <c r="D257" s="184"/>
      <c r="E257" s="199"/>
    </row>
    <row r="258" spans="1:5" x14ac:dyDescent="0.25">
      <c r="A258" s="184"/>
      <c r="B258" s="205"/>
      <c r="C258" s="184"/>
      <c r="D258" s="184"/>
      <c r="E258" s="199"/>
    </row>
    <row r="259" spans="1:5" x14ac:dyDescent="0.25">
      <c r="A259" s="184"/>
      <c r="B259" s="205"/>
      <c r="C259" s="184"/>
      <c r="D259" s="184"/>
      <c r="E259" s="199"/>
    </row>
    <row r="260" spans="1:5" x14ac:dyDescent="0.25">
      <c r="A260" s="184"/>
      <c r="B260" s="205"/>
      <c r="C260" s="184"/>
      <c r="D260" s="184"/>
      <c r="E260" s="199"/>
    </row>
    <row r="261" spans="1:5" x14ac:dyDescent="0.25">
      <c r="A261" s="184"/>
      <c r="B261" s="205"/>
      <c r="C261" s="184"/>
      <c r="D261" s="184"/>
      <c r="E261" s="199"/>
    </row>
    <row r="262" spans="1:5" x14ac:dyDescent="0.25">
      <c r="A262" s="184"/>
      <c r="B262" s="205"/>
      <c r="C262" s="184"/>
      <c r="D262" s="184"/>
      <c r="E262" s="199"/>
    </row>
    <row r="263" spans="1:5" x14ac:dyDescent="0.25">
      <c r="A263" s="184"/>
      <c r="B263" s="205"/>
      <c r="C263" s="184"/>
      <c r="D263" s="184"/>
      <c r="E263" s="199"/>
    </row>
    <row r="264" spans="1:5" x14ac:dyDescent="0.25">
      <c r="A264" s="184"/>
      <c r="B264" s="205"/>
      <c r="C264" s="184"/>
      <c r="D264" s="184"/>
      <c r="E264" s="199"/>
    </row>
    <row r="265" spans="1:5" x14ac:dyDescent="0.25">
      <c r="A265" s="184"/>
      <c r="B265" s="205"/>
      <c r="C265" s="184"/>
      <c r="D265" s="184"/>
      <c r="E265" s="199"/>
    </row>
    <row r="266" spans="1:5" x14ac:dyDescent="0.25">
      <c r="A266" s="184"/>
      <c r="B266" s="205"/>
      <c r="C266" s="184"/>
      <c r="D266" s="184"/>
      <c r="E266" s="199"/>
    </row>
    <row r="267" spans="1:5" x14ac:dyDescent="0.25">
      <c r="A267" s="184"/>
      <c r="B267" s="205"/>
      <c r="C267" s="184"/>
      <c r="D267" s="184"/>
      <c r="E267" s="199"/>
    </row>
    <row r="268" spans="1:5" x14ac:dyDescent="0.25">
      <c r="A268" s="184"/>
      <c r="B268" s="205"/>
      <c r="C268" s="184"/>
      <c r="D268" s="184"/>
      <c r="E268" s="199"/>
    </row>
    <row r="269" spans="1:5" x14ac:dyDescent="0.25">
      <c r="A269" s="184"/>
      <c r="B269" s="205"/>
      <c r="C269" s="184"/>
      <c r="D269" s="184"/>
      <c r="E269" s="199"/>
    </row>
    <row r="270" spans="1:5" x14ac:dyDescent="0.25">
      <c r="A270" s="184"/>
      <c r="B270" s="205"/>
      <c r="C270" s="184"/>
      <c r="D270" s="184"/>
      <c r="E270" s="199"/>
    </row>
    <row r="271" spans="1:5" x14ac:dyDescent="0.25">
      <c r="A271" s="184"/>
      <c r="B271" s="205"/>
      <c r="C271" s="184"/>
      <c r="D271" s="184"/>
      <c r="E271" s="199"/>
    </row>
    <row r="272" spans="1:5" x14ac:dyDescent="0.25">
      <c r="A272" s="184"/>
      <c r="B272" s="205"/>
      <c r="C272" s="184"/>
      <c r="D272" s="184"/>
      <c r="E272" s="199"/>
    </row>
    <row r="273" spans="1:5" x14ac:dyDescent="0.25">
      <c r="A273" s="184"/>
      <c r="B273" s="205"/>
      <c r="C273" s="184"/>
      <c r="D273" s="184"/>
      <c r="E273" s="199"/>
    </row>
    <row r="274" spans="1:5" x14ac:dyDescent="0.25">
      <c r="A274" s="184"/>
      <c r="B274" s="205"/>
      <c r="C274" s="184"/>
      <c r="D274" s="184"/>
      <c r="E274" s="199"/>
    </row>
    <row r="275" spans="1:5" x14ac:dyDescent="0.25">
      <c r="A275" s="184"/>
      <c r="B275" s="205"/>
      <c r="C275" s="184"/>
      <c r="D275" s="184"/>
      <c r="E275" s="199"/>
    </row>
    <row r="276" spans="1:5" x14ac:dyDescent="0.25">
      <c r="A276" s="184"/>
      <c r="B276" s="205"/>
      <c r="C276" s="184"/>
      <c r="D276" s="184"/>
      <c r="E276" s="199"/>
    </row>
    <row r="277" spans="1:5" x14ac:dyDescent="0.25">
      <c r="A277" s="184"/>
      <c r="B277" s="205"/>
      <c r="C277" s="184"/>
      <c r="D277" s="184"/>
      <c r="E277" s="199"/>
    </row>
    <row r="278" spans="1:5" x14ac:dyDescent="0.25">
      <c r="A278" s="184"/>
      <c r="B278" s="205"/>
      <c r="C278" s="184"/>
      <c r="D278" s="184"/>
      <c r="E278" s="199"/>
    </row>
    <row r="279" spans="1:5" x14ac:dyDescent="0.25">
      <c r="A279" s="184"/>
      <c r="B279" s="205"/>
      <c r="C279" s="184"/>
      <c r="D279" s="184"/>
      <c r="E279" s="199"/>
    </row>
    <row r="280" spans="1:5" x14ac:dyDescent="0.25">
      <c r="A280" s="184"/>
      <c r="B280" s="205"/>
      <c r="C280" s="184"/>
      <c r="D280" s="184"/>
      <c r="E280" s="199"/>
    </row>
    <row r="281" spans="1:5" x14ac:dyDescent="0.25">
      <c r="A281" s="184"/>
      <c r="B281" s="205"/>
      <c r="C281" s="184"/>
      <c r="D281" s="184"/>
      <c r="E281" s="199"/>
    </row>
    <row r="282" spans="1:5" x14ac:dyDescent="0.25">
      <c r="A282" s="184"/>
      <c r="B282" s="205"/>
      <c r="C282" s="184"/>
      <c r="D282" s="184"/>
      <c r="E282" s="199"/>
    </row>
    <row r="283" spans="1:5" x14ac:dyDescent="0.25">
      <c r="A283" s="184"/>
      <c r="B283" s="205"/>
      <c r="C283" s="184"/>
      <c r="D283" s="184"/>
      <c r="E283" s="199"/>
    </row>
    <row r="284" spans="1:5" x14ac:dyDescent="0.25">
      <c r="A284" s="184"/>
      <c r="B284" s="205"/>
      <c r="C284" s="184"/>
      <c r="D284" s="184"/>
      <c r="E284" s="199"/>
    </row>
    <row r="285" spans="1:5" x14ac:dyDescent="0.25">
      <c r="A285" s="184"/>
      <c r="B285" s="205"/>
      <c r="C285" s="184"/>
      <c r="D285" s="184"/>
      <c r="E285" s="199"/>
    </row>
    <row r="286" spans="1:5" x14ac:dyDescent="0.25">
      <c r="A286" s="184"/>
      <c r="B286" s="205"/>
      <c r="C286" s="184"/>
      <c r="D286" s="184"/>
      <c r="E286" s="199"/>
    </row>
    <row r="287" spans="1:5" x14ac:dyDescent="0.25">
      <c r="A287" s="184"/>
      <c r="B287" s="205"/>
      <c r="C287" s="184"/>
      <c r="D287" s="184"/>
      <c r="E287" s="199"/>
    </row>
    <row r="288" spans="1:5" x14ac:dyDescent="0.25">
      <c r="A288" s="184"/>
      <c r="B288" s="205"/>
      <c r="C288" s="184"/>
      <c r="D288" s="184"/>
      <c r="E288" s="199"/>
    </row>
    <row r="289" spans="1:5" x14ac:dyDescent="0.25">
      <c r="A289" s="184"/>
      <c r="B289" s="205"/>
      <c r="C289" s="184"/>
      <c r="D289" s="184"/>
      <c r="E289" s="199"/>
    </row>
    <row r="290" spans="1:5" x14ac:dyDescent="0.25">
      <c r="A290" s="184"/>
      <c r="B290" s="205"/>
      <c r="C290" s="184"/>
      <c r="D290" s="184"/>
      <c r="E290" s="199"/>
    </row>
    <row r="291" spans="1:5" x14ac:dyDescent="0.25">
      <c r="A291" s="184"/>
      <c r="B291" s="205"/>
      <c r="C291" s="184"/>
      <c r="D291" s="184"/>
      <c r="E291" s="199"/>
    </row>
    <row r="292" spans="1:5" x14ac:dyDescent="0.25">
      <c r="A292" s="184"/>
      <c r="B292" s="205"/>
      <c r="C292" s="184"/>
      <c r="D292" s="184"/>
      <c r="E292" s="199"/>
    </row>
    <row r="293" spans="1:5" x14ac:dyDescent="0.25">
      <c r="A293" s="184"/>
      <c r="B293" s="205"/>
      <c r="C293" s="184"/>
      <c r="D293" s="184"/>
      <c r="E293" s="199"/>
    </row>
    <row r="294" spans="1:5" x14ac:dyDescent="0.25">
      <c r="A294" s="184"/>
      <c r="B294" s="205"/>
      <c r="C294" s="184"/>
      <c r="D294" s="184"/>
      <c r="E294" s="199"/>
    </row>
    <row r="295" spans="1:5" x14ac:dyDescent="0.25">
      <c r="A295" s="184"/>
      <c r="B295" s="205"/>
      <c r="C295" s="184"/>
      <c r="D295" s="184"/>
      <c r="E295" s="199"/>
    </row>
    <row r="296" spans="1:5" x14ac:dyDescent="0.25">
      <c r="A296" s="184"/>
      <c r="B296" s="205"/>
      <c r="C296" s="184"/>
      <c r="D296" s="184"/>
      <c r="E296" s="199"/>
    </row>
    <row r="297" spans="1:5" x14ac:dyDescent="0.25">
      <c r="A297" s="184"/>
      <c r="B297" s="205"/>
      <c r="C297" s="184"/>
      <c r="D297" s="184"/>
      <c r="E297" s="199"/>
    </row>
    <row r="298" spans="1:5" x14ac:dyDescent="0.25">
      <c r="A298" s="184"/>
      <c r="B298" s="205"/>
      <c r="C298" s="184"/>
      <c r="D298" s="184"/>
      <c r="E298" s="199"/>
    </row>
    <row r="299" spans="1:5" x14ac:dyDescent="0.25">
      <c r="A299" s="184"/>
      <c r="B299" s="205"/>
      <c r="C299" s="184"/>
      <c r="D299" s="184"/>
      <c r="E299" s="199"/>
    </row>
    <row r="300" spans="1:5" x14ac:dyDescent="0.25">
      <c r="A300" s="184"/>
      <c r="B300" s="205"/>
      <c r="C300" s="184"/>
      <c r="D300" s="184"/>
      <c r="E300" s="199"/>
    </row>
    <row r="301" spans="1:5" x14ac:dyDescent="0.25">
      <c r="A301" s="184"/>
      <c r="B301" s="205"/>
      <c r="C301" s="184"/>
      <c r="D301" s="184"/>
      <c r="E301" s="199"/>
    </row>
    <row r="302" spans="1:5" x14ac:dyDescent="0.25">
      <c r="A302" s="184"/>
      <c r="B302" s="205"/>
      <c r="C302" s="184"/>
      <c r="D302" s="184"/>
      <c r="E302" s="199"/>
    </row>
    <row r="303" spans="1:5" x14ac:dyDescent="0.25">
      <c r="A303" s="184"/>
      <c r="B303" s="205"/>
      <c r="C303" s="184"/>
      <c r="D303" s="184"/>
      <c r="E303" s="199"/>
    </row>
    <row r="304" spans="1:5" x14ac:dyDescent="0.25">
      <c r="A304" s="184"/>
      <c r="B304" s="205"/>
      <c r="C304" s="184"/>
      <c r="D304" s="184"/>
      <c r="E304" s="199"/>
    </row>
    <row r="305" spans="1:5" x14ac:dyDescent="0.25">
      <c r="A305" s="184"/>
      <c r="B305" s="205"/>
      <c r="C305" s="184"/>
      <c r="D305" s="184"/>
      <c r="E305" s="199"/>
    </row>
    <row r="306" spans="1:5" x14ac:dyDescent="0.25">
      <c r="A306" s="184"/>
      <c r="B306" s="205"/>
      <c r="C306" s="184"/>
      <c r="D306" s="184"/>
      <c r="E306" s="199"/>
    </row>
    <row r="307" spans="1:5" x14ac:dyDescent="0.25">
      <c r="A307" s="184"/>
      <c r="B307" s="205"/>
      <c r="C307" s="184"/>
      <c r="D307" s="184"/>
      <c r="E307" s="199"/>
    </row>
    <row r="308" spans="1:5" x14ac:dyDescent="0.25">
      <c r="A308" s="184"/>
      <c r="B308" s="205"/>
      <c r="C308" s="184"/>
      <c r="D308" s="184"/>
      <c r="E308" s="199"/>
    </row>
    <row r="309" spans="1:5" x14ac:dyDescent="0.25">
      <c r="A309" s="184"/>
      <c r="B309" s="205"/>
      <c r="C309" s="184"/>
      <c r="D309" s="184"/>
      <c r="E309" s="199"/>
    </row>
    <row r="310" spans="1:5" x14ac:dyDescent="0.25">
      <c r="A310" s="184"/>
      <c r="B310" s="205"/>
      <c r="C310" s="184"/>
      <c r="D310" s="184"/>
      <c r="E310" s="199"/>
    </row>
    <row r="311" spans="1:5" x14ac:dyDescent="0.25">
      <c r="A311" s="184"/>
      <c r="B311" s="205"/>
      <c r="C311" s="184"/>
      <c r="D311" s="184"/>
      <c r="E311" s="199"/>
    </row>
    <row r="312" spans="1:5" x14ac:dyDescent="0.25">
      <c r="A312" s="184"/>
      <c r="B312" s="205"/>
      <c r="C312" s="184"/>
      <c r="D312" s="184"/>
      <c r="E312" s="199"/>
    </row>
    <row r="313" spans="1:5" x14ac:dyDescent="0.25">
      <c r="A313" s="184"/>
      <c r="B313" s="205"/>
      <c r="C313" s="184"/>
      <c r="D313" s="184"/>
      <c r="E313" s="199"/>
    </row>
    <row r="314" spans="1:5" x14ac:dyDescent="0.25">
      <c r="A314" s="184"/>
      <c r="B314" s="205"/>
      <c r="C314" s="184"/>
      <c r="D314" s="184"/>
      <c r="E314" s="199"/>
    </row>
    <row r="315" spans="1:5" x14ac:dyDescent="0.25">
      <c r="A315" s="184"/>
      <c r="B315" s="205"/>
      <c r="C315" s="184"/>
      <c r="D315" s="184"/>
      <c r="E315" s="199"/>
    </row>
    <row r="316" spans="1:5" x14ac:dyDescent="0.25">
      <c r="A316" s="184"/>
      <c r="B316" s="205"/>
      <c r="C316" s="184"/>
      <c r="D316" s="184"/>
      <c r="E316" s="199"/>
    </row>
    <row r="317" spans="1:5" x14ac:dyDescent="0.25">
      <c r="A317" s="184"/>
      <c r="B317" s="205"/>
      <c r="C317" s="184"/>
      <c r="D317" s="184"/>
      <c r="E317" s="199"/>
    </row>
    <row r="318" spans="1:5" x14ac:dyDescent="0.25">
      <c r="A318" s="184"/>
      <c r="B318" s="205"/>
      <c r="C318" s="184"/>
      <c r="D318" s="184"/>
      <c r="E318" s="199"/>
    </row>
    <row r="319" spans="1:5" x14ac:dyDescent="0.25">
      <c r="A319" s="184"/>
      <c r="B319" s="205"/>
      <c r="C319" s="184"/>
      <c r="D319" s="184"/>
      <c r="E319" s="199"/>
    </row>
    <row r="320" spans="1:5" x14ac:dyDescent="0.25">
      <c r="A320" s="184"/>
      <c r="B320" s="205"/>
      <c r="C320" s="184"/>
      <c r="D320" s="184"/>
      <c r="E320" s="199"/>
    </row>
    <row r="321" spans="1:5" x14ac:dyDescent="0.25">
      <c r="A321" s="184"/>
      <c r="B321" s="205"/>
      <c r="C321" s="184"/>
      <c r="D321" s="184"/>
      <c r="E321" s="199"/>
    </row>
    <row r="322" spans="1:5" x14ac:dyDescent="0.25">
      <c r="A322" s="184"/>
      <c r="B322" s="205"/>
      <c r="C322" s="184"/>
      <c r="D322" s="184"/>
      <c r="E322" s="199"/>
    </row>
    <row r="323" spans="1:5" x14ac:dyDescent="0.25">
      <c r="A323" s="184"/>
      <c r="B323" s="205"/>
      <c r="C323" s="184"/>
      <c r="D323" s="184"/>
      <c r="E323" s="199"/>
    </row>
    <row r="324" spans="1:5" x14ac:dyDescent="0.25">
      <c r="A324" s="184"/>
      <c r="B324" s="205"/>
      <c r="C324" s="184"/>
      <c r="D324" s="184"/>
      <c r="E324" s="199"/>
    </row>
    <row r="325" spans="1:5" x14ac:dyDescent="0.25">
      <c r="A325" s="184"/>
      <c r="B325" s="205"/>
      <c r="C325" s="184"/>
      <c r="D325" s="184"/>
      <c r="E325" s="199"/>
    </row>
    <row r="326" spans="1:5" x14ac:dyDescent="0.25">
      <c r="A326" s="184"/>
      <c r="B326" s="205"/>
      <c r="C326" s="184"/>
      <c r="D326" s="184"/>
      <c r="E326" s="199"/>
    </row>
    <row r="327" spans="1:5" x14ac:dyDescent="0.25">
      <c r="A327" s="184"/>
      <c r="B327" s="205"/>
      <c r="C327" s="184"/>
      <c r="D327" s="184"/>
      <c r="E327" s="199"/>
    </row>
    <row r="328" spans="1:5" x14ac:dyDescent="0.25">
      <c r="A328" s="184"/>
      <c r="B328" s="205"/>
      <c r="C328" s="184"/>
      <c r="D328" s="184"/>
      <c r="E328" s="199"/>
    </row>
    <row r="329" spans="1:5" x14ac:dyDescent="0.25">
      <c r="A329" s="184"/>
      <c r="B329" s="205"/>
      <c r="C329" s="184"/>
      <c r="D329" s="184"/>
      <c r="E329" s="199"/>
    </row>
    <row r="330" spans="1:5" x14ac:dyDescent="0.25">
      <c r="A330" s="184"/>
      <c r="B330" s="205"/>
      <c r="C330" s="184"/>
      <c r="D330" s="184"/>
      <c r="E330" s="199"/>
    </row>
    <row r="331" spans="1:5" x14ac:dyDescent="0.25">
      <c r="A331" s="184"/>
      <c r="B331" s="205"/>
      <c r="C331" s="184"/>
      <c r="D331" s="184"/>
      <c r="E331" s="199"/>
    </row>
    <row r="332" spans="1:5" x14ac:dyDescent="0.25">
      <c r="A332" s="184"/>
      <c r="B332" s="205"/>
      <c r="C332" s="184"/>
      <c r="D332" s="184"/>
      <c r="E332" s="199"/>
    </row>
    <row r="333" spans="1:5" x14ac:dyDescent="0.25">
      <c r="A333" s="184"/>
      <c r="B333" s="205"/>
      <c r="C333" s="184"/>
      <c r="D333" s="184"/>
      <c r="E333" s="199"/>
    </row>
    <row r="334" spans="1:5" x14ac:dyDescent="0.25">
      <c r="A334" s="184"/>
      <c r="B334" s="205"/>
      <c r="C334" s="184"/>
      <c r="D334" s="184"/>
      <c r="E334" s="199"/>
    </row>
    <row r="335" spans="1:5" x14ac:dyDescent="0.25">
      <c r="A335" s="184"/>
      <c r="B335" s="205"/>
      <c r="C335" s="184"/>
      <c r="D335" s="184"/>
      <c r="E335" s="199"/>
    </row>
    <row r="336" spans="1:5" x14ac:dyDescent="0.25">
      <c r="A336" s="184"/>
      <c r="B336" s="205"/>
      <c r="C336" s="184"/>
      <c r="D336" s="184"/>
      <c r="E336" s="199"/>
    </row>
    <row r="337" spans="1:5" x14ac:dyDescent="0.25">
      <c r="A337" s="184"/>
      <c r="B337" s="205"/>
      <c r="C337" s="184"/>
      <c r="D337" s="184"/>
      <c r="E337" s="199"/>
    </row>
    <row r="338" spans="1:5" x14ac:dyDescent="0.25">
      <c r="A338" s="184"/>
      <c r="B338" s="205"/>
      <c r="C338" s="184"/>
      <c r="D338" s="184"/>
      <c r="E338" s="199"/>
    </row>
    <row r="339" spans="1:5" x14ac:dyDescent="0.25">
      <c r="A339" s="184"/>
      <c r="B339" s="205"/>
      <c r="C339" s="184"/>
      <c r="D339" s="184"/>
      <c r="E339" s="199"/>
    </row>
    <row r="340" spans="1:5" x14ac:dyDescent="0.25">
      <c r="A340" s="184"/>
      <c r="B340" s="205"/>
      <c r="C340" s="184"/>
      <c r="D340" s="184"/>
      <c r="E340" s="199"/>
    </row>
    <row r="341" spans="1:5" x14ac:dyDescent="0.25">
      <c r="A341" s="184"/>
      <c r="B341" s="205"/>
      <c r="C341" s="184"/>
      <c r="D341" s="184"/>
      <c r="E341" s="199"/>
    </row>
    <row r="342" spans="1:5" x14ac:dyDescent="0.25">
      <c r="A342" s="184"/>
      <c r="B342" s="205"/>
      <c r="C342" s="184"/>
      <c r="D342" s="184"/>
      <c r="E342" s="199"/>
    </row>
    <row r="343" spans="1:5" x14ac:dyDescent="0.25">
      <c r="A343" s="184"/>
      <c r="B343" s="205"/>
      <c r="C343" s="184"/>
      <c r="D343" s="184"/>
      <c r="E343" s="199"/>
    </row>
    <row r="344" spans="1:5" x14ac:dyDescent="0.25">
      <c r="A344" s="184"/>
      <c r="B344" s="205"/>
      <c r="C344" s="184"/>
      <c r="D344" s="184"/>
      <c r="E344" s="199"/>
    </row>
    <row r="345" spans="1:5" x14ac:dyDescent="0.25">
      <c r="A345" s="184"/>
      <c r="B345" s="205"/>
      <c r="C345" s="184"/>
      <c r="D345" s="184"/>
      <c r="E345" s="199"/>
    </row>
    <row r="346" spans="1:5" x14ac:dyDescent="0.25">
      <c r="A346" s="184"/>
      <c r="B346" s="205"/>
      <c r="C346" s="184"/>
      <c r="D346" s="184"/>
      <c r="E346" s="199"/>
    </row>
    <row r="347" spans="1:5" x14ac:dyDescent="0.25">
      <c r="A347" s="184"/>
      <c r="B347" s="205"/>
      <c r="C347" s="184"/>
      <c r="D347" s="184"/>
      <c r="E347" s="199"/>
    </row>
    <row r="348" spans="1:5" x14ac:dyDescent="0.25">
      <c r="A348" s="184"/>
      <c r="B348" s="205"/>
      <c r="C348" s="184"/>
      <c r="D348" s="184"/>
      <c r="E348" s="199"/>
    </row>
    <row r="349" spans="1:5" x14ac:dyDescent="0.25">
      <c r="A349" s="184"/>
      <c r="B349" s="205"/>
      <c r="C349" s="184"/>
      <c r="D349" s="184"/>
      <c r="E349" s="199"/>
    </row>
    <row r="350" spans="1:5" x14ac:dyDescent="0.25">
      <c r="A350" s="184"/>
      <c r="B350" s="205"/>
      <c r="C350" s="184"/>
      <c r="D350" s="184"/>
      <c r="E350" s="199"/>
    </row>
    <row r="351" spans="1:5" x14ac:dyDescent="0.25">
      <c r="A351" s="184"/>
      <c r="B351" s="205"/>
      <c r="C351" s="184"/>
      <c r="D351" s="184"/>
      <c r="E351" s="199"/>
    </row>
    <row r="352" spans="1:5" x14ac:dyDescent="0.25">
      <c r="A352" s="184"/>
      <c r="B352" s="205"/>
      <c r="C352" s="184"/>
      <c r="D352" s="184"/>
      <c r="E352" s="199"/>
    </row>
    <row r="353" spans="1:5" x14ac:dyDescent="0.25">
      <c r="A353" s="184"/>
      <c r="B353" s="205"/>
      <c r="C353" s="184"/>
      <c r="D353" s="184"/>
      <c r="E353" s="199"/>
    </row>
    <row r="354" spans="1:5" x14ac:dyDescent="0.25">
      <c r="A354" s="184"/>
      <c r="B354" s="205"/>
      <c r="C354" s="184"/>
      <c r="D354" s="184"/>
      <c r="E354" s="199"/>
    </row>
    <row r="355" spans="1:5" x14ac:dyDescent="0.25">
      <c r="A355" s="184"/>
      <c r="B355" s="205"/>
      <c r="C355" s="184"/>
      <c r="D355" s="184"/>
      <c r="E355" s="199"/>
    </row>
    <row r="356" spans="1:5" x14ac:dyDescent="0.25">
      <c r="A356" s="184"/>
      <c r="B356" s="205"/>
      <c r="C356" s="184"/>
      <c r="D356" s="184"/>
      <c r="E356" s="199"/>
    </row>
    <row r="357" spans="1:5" x14ac:dyDescent="0.25">
      <c r="A357" s="184"/>
      <c r="B357" s="205"/>
      <c r="C357" s="184"/>
      <c r="D357" s="184"/>
      <c r="E357" s="199"/>
    </row>
    <row r="358" spans="1:5" x14ac:dyDescent="0.25">
      <c r="A358" s="184"/>
      <c r="B358" s="205"/>
      <c r="C358" s="184"/>
      <c r="D358" s="184"/>
      <c r="E358" s="199"/>
    </row>
    <row r="359" spans="1:5" x14ac:dyDescent="0.25">
      <c r="A359" s="184"/>
      <c r="B359" s="205"/>
      <c r="C359" s="184"/>
      <c r="D359" s="184"/>
      <c r="E359" s="199"/>
    </row>
    <row r="360" spans="1:5" x14ac:dyDescent="0.25">
      <c r="A360" s="184"/>
      <c r="B360" s="205"/>
      <c r="C360" s="184"/>
      <c r="D360" s="184"/>
      <c r="E360" s="199"/>
    </row>
    <row r="361" spans="1:5" x14ac:dyDescent="0.25">
      <c r="A361" s="184"/>
      <c r="B361" s="205"/>
      <c r="C361" s="184"/>
      <c r="D361" s="184"/>
      <c r="E361" s="199"/>
    </row>
    <row r="362" spans="1:5" x14ac:dyDescent="0.25">
      <c r="A362" s="184"/>
      <c r="B362" s="205"/>
      <c r="C362" s="184"/>
      <c r="D362" s="184"/>
      <c r="E362" s="199"/>
    </row>
    <row r="363" spans="1:5" x14ac:dyDescent="0.25">
      <c r="A363" s="184"/>
      <c r="B363" s="205"/>
      <c r="C363" s="184"/>
      <c r="D363" s="184"/>
      <c r="E363" s="199"/>
    </row>
    <row r="364" spans="1:5" x14ac:dyDescent="0.25">
      <c r="A364" s="184"/>
      <c r="B364" s="205"/>
      <c r="C364" s="184"/>
      <c r="D364" s="184"/>
      <c r="E364" s="199"/>
    </row>
    <row r="365" spans="1:5" x14ac:dyDescent="0.25">
      <c r="A365" s="184"/>
      <c r="B365" s="205"/>
      <c r="C365" s="184"/>
      <c r="D365" s="184"/>
      <c r="E365" s="199"/>
    </row>
    <row r="366" spans="1:5" x14ac:dyDescent="0.25">
      <c r="A366" s="184"/>
      <c r="B366" s="205"/>
      <c r="C366" s="184"/>
      <c r="D366" s="184"/>
      <c r="E366" s="199"/>
    </row>
    <row r="367" spans="1:5" x14ac:dyDescent="0.25">
      <c r="A367" s="184"/>
      <c r="B367" s="205"/>
      <c r="C367" s="184"/>
      <c r="D367" s="184"/>
      <c r="E367" s="199"/>
    </row>
    <row r="368" spans="1:5" x14ac:dyDescent="0.25">
      <c r="A368" s="184"/>
      <c r="B368" s="205"/>
      <c r="C368" s="184"/>
      <c r="D368" s="184"/>
      <c r="E368" s="199"/>
    </row>
    <row r="369" spans="1:5" x14ac:dyDescent="0.25">
      <c r="A369" s="184"/>
      <c r="B369" s="205"/>
      <c r="C369" s="184"/>
      <c r="D369" s="184"/>
      <c r="E369" s="199"/>
    </row>
    <row r="370" spans="1:5" x14ac:dyDescent="0.25">
      <c r="A370" s="184"/>
      <c r="B370" s="205"/>
      <c r="C370" s="184"/>
      <c r="D370" s="184"/>
      <c r="E370" s="199"/>
    </row>
    <row r="371" spans="1:5" x14ac:dyDescent="0.25">
      <c r="A371" s="184"/>
      <c r="B371" s="205"/>
      <c r="C371" s="184"/>
      <c r="D371" s="184"/>
      <c r="E371" s="199"/>
    </row>
    <row r="372" spans="1:5" x14ac:dyDescent="0.25">
      <c r="A372" s="184"/>
      <c r="B372" s="205"/>
      <c r="C372" s="184"/>
      <c r="D372" s="184"/>
      <c r="E372" s="199"/>
    </row>
    <row r="373" spans="1:5" x14ac:dyDescent="0.25">
      <c r="A373" s="184"/>
      <c r="B373" s="205"/>
      <c r="C373" s="184"/>
      <c r="D373" s="184"/>
      <c r="E373" s="199"/>
    </row>
    <row r="374" spans="1:5" x14ac:dyDescent="0.25">
      <c r="A374" s="184"/>
      <c r="B374" s="205"/>
      <c r="C374" s="184"/>
      <c r="D374" s="184"/>
      <c r="E374" s="199"/>
    </row>
    <row r="375" spans="1:5" x14ac:dyDescent="0.25">
      <c r="A375" s="184"/>
      <c r="B375" s="205"/>
      <c r="C375" s="184"/>
      <c r="D375" s="184"/>
      <c r="E375" s="199"/>
    </row>
    <row r="376" spans="1:5" x14ac:dyDescent="0.25">
      <c r="A376" s="184"/>
      <c r="B376" s="205"/>
      <c r="C376" s="184"/>
      <c r="D376" s="184"/>
      <c r="E376" s="199"/>
    </row>
    <row r="377" spans="1:5" x14ac:dyDescent="0.25">
      <c r="A377" s="184"/>
      <c r="B377" s="205"/>
      <c r="C377" s="184"/>
      <c r="D377" s="184"/>
      <c r="E377" s="199"/>
    </row>
    <row r="378" spans="1:5" x14ac:dyDescent="0.25">
      <c r="A378" s="184"/>
      <c r="B378" s="205"/>
      <c r="C378" s="184"/>
      <c r="D378" s="184"/>
      <c r="E378" s="199"/>
    </row>
    <row r="379" spans="1:5" x14ac:dyDescent="0.25">
      <c r="A379" s="184"/>
      <c r="B379" s="205"/>
      <c r="C379" s="184"/>
      <c r="D379" s="184"/>
      <c r="E379" s="199"/>
    </row>
    <row r="380" spans="1:5" x14ac:dyDescent="0.25">
      <c r="A380" s="184"/>
      <c r="B380" s="205"/>
      <c r="C380" s="184"/>
      <c r="D380" s="184"/>
      <c r="E380" s="199"/>
    </row>
    <row r="381" spans="1:5" x14ac:dyDescent="0.25">
      <c r="A381" s="184"/>
      <c r="B381" s="205"/>
      <c r="C381" s="184"/>
      <c r="D381" s="184"/>
      <c r="E381" s="199"/>
    </row>
    <row r="382" spans="1:5" x14ac:dyDescent="0.25">
      <c r="A382" s="184"/>
      <c r="B382" s="205"/>
      <c r="C382" s="184"/>
      <c r="D382" s="184"/>
      <c r="E382" s="199"/>
    </row>
    <row r="383" spans="1:5" x14ac:dyDescent="0.25">
      <c r="A383" s="184"/>
      <c r="B383" s="205"/>
      <c r="C383" s="184"/>
      <c r="D383" s="184"/>
      <c r="E383" s="199"/>
    </row>
    <row r="384" spans="1:5" x14ac:dyDescent="0.25">
      <c r="A384" s="184"/>
      <c r="B384" s="205"/>
      <c r="C384" s="184"/>
      <c r="D384" s="184"/>
      <c r="E384" s="199"/>
    </row>
    <row r="385" spans="1:5" x14ac:dyDescent="0.25">
      <c r="A385" s="184"/>
      <c r="B385" s="205"/>
      <c r="C385" s="184"/>
      <c r="D385" s="184"/>
      <c r="E385" s="199"/>
    </row>
    <row r="386" spans="1:5" x14ac:dyDescent="0.25">
      <c r="A386" s="184"/>
      <c r="B386" s="205"/>
      <c r="C386" s="184"/>
      <c r="D386" s="184"/>
      <c r="E386" s="199"/>
    </row>
    <row r="387" spans="1:5" x14ac:dyDescent="0.25">
      <c r="A387" s="184"/>
      <c r="B387" s="205"/>
      <c r="C387" s="184"/>
      <c r="D387" s="184"/>
      <c r="E387" s="199"/>
    </row>
    <row r="388" spans="1:5" x14ac:dyDescent="0.25">
      <c r="A388" s="184"/>
      <c r="B388" s="205"/>
      <c r="C388" s="184"/>
      <c r="D388" s="184"/>
      <c r="E388" s="199"/>
    </row>
    <row r="389" spans="1:5" x14ac:dyDescent="0.25">
      <c r="A389" s="184"/>
      <c r="B389" s="205"/>
      <c r="C389" s="184"/>
      <c r="D389" s="184"/>
      <c r="E389" s="199"/>
    </row>
    <row r="390" spans="1:5" x14ac:dyDescent="0.25">
      <c r="A390" s="184"/>
      <c r="B390" s="205"/>
      <c r="C390" s="184"/>
      <c r="D390" s="184"/>
      <c r="E390" s="199"/>
    </row>
    <row r="391" spans="1:5" x14ac:dyDescent="0.25">
      <c r="A391" s="184"/>
      <c r="B391" s="205"/>
      <c r="C391" s="184"/>
      <c r="D391" s="184"/>
      <c r="E391" s="199"/>
    </row>
    <row r="392" spans="1:5" x14ac:dyDescent="0.25">
      <c r="A392" s="184"/>
      <c r="B392" s="205"/>
      <c r="C392" s="184"/>
      <c r="D392" s="184"/>
      <c r="E392" s="199"/>
    </row>
    <row r="393" spans="1:5" x14ac:dyDescent="0.25">
      <c r="A393" s="184"/>
      <c r="B393" s="205"/>
      <c r="C393" s="184"/>
      <c r="D393" s="184"/>
      <c r="E393" s="199"/>
    </row>
    <row r="394" spans="1:5" x14ac:dyDescent="0.25">
      <c r="A394" s="184"/>
      <c r="B394" s="205"/>
      <c r="C394" s="184"/>
      <c r="D394" s="184"/>
      <c r="E394" s="199"/>
    </row>
    <row r="395" spans="1:5" x14ac:dyDescent="0.25">
      <c r="A395" s="184"/>
      <c r="B395" s="205"/>
      <c r="C395" s="184"/>
      <c r="D395" s="184"/>
      <c r="E395" s="199"/>
    </row>
    <row r="396" spans="1:5" x14ac:dyDescent="0.25">
      <c r="A396" s="184"/>
      <c r="B396" s="205"/>
      <c r="C396" s="184"/>
      <c r="D396" s="184"/>
      <c r="E396" s="199"/>
    </row>
    <row r="397" spans="1:5" x14ac:dyDescent="0.25">
      <c r="A397" s="184"/>
      <c r="B397" s="205"/>
      <c r="C397" s="184"/>
      <c r="D397" s="184"/>
      <c r="E397" s="199"/>
    </row>
    <row r="398" spans="1:5" x14ac:dyDescent="0.25">
      <c r="A398" s="184"/>
      <c r="B398" s="205"/>
      <c r="C398" s="184"/>
      <c r="D398" s="184"/>
      <c r="E398" s="199"/>
    </row>
    <row r="399" spans="1:5" x14ac:dyDescent="0.25">
      <c r="A399" s="184"/>
      <c r="B399" s="205"/>
      <c r="C399" s="184"/>
      <c r="D399" s="184"/>
      <c r="E399" s="199"/>
    </row>
    <row r="400" spans="1:5" x14ac:dyDescent="0.25">
      <c r="A400" s="184"/>
      <c r="B400" s="205"/>
      <c r="C400" s="184"/>
      <c r="D400" s="184"/>
      <c r="E400" s="199"/>
    </row>
    <row r="401" spans="1:5" x14ac:dyDescent="0.25">
      <c r="A401" s="184"/>
      <c r="B401" s="205"/>
      <c r="C401" s="184"/>
      <c r="D401" s="184"/>
      <c r="E401" s="199"/>
    </row>
    <row r="402" spans="1:5" x14ac:dyDescent="0.25">
      <c r="A402" s="184"/>
      <c r="B402" s="205"/>
      <c r="C402" s="184"/>
      <c r="D402" s="184"/>
      <c r="E402" s="199"/>
    </row>
    <row r="403" spans="1:5" x14ac:dyDescent="0.25">
      <c r="A403" s="184"/>
      <c r="B403" s="205"/>
      <c r="C403" s="184"/>
      <c r="D403" s="184"/>
      <c r="E403" s="199"/>
    </row>
    <row r="404" spans="1:5" x14ac:dyDescent="0.25">
      <c r="A404" s="184"/>
      <c r="B404" s="205"/>
      <c r="C404" s="184"/>
      <c r="D404" s="184"/>
      <c r="E404" s="199"/>
    </row>
    <row r="405" spans="1:5" x14ac:dyDescent="0.25">
      <c r="A405" s="184"/>
      <c r="B405" s="205"/>
      <c r="C405" s="184"/>
      <c r="D405" s="184"/>
      <c r="E405" s="199"/>
    </row>
    <row r="406" spans="1:5" x14ac:dyDescent="0.25">
      <c r="A406" s="184"/>
      <c r="B406" s="205"/>
      <c r="C406" s="184"/>
      <c r="D406" s="184"/>
      <c r="E406" s="199"/>
    </row>
    <row r="407" spans="1:5" x14ac:dyDescent="0.25">
      <c r="A407" s="184"/>
      <c r="B407" s="205"/>
      <c r="C407" s="184"/>
      <c r="D407" s="184"/>
      <c r="E407" s="199"/>
    </row>
    <row r="408" spans="1:5" x14ac:dyDescent="0.25">
      <c r="A408" s="184"/>
      <c r="B408" s="205"/>
      <c r="C408" s="184"/>
      <c r="D408" s="184"/>
      <c r="E408" s="199"/>
    </row>
    <row r="409" spans="1:5" x14ac:dyDescent="0.25">
      <c r="A409" s="184"/>
      <c r="B409" s="205"/>
      <c r="C409" s="184"/>
      <c r="D409" s="184"/>
      <c r="E409" s="199"/>
    </row>
    <row r="410" spans="1:5" x14ac:dyDescent="0.25">
      <c r="A410" s="184"/>
      <c r="B410" s="205"/>
      <c r="C410" s="184"/>
      <c r="D410" s="184"/>
      <c r="E410" s="199"/>
    </row>
    <row r="411" spans="1:5" x14ac:dyDescent="0.25">
      <c r="A411" s="184"/>
      <c r="B411" s="205"/>
      <c r="C411" s="184"/>
      <c r="D411" s="184"/>
      <c r="E411" s="199"/>
    </row>
    <row r="412" spans="1:5" x14ac:dyDescent="0.25">
      <c r="A412" s="184"/>
      <c r="B412" s="205"/>
      <c r="C412" s="184"/>
      <c r="D412" s="184"/>
      <c r="E412" s="199"/>
    </row>
    <row r="413" spans="1:5" x14ac:dyDescent="0.25">
      <c r="A413" s="184"/>
      <c r="B413" s="205"/>
      <c r="C413" s="184"/>
      <c r="D413" s="184"/>
      <c r="E413" s="199"/>
    </row>
    <row r="414" spans="1:5" x14ac:dyDescent="0.25">
      <c r="A414" s="184"/>
      <c r="B414" s="205"/>
      <c r="C414" s="184"/>
      <c r="D414" s="184"/>
      <c r="E414" s="199"/>
    </row>
    <row r="415" spans="1:5" x14ac:dyDescent="0.25">
      <c r="A415" s="184"/>
      <c r="B415" s="205"/>
      <c r="C415" s="184"/>
      <c r="D415" s="184"/>
      <c r="E415" s="199"/>
    </row>
    <row r="416" spans="1:5" x14ac:dyDescent="0.25">
      <c r="A416" s="184"/>
      <c r="B416" s="205"/>
      <c r="C416" s="184"/>
      <c r="D416" s="184"/>
      <c r="E416" s="199"/>
    </row>
    <row r="417" spans="1:5" x14ac:dyDescent="0.25">
      <c r="A417" s="184"/>
      <c r="B417" s="205"/>
      <c r="C417" s="184"/>
      <c r="D417" s="184"/>
      <c r="E417" s="199"/>
    </row>
    <row r="418" spans="1:5" x14ac:dyDescent="0.25">
      <c r="A418" s="184"/>
      <c r="B418" s="205"/>
      <c r="C418" s="184"/>
      <c r="D418" s="184"/>
      <c r="E418" s="199"/>
    </row>
    <row r="419" spans="1:5" x14ac:dyDescent="0.25">
      <c r="A419" s="184"/>
      <c r="B419" s="205"/>
      <c r="C419" s="184"/>
      <c r="D419" s="184"/>
      <c r="E419" s="199"/>
    </row>
    <row r="420" spans="1:5" x14ac:dyDescent="0.25">
      <c r="A420" s="184"/>
      <c r="B420" s="205"/>
      <c r="C420" s="184"/>
      <c r="D420" s="184"/>
      <c r="E420" s="199"/>
    </row>
    <row r="421" spans="1:5" x14ac:dyDescent="0.25">
      <c r="A421" s="184"/>
      <c r="B421" s="205"/>
      <c r="C421" s="184"/>
      <c r="D421" s="184"/>
      <c r="E421" s="199"/>
    </row>
    <row r="422" spans="1:5" x14ac:dyDescent="0.25">
      <c r="A422" s="184"/>
      <c r="B422" s="205"/>
      <c r="C422" s="184"/>
      <c r="D422" s="184"/>
      <c r="E422" s="199"/>
    </row>
    <row r="423" spans="1:5" x14ac:dyDescent="0.25">
      <c r="A423" s="184"/>
      <c r="B423" s="205"/>
      <c r="C423" s="184"/>
      <c r="D423" s="184"/>
      <c r="E423" s="199"/>
    </row>
    <row r="424" spans="1:5" x14ac:dyDescent="0.25">
      <c r="A424" s="184"/>
      <c r="B424" s="205"/>
      <c r="C424" s="184"/>
      <c r="D424" s="184"/>
      <c r="E424" s="199"/>
    </row>
    <row r="425" spans="1:5" x14ac:dyDescent="0.25">
      <c r="A425" s="184"/>
      <c r="B425" s="205"/>
      <c r="C425" s="184"/>
      <c r="D425" s="184"/>
      <c r="E425" s="199"/>
    </row>
    <row r="426" spans="1:5" x14ac:dyDescent="0.25">
      <c r="A426" s="184"/>
      <c r="B426" s="205"/>
      <c r="C426" s="184"/>
      <c r="D426" s="184"/>
      <c r="E426" s="199"/>
    </row>
    <row r="427" spans="1:5" x14ac:dyDescent="0.25">
      <c r="A427" s="184"/>
      <c r="B427" s="205"/>
      <c r="C427" s="184"/>
      <c r="D427" s="184"/>
      <c r="E427" s="199"/>
    </row>
    <row r="428" spans="1:5" x14ac:dyDescent="0.25">
      <c r="A428" s="184"/>
      <c r="B428" s="205"/>
      <c r="C428" s="184"/>
      <c r="D428" s="184"/>
      <c r="E428" s="199"/>
    </row>
    <row r="429" spans="1:5" x14ac:dyDescent="0.25">
      <c r="A429" s="184"/>
      <c r="B429" s="205"/>
      <c r="C429" s="184"/>
      <c r="D429" s="184"/>
      <c r="E429" s="199"/>
    </row>
    <row r="430" spans="1:5" x14ac:dyDescent="0.25">
      <c r="A430" s="184"/>
      <c r="B430" s="205"/>
      <c r="C430" s="184"/>
      <c r="D430" s="184"/>
      <c r="E430" s="199"/>
    </row>
    <row r="431" spans="1:5" x14ac:dyDescent="0.25">
      <c r="A431" s="184"/>
      <c r="B431" s="205"/>
      <c r="C431" s="184"/>
      <c r="D431" s="184"/>
      <c r="E431" s="199"/>
    </row>
    <row r="432" spans="1:5" x14ac:dyDescent="0.25">
      <c r="A432" s="184"/>
      <c r="B432" s="205"/>
      <c r="C432" s="184"/>
      <c r="D432" s="184"/>
      <c r="E432" s="199"/>
    </row>
    <row r="433" spans="1:5" x14ac:dyDescent="0.25">
      <c r="A433" s="184"/>
      <c r="B433" s="205"/>
      <c r="C433" s="184"/>
      <c r="D433" s="184"/>
      <c r="E433" s="199"/>
    </row>
    <row r="434" spans="1:5" x14ac:dyDescent="0.25">
      <c r="A434" s="184"/>
      <c r="B434" s="205"/>
      <c r="C434" s="184"/>
      <c r="D434" s="184"/>
      <c r="E434" s="199"/>
    </row>
    <row r="435" spans="1:5" x14ac:dyDescent="0.25">
      <c r="A435" s="184"/>
      <c r="B435" s="205"/>
      <c r="C435" s="184"/>
      <c r="D435" s="184"/>
      <c r="E435" s="199"/>
    </row>
    <row r="436" spans="1:5" x14ac:dyDescent="0.25">
      <c r="A436" s="184"/>
      <c r="B436" s="205"/>
      <c r="C436" s="184"/>
      <c r="D436" s="184"/>
      <c r="E436" s="199"/>
    </row>
    <row r="437" spans="1:5" x14ac:dyDescent="0.25">
      <c r="A437" s="184"/>
      <c r="B437" s="205"/>
      <c r="C437" s="184"/>
      <c r="D437" s="184"/>
      <c r="E437" s="199"/>
    </row>
    <row r="438" spans="1:5" x14ac:dyDescent="0.25">
      <c r="A438" s="184"/>
      <c r="B438" s="205"/>
      <c r="C438" s="184"/>
      <c r="D438" s="184"/>
      <c r="E438" s="199"/>
    </row>
    <row r="439" spans="1:5" x14ac:dyDescent="0.25">
      <c r="A439" s="184"/>
      <c r="B439" s="205"/>
      <c r="C439" s="184"/>
      <c r="D439" s="184"/>
      <c r="E439" s="199"/>
    </row>
    <row r="440" spans="1:5" x14ac:dyDescent="0.25">
      <c r="A440" s="184"/>
      <c r="B440" s="205"/>
      <c r="C440" s="184"/>
      <c r="D440" s="184"/>
      <c r="E440" s="199"/>
    </row>
    <row r="441" spans="1:5" x14ac:dyDescent="0.25">
      <c r="A441" s="184"/>
      <c r="B441" s="205"/>
      <c r="C441" s="184"/>
      <c r="D441" s="184"/>
      <c r="E441" s="199"/>
    </row>
    <row r="442" spans="1:5" x14ac:dyDescent="0.25">
      <c r="A442" s="184"/>
      <c r="B442" s="205"/>
      <c r="C442" s="184"/>
      <c r="D442" s="184"/>
      <c r="E442" s="199"/>
    </row>
    <row r="443" spans="1:5" x14ac:dyDescent="0.25">
      <c r="A443" s="184"/>
      <c r="B443" s="205"/>
      <c r="C443" s="184"/>
      <c r="D443" s="184"/>
      <c r="E443" s="199"/>
    </row>
    <row r="444" spans="1:5" x14ac:dyDescent="0.25">
      <c r="A444" s="184"/>
      <c r="B444" s="205"/>
      <c r="C444" s="184"/>
      <c r="D444" s="184"/>
      <c r="E444" s="199"/>
    </row>
    <row r="445" spans="1:5" x14ac:dyDescent="0.25">
      <c r="A445" s="184"/>
      <c r="B445" s="205"/>
      <c r="C445" s="184"/>
      <c r="D445" s="184"/>
      <c r="E445" s="199"/>
    </row>
    <row r="446" spans="1:5" x14ac:dyDescent="0.25">
      <c r="A446" s="184"/>
      <c r="B446" s="205"/>
      <c r="C446" s="184"/>
      <c r="D446" s="184"/>
      <c r="E446" s="199"/>
    </row>
    <row r="447" spans="1:5" x14ac:dyDescent="0.25">
      <c r="A447" s="184"/>
      <c r="B447" s="205"/>
      <c r="C447" s="184"/>
      <c r="D447" s="184"/>
      <c r="E447" s="199"/>
    </row>
    <row r="448" spans="1:5" x14ac:dyDescent="0.25">
      <c r="A448" s="184"/>
      <c r="B448" s="205"/>
      <c r="C448" s="184"/>
      <c r="D448" s="184"/>
      <c r="E448" s="199"/>
    </row>
    <row r="449" spans="1:5" x14ac:dyDescent="0.25">
      <c r="A449" s="184"/>
      <c r="B449" s="205"/>
      <c r="C449" s="184"/>
      <c r="D449" s="184"/>
      <c r="E449" s="199"/>
    </row>
  </sheetData>
  <mergeCells count="27">
    <mergeCell ref="D127:E127"/>
    <mergeCell ref="A109:B109"/>
    <mergeCell ref="A112:E112"/>
    <mergeCell ref="C50:E50"/>
    <mergeCell ref="A52:E52"/>
    <mergeCell ref="C61:E61"/>
    <mergeCell ref="A63:E63"/>
    <mergeCell ref="A75:E75"/>
    <mergeCell ref="A95:E95"/>
    <mergeCell ref="D123:E123"/>
    <mergeCell ref="D124:E124"/>
    <mergeCell ref="D125:E125"/>
    <mergeCell ref="D126:E126"/>
    <mergeCell ref="D115:E115"/>
    <mergeCell ref="D116:E116"/>
    <mergeCell ref="D117:E117"/>
    <mergeCell ref="D121:E121"/>
    <mergeCell ref="D122:E122"/>
    <mergeCell ref="D118:E118"/>
    <mergeCell ref="D119:E119"/>
    <mergeCell ref="D120:E120"/>
    <mergeCell ref="D113:E113"/>
    <mergeCell ref="D114:E114"/>
    <mergeCell ref="F1:G1"/>
    <mergeCell ref="A1:E1"/>
    <mergeCell ref="A2:E2"/>
    <mergeCell ref="A7:E7"/>
  </mergeCells>
  <phoneticPr fontId="46" type="noConversion"/>
  <conditionalFormatting sqref="B450:B1048576">
    <cfRule type="duplicateValues" dxfId="253" priority="115"/>
  </conditionalFormatting>
  <conditionalFormatting sqref="E409:E449">
    <cfRule type="duplicateValues" dxfId="252" priority="106"/>
  </conditionalFormatting>
  <conditionalFormatting sqref="E409:E449">
    <cfRule type="duplicateValues" dxfId="251" priority="104"/>
    <cfRule type="duplicateValues" dxfId="250" priority="105"/>
  </conditionalFormatting>
  <conditionalFormatting sqref="E409:E449">
    <cfRule type="duplicateValues" dxfId="249" priority="103"/>
  </conditionalFormatting>
  <conditionalFormatting sqref="E409:E449">
    <cfRule type="duplicateValues" dxfId="248" priority="102"/>
  </conditionalFormatting>
  <conditionalFormatting sqref="B409:B449">
    <cfRule type="duplicateValues" dxfId="247" priority="107"/>
    <cfRule type="duplicateValues" dxfId="246" priority="108"/>
  </conditionalFormatting>
  <conditionalFormatting sqref="B409:B449">
    <cfRule type="duplicateValues" dxfId="245" priority="101"/>
  </conditionalFormatting>
  <conditionalFormatting sqref="B409:B449">
    <cfRule type="duplicateValues" dxfId="244" priority="100"/>
  </conditionalFormatting>
  <conditionalFormatting sqref="E409:E449">
    <cfRule type="duplicateValues" dxfId="243" priority="98"/>
  </conditionalFormatting>
  <conditionalFormatting sqref="B409:B449">
    <cfRule type="duplicateValues" dxfId="242" priority="97"/>
  </conditionalFormatting>
  <conditionalFormatting sqref="E409:E449">
    <cfRule type="duplicateValues" dxfId="241" priority="93"/>
    <cfRule type="duplicateValues" dxfId="240" priority="95"/>
  </conditionalFormatting>
  <conditionalFormatting sqref="E149:E408">
    <cfRule type="duplicateValues" dxfId="54" priority="49"/>
  </conditionalFormatting>
  <conditionalFormatting sqref="E149:E408">
    <cfRule type="duplicateValues" dxfId="53" priority="47"/>
    <cfRule type="duplicateValues" dxfId="52" priority="48"/>
  </conditionalFormatting>
  <conditionalFormatting sqref="B149:B408">
    <cfRule type="duplicateValues" dxfId="51" priority="50"/>
    <cfRule type="duplicateValues" dxfId="50" priority="51"/>
  </conditionalFormatting>
  <conditionalFormatting sqref="B149:B408">
    <cfRule type="duplicateValues" dxfId="49" priority="46"/>
  </conditionalFormatting>
  <conditionalFormatting sqref="E106:E126 E33:E34 E73:E86 E92:E103 E1:E18 E20:E23 E46:E69 E25:E31 E128:E408">
    <cfRule type="duplicateValues" dxfId="48" priority="45"/>
  </conditionalFormatting>
  <conditionalFormatting sqref="B1:B408">
    <cfRule type="duplicateValues" dxfId="47" priority="44"/>
  </conditionalFormatting>
  <conditionalFormatting sqref="E32">
    <cfRule type="duplicateValues" dxfId="46" priority="43"/>
  </conditionalFormatting>
  <conditionalFormatting sqref="E106:E126 E73:E86 E92:E104 E1:E18 E20:E23 E46:E69 E25:E34 E128:E408">
    <cfRule type="duplicateValues" dxfId="45" priority="40"/>
    <cfRule type="duplicateValues" dxfId="44" priority="42"/>
  </conditionalFormatting>
  <conditionalFormatting sqref="E104">
    <cfRule type="duplicateValues" dxfId="43" priority="41"/>
  </conditionalFormatting>
  <conditionalFormatting sqref="B138:B148 B107:B120 B1:B97">
    <cfRule type="duplicateValues" dxfId="42" priority="52"/>
  </conditionalFormatting>
  <conditionalFormatting sqref="E105">
    <cfRule type="duplicateValues" dxfId="41" priority="39"/>
  </conditionalFormatting>
  <conditionalFormatting sqref="E105">
    <cfRule type="duplicateValues" dxfId="40" priority="37"/>
    <cfRule type="duplicateValues" dxfId="39" priority="38"/>
  </conditionalFormatting>
  <conditionalFormatting sqref="E35:E36">
    <cfRule type="duplicateValues" dxfId="38" priority="36"/>
  </conditionalFormatting>
  <conditionalFormatting sqref="E35:E36">
    <cfRule type="duplicateValues" dxfId="37" priority="34"/>
    <cfRule type="duplicateValues" dxfId="36" priority="35"/>
  </conditionalFormatting>
  <conditionalFormatting sqref="E19">
    <cfRule type="duplicateValues" dxfId="35" priority="33"/>
  </conditionalFormatting>
  <conditionalFormatting sqref="E19">
    <cfRule type="duplicateValues" dxfId="34" priority="31"/>
    <cfRule type="duplicateValues" dxfId="33" priority="32"/>
  </conditionalFormatting>
  <conditionalFormatting sqref="E70">
    <cfRule type="duplicateValues" dxfId="32" priority="30"/>
  </conditionalFormatting>
  <conditionalFormatting sqref="E70">
    <cfRule type="duplicateValues" dxfId="31" priority="28"/>
    <cfRule type="duplicateValues" dxfId="30" priority="29"/>
  </conditionalFormatting>
  <conditionalFormatting sqref="E24">
    <cfRule type="duplicateValues" dxfId="29" priority="27"/>
  </conditionalFormatting>
  <conditionalFormatting sqref="E24">
    <cfRule type="duplicateValues" dxfId="28" priority="25"/>
    <cfRule type="duplicateValues" dxfId="27" priority="26"/>
  </conditionalFormatting>
  <conditionalFormatting sqref="B121:B137">
    <cfRule type="duplicateValues" dxfId="26" priority="53"/>
  </conditionalFormatting>
  <conditionalFormatting sqref="E87">
    <cfRule type="duplicateValues" dxfId="25" priority="24"/>
  </conditionalFormatting>
  <conditionalFormatting sqref="E87">
    <cfRule type="duplicateValues" dxfId="24" priority="22"/>
    <cfRule type="duplicateValues" dxfId="23" priority="23"/>
  </conditionalFormatting>
  <conditionalFormatting sqref="B98:B100">
    <cfRule type="duplicateValues" dxfId="22" priority="54"/>
  </conditionalFormatting>
  <conditionalFormatting sqref="B101:B106">
    <cfRule type="duplicateValues" dxfId="21" priority="55"/>
  </conditionalFormatting>
  <conditionalFormatting sqref="E127">
    <cfRule type="duplicateValues" dxfId="20" priority="21"/>
  </conditionalFormatting>
  <conditionalFormatting sqref="E127">
    <cfRule type="duplicateValues" dxfId="19" priority="19"/>
    <cfRule type="duplicateValues" dxfId="18" priority="20"/>
  </conditionalFormatting>
  <conditionalFormatting sqref="E88">
    <cfRule type="duplicateValues" dxfId="17" priority="18"/>
  </conditionalFormatting>
  <conditionalFormatting sqref="E88">
    <cfRule type="duplicateValues" dxfId="16" priority="16"/>
    <cfRule type="duplicateValues" dxfId="15" priority="17"/>
  </conditionalFormatting>
  <conditionalFormatting sqref="E71:E72">
    <cfRule type="duplicateValues" dxfId="14" priority="15"/>
  </conditionalFormatting>
  <conditionalFormatting sqref="E71:E72">
    <cfRule type="duplicateValues" dxfId="13" priority="13"/>
    <cfRule type="duplicateValues" dxfId="12" priority="14"/>
  </conditionalFormatting>
  <conditionalFormatting sqref="E89:E91">
    <cfRule type="duplicateValues" dxfId="11" priority="12"/>
  </conditionalFormatting>
  <conditionalFormatting sqref="E89:E91">
    <cfRule type="duplicateValues" dxfId="10" priority="10"/>
    <cfRule type="duplicateValues" dxfId="9" priority="11"/>
  </conditionalFormatting>
  <conditionalFormatting sqref="E37:E38">
    <cfRule type="duplicateValues" dxfId="8" priority="9"/>
  </conditionalFormatting>
  <conditionalFormatting sqref="E37:E38">
    <cfRule type="duplicateValues" dxfId="7" priority="7"/>
    <cfRule type="duplicateValues" dxfId="6" priority="8"/>
  </conditionalFormatting>
  <conditionalFormatting sqref="E39:E41">
    <cfRule type="duplicateValues" dxfId="5" priority="6"/>
  </conditionalFormatting>
  <conditionalFormatting sqref="E39:E41">
    <cfRule type="duplicateValues" dxfId="4" priority="4"/>
    <cfRule type="duplicateValues" dxfId="3" priority="5"/>
  </conditionalFormatting>
  <conditionalFormatting sqref="E42:E45">
    <cfRule type="duplicateValues" dxfId="2" priority="3"/>
  </conditionalFormatting>
  <conditionalFormatting sqref="E42:E4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04" priority="12"/>
  </conditionalFormatting>
  <conditionalFormatting sqref="A831">
    <cfRule type="duplicateValues" dxfId="203" priority="11"/>
  </conditionalFormatting>
  <conditionalFormatting sqref="A832">
    <cfRule type="duplicateValues" dxfId="202" priority="10"/>
  </conditionalFormatting>
  <conditionalFormatting sqref="A833">
    <cfRule type="duplicateValues" dxfId="201" priority="9"/>
  </conditionalFormatting>
  <conditionalFormatting sqref="A834">
    <cfRule type="duplicateValues" dxfId="200" priority="8"/>
  </conditionalFormatting>
  <conditionalFormatting sqref="A1:A834 A843:A1048576">
    <cfRule type="duplicateValues" dxfId="199" priority="7"/>
  </conditionalFormatting>
  <conditionalFormatting sqref="A835:A841">
    <cfRule type="duplicateValues" dxfId="198" priority="6"/>
  </conditionalFormatting>
  <conditionalFormatting sqref="A835:A841">
    <cfRule type="duplicateValues" dxfId="197" priority="5"/>
  </conditionalFormatting>
  <conditionalFormatting sqref="A1:A841 A843:A1048576">
    <cfRule type="duplicateValues" dxfId="196" priority="4"/>
  </conditionalFormatting>
  <conditionalFormatting sqref="A842">
    <cfRule type="duplicateValues" dxfId="195" priority="3"/>
  </conditionalFormatting>
  <conditionalFormatting sqref="A842">
    <cfRule type="duplicateValues" dxfId="194" priority="2"/>
  </conditionalFormatting>
  <conditionalFormatting sqref="A842">
    <cfRule type="duplicateValues" dxfId="1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1" t="s">
        <v>2416</v>
      </c>
      <c r="B1" s="172"/>
      <c r="C1" s="172"/>
      <c r="D1" s="172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1" t="s">
        <v>2425</v>
      </c>
      <c r="B18" s="172"/>
      <c r="C18" s="172"/>
      <c r="D18" s="172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2" priority="18"/>
  </conditionalFormatting>
  <conditionalFormatting sqref="B7:B8">
    <cfRule type="duplicateValues" dxfId="191" priority="17"/>
  </conditionalFormatting>
  <conditionalFormatting sqref="A7:A8">
    <cfRule type="duplicateValues" dxfId="190" priority="15"/>
    <cfRule type="duplicateValues" dxfId="1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2021-08-09T19:03:11Z</dcterms:modified>
</cp:coreProperties>
</file>