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0\"/>
    </mc:Choice>
  </mc:AlternateContent>
  <bookViews>
    <workbookView xWindow="0" yWindow="0" windowWidth="19200" windowHeight="8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REPORTE!$A$4:$Q$128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19" i="1" l="1"/>
  <c r="A120" i="1"/>
  <c r="A121" i="1"/>
  <c r="A122" i="1"/>
  <c r="A123" i="1"/>
  <c r="A124" i="1"/>
  <c r="A125" i="1"/>
  <c r="A126" i="1"/>
  <c r="A127" i="1"/>
  <c r="A12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18" i="1" l="1"/>
  <c r="G118" i="1"/>
  <c r="H118" i="1"/>
  <c r="I118" i="1"/>
  <c r="J118" i="1"/>
  <c r="K118" i="1"/>
  <c r="F72" i="1"/>
  <c r="G72" i="1"/>
  <c r="H72" i="1"/>
  <c r="I72" i="1"/>
  <c r="J72" i="1"/>
  <c r="K72" i="1"/>
  <c r="F84" i="1"/>
  <c r="G84" i="1"/>
  <c r="H84" i="1"/>
  <c r="I84" i="1"/>
  <c r="J84" i="1"/>
  <c r="K84" i="1"/>
  <c r="F85" i="1"/>
  <c r="G85" i="1"/>
  <c r="H85" i="1"/>
  <c r="I85" i="1"/>
  <c r="J85" i="1"/>
  <c r="K85" i="1"/>
  <c r="F71" i="1"/>
  <c r="G71" i="1"/>
  <c r="H71" i="1"/>
  <c r="I71" i="1"/>
  <c r="J71" i="1"/>
  <c r="K71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102" i="1"/>
  <c r="G102" i="1"/>
  <c r="H102" i="1"/>
  <c r="I102" i="1"/>
  <c r="J102" i="1"/>
  <c r="K102" i="1"/>
  <c r="F112" i="1"/>
  <c r="G112" i="1"/>
  <c r="H112" i="1"/>
  <c r="I112" i="1"/>
  <c r="J112" i="1"/>
  <c r="K112" i="1"/>
  <c r="F117" i="1"/>
  <c r="G117" i="1"/>
  <c r="H117" i="1"/>
  <c r="I117" i="1"/>
  <c r="J117" i="1"/>
  <c r="K117" i="1"/>
  <c r="F75" i="1"/>
  <c r="G75" i="1"/>
  <c r="H75" i="1"/>
  <c r="I75" i="1"/>
  <c r="J75" i="1"/>
  <c r="K75" i="1"/>
  <c r="A118" i="1"/>
  <c r="A72" i="1"/>
  <c r="A84" i="1"/>
  <c r="A85" i="1"/>
  <c r="A71" i="1"/>
  <c r="A116" i="1"/>
  <c r="A115" i="1"/>
  <c r="A69" i="1"/>
  <c r="A68" i="1"/>
  <c r="A67" i="1"/>
  <c r="A66" i="1"/>
  <c r="A102" i="1"/>
  <c r="A112" i="1"/>
  <c r="A117" i="1"/>
  <c r="A75" i="1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A76" i="16" s="1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1" i="1" l="1"/>
  <c r="F111" i="1"/>
  <c r="G111" i="1"/>
  <c r="H111" i="1"/>
  <c r="I111" i="1"/>
  <c r="J111" i="1"/>
  <c r="K111" i="1"/>
  <c r="F41" i="1"/>
  <c r="G41" i="1"/>
  <c r="H41" i="1"/>
  <c r="I41" i="1"/>
  <c r="J41" i="1"/>
  <c r="K41" i="1"/>
  <c r="F101" i="1"/>
  <c r="G101" i="1"/>
  <c r="H101" i="1"/>
  <c r="I101" i="1"/>
  <c r="J101" i="1"/>
  <c r="K10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38" i="1"/>
  <c r="G38" i="1"/>
  <c r="H38" i="1"/>
  <c r="I38" i="1"/>
  <c r="J38" i="1"/>
  <c r="K38" i="1"/>
  <c r="F37" i="1"/>
  <c r="G37" i="1"/>
  <c r="H37" i="1"/>
  <c r="I37" i="1"/>
  <c r="J37" i="1"/>
  <c r="K37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14" i="1"/>
  <c r="G114" i="1"/>
  <c r="H114" i="1"/>
  <c r="I114" i="1"/>
  <c r="J114" i="1"/>
  <c r="K114" i="1"/>
  <c r="F83" i="1"/>
  <c r="G83" i="1"/>
  <c r="H83" i="1"/>
  <c r="I83" i="1"/>
  <c r="J83" i="1"/>
  <c r="K83" i="1"/>
  <c r="F82" i="1"/>
  <c r="G82" i="1"/>
  <c r="H82" i="1"/>
  <c r="I82" i="1"/>
  <c r="J82" i="1"/>
  <c r="K82" i="1"/>
  <c r="A41" i="1"/>
  <c r="A101" i="1"/>
  <c r="A110" i="1"/>
  <c r="A109" i="1"/>
  <c r="A38" i="1"/>
  <c r="A37" i="1"/>
  <c r="A108" i="1"/>
  <c r="A107" i="1"/>
  <c r="A106" i="1"/>
  <c r="A114" i="1"/>
  <c r="A83" i="1"/>
  <c r="A82" i="1"/>
  <c r="F100" i="1" l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3" i="1"/>
  <c r="G93" i="1"/>
  <c r="H93" i="1"/>
  <c r="I93" i="1"/>
  <c r="J93" i="1"/>
  <c r="K93" i="1"/>
  <c r="A100" i="1"/>
  <c r="A99" i="1"/>
  <c r="A98" i="1"/>
  <c r="A93" i="1"/>
  <c r="F105" i="1"/>
  <c r="G105" i="1"/>
  <c r="H105" i="1"/>
  <c r="I105" i="1"/>
  <c r="J105" i="1"/>
  <c r="K105" i="1"/>
  <c r="F36" i="1"/>
  <c r="G36" i="1"/>
  <c r="H36" i="1"/>
  <c r="I36" i="1"/>
  <c r="J36" i="1"/>
  <c r="K36" i="1"/>
  <c r="F86" i="1"/>
  <c r="G86" i="1"/>
  <c r="H86" i="1"/>
  <c r="I86" i="1"/>
  <c r="J86" i="1"/>
  <c r="K86" i="1"/>
  <c r="F113" i="1"/>
  <c r="G113" i="1"/>
  <c r="H113" i="1"/>
  <c r="I113" i="1"/>
  <c r="J113" i="1"/>
  <c r="K113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35" i="1"/>
  <c r="G35" i="1"/>
  <c r="H35" i="1"/>
  <c r="I35" i="1"/>
  <c r="J35" i="1"/>
  <c r="K35" i="1"/>
  <c r="F97" i="1"/>
  <c r="G97" i="1"/>
  <c r="H97" i="1"/>
  <c r="I97" i="1"/>
  <c r="J97" i="1"/>
  <c r="K97" i="1"/>
  <c r="F74" i="1"/>
  <c r="G74" i="1"/>
  <c r="H74" i="1"/>
  <c r="I74" i="1"/>
  <c r="J74" i="1"/>
  <c r="K74" i="1"/>
  <c r="F96" i="1"/>
  <c r="G96" i="1"/>
  <c r="H96" i="1"/>
  <c r="I96" i="1"/>
  <c r="J96" i="1"/>
  <c r="K96" i="1"/>
  <c r="F95" i="1"/>
  <c r="G95" i="1"/>
  <c r="H95" i="1"/>
  <c r="I95" i="1"/>
  <c r="J95" i="1"/>
  <c r="K95" i="1"/>
  <c r="F42" i="1"/>
  <c r="G42" i="1"/>
  <c r="H42" i="1"/>
  <c r="I42" i="1"/>
  <c r="J42" i="1"/>
  <c r="K42" i="1"/>
  <c r="A105" i="1"/>
  <c r="A36" i="1"/>
  <c r="A86" i="1"/>
  <c r="A113" i="1"/>
  <c r="A104" i="1"/>
  <c r="A103" i="1"/>
  <c r="A35" i="1"/>
  <c r="A97" i="1"/>
  <c r="A74" i="1"/>
  <c r="A96" i="1"/>
  <c r="A95" i="1"/>
  <c r="A42" i="1"/>
  <c r="F94" i="1" l="1"/>
  <c r="G94" i="1"/>
  <c r="H94" i="1"/>
  <c r="I94" i="1"/>
  <c r="J94" i="1"/>
  <c r="K94" i="1"/>
  <c r="A94" i="1"/>
  <c r="F88" i="1" l="1"/>
  <c r="G88" i="1"/>
  <c r="H88" i="1"/>
  <c r="I88" i="1"/>
  <c r="J88" i="1"/>
  <c r="K88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92" i="1"/>
  <c r="A91" i="1"/>
  <c r="A90" i="1"/>
  <c r="A89" i="1"/>
  <c r="A88" i="1"/>
  <c r="A17" i="1" l="1"/>
  <c r="F17" i="1"/>
  <c r="G17" i="1"/>
  <c r="H17" i="1"/>
  <c r="I17" i="1"/>
  <c r="J17" i="1"/>
  <c r="K17" i="1"/>
  <c r="F87" i="1" l="1"/>
  <c r="G87" i="1"/>
  <c r="H87" i="1"/>
  <c r="I87" i="1"/>
  <c r="J87" i="1"/>
  <c r="K87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31" i="1"/>
  <c r="G31" i="1"/>
  <c r="H31" i="1"/>
  <c r="I31" i="1"/>
  <c r="J31" i="1"/>
  <c r="K31" i="1"/>
  <c r="F30" i="1"/>
  <c r="G30" i="1"/>
  <c r="H30" i="1"/>
  <c r="I30" i="1"/>
  <c r="J30" i="1"/>
  <c r="K30" i="1"/>
  <c r="F76" i="1"/>
  <c r="G76" i="1"/>
  <c r="H76" i="1"/>
  <c r="I76" i="1"/>
  <c r="J76" i="1"/>
  <c r="K76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73" i="1"/>
  <c r="G73" i="1"/>
  <c r="H73" i="1"/>
  <c r="I73" i="1"/>
  <c r="J73" i="1"/>
  <c r="K73" i="1"/>
  <c r="F70" i="1"/>
  <c r="G70" i="1"/>
  <c r="H70" i="1"/>
  <c r="I70" i="1"/>
  <c r="J70" i="1"/>
  <c r="K70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21" i="1"/>
  <c r="G21" i="1"/>
  <c r="H21" i="1"/>
  <c r="I21" i="1"/>
  <c r="J21" i="1"/>
  <c r="K2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6" i="1"/>
  <c r="A87" i="1"/>
  <c r="A81" i="1"/>
  <c r="A80" i="1"/>
  <c r="A79" i="1"/>
  <c r="A78" i="1"/>
  <c r="A77" i="1"/>
  <c r="A31" i="1"/>
  <c r="A30" i="1"/>
  <c r="A76" i="1"/>
  <c r="A28" i="1"/>
  <c r="A27" i="1"/>
  <c r="A26" i="1"/>
  <c r="A25" i="1"/>
  <c r="A73" i="1"/>
  <c r="A70" i="1"/>
  <c r="A65" i="1"/>
  <c r="A64" i="1"/>
  <c r="A63" i="1"/>
  <c r="A62" i="1"/>
  <c r="A61" i="1"/>
  <c r="A21" i="1"/>
  <c r="A60" i="1"/>
  <c r="A59" i="1"/>
  <c r="A58" i="1"/>
  <c r="A57" i="1"/>
  <c r="A55" i="1" l="1"/>
  <c r="A54" i="1"/>
  <c r="A51" i="1"/>
  <c r="A50" i="1"/>
  <c r="A49" i="1"/>
  <c r="A53" i="1"/>
  <c r="A48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53" i="1"/>
  <c r="G53" i="1"/>
  <c r="H53" i="1"/>
  <c r="I53" i="1"/>
  <c r="J53" i="1"/>
  <c r="K53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0" i="1"/>
  <c r="G40" i="1"/>
  <c r="H40" i="1"/>
  <c r="I40" i="1"/>
  <c r="J40" i="1"/>
  <c r="K40" i="1"/>
  <c r="F39" i="1"/>
  <c r="G39" i="1"/>
  <c r="H39" i="1"/>
  <c r="I39" i="1"/>
  <c r="J39" i="1"/>
  <c r="K39" i="1"/>
  <c r="F34" i="1"/>
  <c r="G34" i="1"/>
  <c r="H34" i="1"/>
  <c r="I34" i="1"/>
  <c r="J34" i="1"/>
  <c r="K34" i="1"/>
  <c r="F33" i="1"/>
  <c r="G33" i="1"/>
  <c r="H33" i="1"/>
  <c r="I33" i="1"/>
  <c r="J33" i="1"/>
  <c r="K33" i="1"/>
  <c r="A47" i="1"/>
  <c r="A46" i="1"/>
  <c r="A45" i="1"/>
  <c r="A44" i="1"/>
  <c r="A43" i="1"/>
  <c r="A40" i="1"/>
  <c r="A39" i="1"/>
  <c r="A34" i="1"/>
  <c r="A33" i="1"/>
  <c r="F52" i="1" l="1"/>
  <c r="G52" i="1"/>
  <c r="H52" i="1"/>
  <c r="I52" i="1"/>
  <c r="J52" i="1"/>
  <c r="K52" i="1"/>
  <c r="F32" i="1"/>
  <c r="G32" i="1"/>
  <c r="H32" i="1"/>
  <c r="I32" i="1"/>
  <c r="J32" i="1"/>
  <c r="K32" i="1"/>
  <c r="F29" i="1"/>
  <c r="G29" i="1"/>
  <c r="H29" i="1"/>
  <c r="I29" i="1"/>
  <c r="J29" i="1"/>
  <c r="K29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52" i="1"/>
  <c r="A32" i="1"/>
  <c r="A29" i="1"/>
  <c r="A24" i="1"/>
  <c r="A23" i="1"/>
  <c r="A22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6" i="1"/>
  <c r="G16" i="1"/>
  <c r="H16" i="1"/>
  <c r="I16" i="1"/>
  <c r="J16" i="1"/>
  <c r="K16" i="1"/>
  <c r="A20" i="1"/>
  <c r="A19" i="1"/>
  <c r="A18" i="1"/>
  <c r="A16" i="1"/>
  <c r="F15" i="1" l="1"/>
  <c r="G15" i="1"/>
  <c r="H15" i="1"/>
  <c r="I15" i="1"/>
  <c r="J15" i="1"/>
  <c r="K15" i="1"/>
  <c r="A15" i="1"/>
  <c r="A14" i="1" l="1"/>
  <c r="F14" i="1"/>
  <c r="G14" i="1"/>
  <c r="H14" i="1"/>
  <c r="I14" i="1"/>
  <c r="J14" i="1"/>
  <c r="K14" i="1"/>
  <c r="A13" i="1" l="1"/>
  <c r="F13" i="1"/>
  <c r="G13" i="1"/>
  <c r="H13" i="1"/>
  <c r="I13" i="1"/>
  <c r="J13" i="1"/>
  <c r="K13" i="1"/>
  <c r="F12" i="1"/>
  <c r="G12" i="1"/>
  <c r="H12" i="1"/>
  <c r="I12" i="1"/>
  <c r="J12" i="1"/>
  <c r="K12" i="1"/>
  <c r="A12" i="1"/>
  <c r="A11" i="1" l="1"/>
  <c r="F11" i="1"/>
  <c r="G11" i="1"/>
  <c r="H11" i="1"/>
  <c r="I11" i="1"/>
  <c r="J11" i="1"/>
  <c r="K11" i="1"/>
  <c r="A7" i="1"/>
  <c r="F7" i="1"/>
  <c r="G7" i="1"/>
  <c r="H7" i="1"/>
  <c r="I7" i="1"/>
  <c r="J7" i="1"/>
  <c r="K7" i="1"/>
  <c r="A9" i="1" l="1"/>
  <c r="A10" i="1"/>
  <c r="F9" i="1"/>
  <c r="G9" i="1"/>
  <c r="H9" i="1"/>
  <c r="I9" i="1"/>
  <c r="J9" i="1"/>
  <c r="K9" i="1"/>
  <c r="F10" i="1"/>
  <c r="G10" i="1"/>
  <c r="H10" i="1"/>
  <c r="I10" i="1"/>
  <c r="J10" i="1"/>
  <c r="K10" i="1"/>
  <c r="A8" i="1" l="1"/>
  <c r="F8" i="1"/>
  <c r="G8" i="1"/>
  <c r="H8" i="1"/>
  <c r="I8" i="1"/>
  <c r="J8" i="1"/>
  <c r="K8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<sst xmlns="http://schemas.openxmlformats.org/spreadsheetml/2006/main" count="13955" uniqueCount="2765">
  <si>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</si>
  <si>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</si>
  <si>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</si>
  <si>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</si>
  <si>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</si>
  <si>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</si>
  <si>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</si>
  <si>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</si>
  <si>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</si>
  <si>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</si>
  <si>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</si>
  <si>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</si>
  <si>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</si>
  <si>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</si>
  <si>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</si>
  <si>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</si>
  <si>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</si>
  <si>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</si>
  <si>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</si>
  <si>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</si>
  <si>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</si>
  <si>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</si>
  <si>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</si>
  <si>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</si>
  <si>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</si>
  <si>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</si>
  <si>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</si>
  <si>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</si>
  <si>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</si>
  <si>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</si>
  <si>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</si>
  <si>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</si>
  <si>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</si>
  <si>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</si>
  <si>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</si>
  <si>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</si>
  <si>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</si>
  <si>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</si>
  <si>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</si>
  <si>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</si>
  <si>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</si>
  <si>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</si>
  <si>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</si>
  <si>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</si>
  <si>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</si>
  <si>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</si>
  <si>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</si>
  <si>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</si>
  <si>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</si>
  <si>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</si>
  <si>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</si>
  <si>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</si>
  <si>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</si>
  <si>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</si>
  <si>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</si>
  <si>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</si>
  <si>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</si>
  <si>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</si>
  <si>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</si>
  <si>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</si>
  <si>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</si>
  <si>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</si>
  <si>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</si>
  <si>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</si>
  <si>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</si>
  <si>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</si>
  <si>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</si>
  <si>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</si>
  <si>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</si>
  <si>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</si>
  <si>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</si>
  <si>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</si>
  <si>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</si>
  <si>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</si>
  <si>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</si>
  <si>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</si>
  <si>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</si>
  <si>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</si>
  <si>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</si>
  <si>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</si>
  <si>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</si>
  <si>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</si>
  <si>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</si>
  <si>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</si>
  <si>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</si>
  <si>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</si>
  <si>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</si>
  <si>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</si>
  <si>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</si>
  <si>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</si>
  <si>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</si>
  <si>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</si>
  <si>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</si>
  <si>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</si>
  <si>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</si>
  <si>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</si>
  <si>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</si>
  <si>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</si>
  <si>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</si>
  <si>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</si>
  <si>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</si>
  <si>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</si>
  <si>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</si>
  <si>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</si>
  <si>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</si>
  <si>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</si>
  <si>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</si>
  <si>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</si>
  <si>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</si>
  <si>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</si>
  <si>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</si>
  <si>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</si>
  <si>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</si>
  <si>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</si>
  <si>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</si>
  <si>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</si>
  <si>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</si>
  <si>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</si>
  <si>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</si>
  <si>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</si>
  <si>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</si>
  <si>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</si>
  <si>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</si>
  <si>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</si>
  <si>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</si>
  <si>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</si>
  <si>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</si>
  <si>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</si>
  <si>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</si>
  <si>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</si>
  <si>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</si>
  <si>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</si>
  <si>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</si>
  <si>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</si>
  <si>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</si>
  <si>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</si>
  <si>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</si>
  <si>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</si>
  <si>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</si>
  <si>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</si>
  <si>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</si>
  <si>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</si>
  <si>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</si>
  <si>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</si>
  <si>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</si>
  <si>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</si>
  <si>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</si>
  <si>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</si>
  <si>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</si>
  <si>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</si>
  <si>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</si>
  <si>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</si>
  <si>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</si>
  <si>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</si>
  <si>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</si>
  <si>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</si>
  <si>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</si>
  <si>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</si>
  <si>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</si>
  <si>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</si>
  <si>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</si>
  <si>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</si>
  <si>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</si>
  <si>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</si>
  <si>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</si>
  <si>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</si>
  <si>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</si>
  <si>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</si>
  <si>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</si>
  <si>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</si>
  <si>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</si>
  <si>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</si>
  <si>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</si>
  <si>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</si>
  <si>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</si>
  <si>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</si>
  <si>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</si>
  <si>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</si>
  <si>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</si>
  <si>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</si>
  <si>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</si>
  <si>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</si>
  <si>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</si>
  <si>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</si>
  <si>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</si>
  <si>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</si>
  <si>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</si>
  <si>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</si>
  <si>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</si>
  <si>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</si>
  <si>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</si>
  <si>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</si>
  <si>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</si>
  <si>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</si>
  <si>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</si>
  <si>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</si>
  <si>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</si>
  <si>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</si>
  <si>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</si>
  <si>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</si>
  <si>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</si>
  <si>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</si>
  <si>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</si>
  <si>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</si>
  <si>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</si>
  <si>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</si>
  <si>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</si>
  <si>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</si>
  <si>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</si>
  <si>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</si>
  <si>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</si>
  <si>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</si>
  <si>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</si>
  <si>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</si>
  <si>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</si>
  <si>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</si>
  <si>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</si>
  <si>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</si>
  <si>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</si>
  <si>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</si>
  <si>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</si>
  <si>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</si>
  <si>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</si>
  <si>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</si>
  <si>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</si>
  <si>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</si>
  <si>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</si>
  <si>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</si>
  <si>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</si>
  <si>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</si>
  <si>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</si>
  <si>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</si>
  <si>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</si>
  <si>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</si>
  <si>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</si>
  <si>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</si>
  <si>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</si>
  <si>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</si>
  <si>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</si>
  <si>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</si>
  <si>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</si>
  <si>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</si>
  <si>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</si>
  <si>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</si>
  <si>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</si>
  <si>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</si>
  <si>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</si>
  <si>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</si>
  <si>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</si>
  <si>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</si>
  <si>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</si>
  <si>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</si>
  <si>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</si>
  <si>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</si>
  <si>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</si>
  <si>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</si>
  <si>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</si>
  <si>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</si>
  <si>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</si>
  <si>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</si>
  <si>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</si>
  <si>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</si>
  <si>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</si>
  <si>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</si>
  <si>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</si>
  <si>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</si>
  <si>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</si>
  <si>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</si>
  <si>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</si>
  <si>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</si>
  <si>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</si>
  <si>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</si>
  <si>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</si>
  <si>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</si>
  <si>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</si>
  <si>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</si>
  <si>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</si>
  <si>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</si>
  <si>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</si>
  <si>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</si>
  <si>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</si>
  <si>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</si>
  <si>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</si>
  <si>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</si>
  <si>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</si>
  <si>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</si>
  <si>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</si>
  <si>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</si>
  <si>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</si>
  <si>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</si>
  <si>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</si>
  <si>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</si>
  <si>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</si>
  <si>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</si>
  <si>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</si>
  <si>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</si>
  <si>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</si>
  <si>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</si>
  <si>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</si>
  <si>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</si>
  <si>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</si>
  <si>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</si>
  <si>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</si>
  <si>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</si>
  <si>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</si>
  <si>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</si>
  <si>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</si>
  <si>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</si>
  <si>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</si>
  <si>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</si>
  <si>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</si>
  <si>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</si>
  <si>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</si>
  <si>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</si>
  <si>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</si>
  <si>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</si>
  <si>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</si>
  <si>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</si>
  <si>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</si>
  <si>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</si>
  <si>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</si>
  <si>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</si>
  <si>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</si>
  <si>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</si>
  <si>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</si>
  <si>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</si>
  <si>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</si>
  <si>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</si>
  <si>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</si>
  <si>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</si>
  <si>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</si>
  <si>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</si>
  <si>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</si>
  <si>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</si>
  <si>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</si>
  <si>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</si>
  <si>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</si>
  <si>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</si>
  <si>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</si>
  <si>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</si>
  <si>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</si>
  <si>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</si>
  <si>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</si>
  <si>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</si>
  <si>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</si>
  <si>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</si>
  <si>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</si>
  <si>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</si>
  <si>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</si>
  <si>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</si>
  <si>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</si>
  <si>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</si>
  <si>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</si>
  <si>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</si>
  <si>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</si>
  <si>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</si>
  <si>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</si>
  <si>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</si>
  <si>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</si>
  <si>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</si>
  <si>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</si>
  <si>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</si>
  <si>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</si>
  <si>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</si>
  <si>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</si>
  <si>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</si>
  <si>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</si>
  <si>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</si>
  <si>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</si>
  <si>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</si>
  <si>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</si>
  <si>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</si>
  <si>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</si>
  <si>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</si>
  <si>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</si>
  <si>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</si>
  <si>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</si>
  <si>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</si>
  <si>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</si>
  <si>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</si>
  <si>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</si>
  <si>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</si>
  <si>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</si>
  <si>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</si>
  <si>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</si>
  <si>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</si>
  <si>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</si>
  <si>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</si>
  <si>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</si>
  <si>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</si>
  <si>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</si>
  <si>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</si>
  <si>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</si>
  <si>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</si>
  <si>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</si>
  <si>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</si>
  <si>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</si>
  <si>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</si>
  <si>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</si>
  <si>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</si>
  <si>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</si>
  <si>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</si>
  <si>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</si>
  <si>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</si>
  <si>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</si>
  <si>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</si>
  <si>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</si>
  <si>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</si>
  <si>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</si>
  <si>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</si>
  <si>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</si>
  <si>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</si>
  <si>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</si>
  <si>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</si>
  <si>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</si>
  <si>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</si>
  <si>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</si>
  <si>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</si>
  <si>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</si>
  <si>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</si>
  <si>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</si>
  <si>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</si>
  <si>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</si>
  <si>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</si>
  <si>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</si>
  <si>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</si>
  <si>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</si>
  <si>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</si>
  <si>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</si>
  <si>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</si>
  <si>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</si>
  <si>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</si>
  <si>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</si>
  <si>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</si>
  <si>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</si>
  <si>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</si>
  <si>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</si>
  <si>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</si>
  <si>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</si>
  <si>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</si>
  <si>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</si>
  <si>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</si>
  <si>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</si>
  <si>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</si>
  <si>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</si>
  <si>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</si>
  <si>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</si>
  <si>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</si>
  <si>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</si>
  <si>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</si>
  <si>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</si>
  <si>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</si>
  <si>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</si>
  <si>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</si>
  <si>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</si>
  <si>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</si>
  <si>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</si>
  <si>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</si>
  <si>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</si>
  <si>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</si>
  <si>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</si>
  <si>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</si>
  <si>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</si>
  <si>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</si>
  <si>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</si>
  <si>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</si>
  <si>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</si>
  <si>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</si>
  <si>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</si>
  <si>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</si>
  <si>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</si>
  <si>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</si>
  <si>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</si>
  <si>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</si>
  <si>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</si>
  <si>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</si>
  <si>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</si>
  <si>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</si>
  <si>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</si>
  <si>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</si>
  <si>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</si>
  <si>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</si>
  <si>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</si>
  <si>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</si>
  <si>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</si>
  <si>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</si>
  <si>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</si>
  <si>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</si>
  <si>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</si>
  <si>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</si>
  <si>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</si>
  <si>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</si>
  <si>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</si>
  <si>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</si>
  <si>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</si>
  <si>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</si>
  <si>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</si>
  <si>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</si>
  <si>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</si>
  <si>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</si>
  <si>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</si>
  <si>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</si>
  <si>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</si>
  <si>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</si>
  <si>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</si>
  <si>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</si>
  <si>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</si>
  <si>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</si>
  <si>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</si>
  <si>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</si>
  <si>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</si>
  <si>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</si>
  <si>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</si>
  <si>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</si>
  <si>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</si>
  <si>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</si>
  <si>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</si>
  <si>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</si>
  <si>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</si>
  <si>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</si>
  <si>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</si>
  <si>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</si>
  <si>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</si>
  <si>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</si>
  <si>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</si>
  <si>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</si>
  <si>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</si>
  <si>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</si>
  <si>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</si>
  <si>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</si>
  <si>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</si>
  <si>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</si>
  <si>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</si>
  <si>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</si>
  <si>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</si>
  <si>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</si>
  <si>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</si>
  <si>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</si>
  <si>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</si>
  <si>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</si>
  <si>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</si>
  <si>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</si>
  <si>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</si>
  <si>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</si>
  <si>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</si>
  <si>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</si>
  <si>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</si>
  <si>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</si>
  <si>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</si>
  <si>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</si>
  <si>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</si>
  <si>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</si>
  <si>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</si>
  <si>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</si>
  <si>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</si>
  <si>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</si>
  <si>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</si>
  <si>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</si>
  <si>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</si>
  <si>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</si>
  <si>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</si>
  <si>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</si>
  <si>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</si>
  <si>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</si>
  <si>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</si>
  <si>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</si>
  <si>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</si>
  <si>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</si>
  <si>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</si>
  <si>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</si>
  <si>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</si>
  <si>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</si>
  <si>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</si>
  <si>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</si>
  <si>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</si>
  <si>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</si>
  <si>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</si>
  <si>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</si>
  <si>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</si>
  <si>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</si>
  <si>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</si>
  <si>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</si>
  <si>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</si>
  <si>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</si>
  <si>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</si>
  <si>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</si>
  <si>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</si>
  <si>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</si>
  <si>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</si>
  <si>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</si>
  <si>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</si>
  <si>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</si>
  <si>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</si>
  <si>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</si>
  <si>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</si>
  <si>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</si>
  <si>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</si>
  <si>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</si>
  <si>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</si>
  <si>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</si>
  <si>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</si>
  <si>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</si>
  <si>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</si>
  <si>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</si>
  <si>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</si>
  <si>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</si>
  <si>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</si>
  <si>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</si>
  <si>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</si>
  <si>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</si>
  <si>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</si>
  <si>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</si>
  <si>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</si>
  <si>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</si>
  <si>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</si>
  <si>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</si>
  <si>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</si>
  <si>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</si>
  <si>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</si>
  <si>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</si>
  <si>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</si>
  <si>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</si>
  <si>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</si>
  <si>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</si>
  <si>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</si>
  <si>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</si>
  <si>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</si>
  <si>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</si>
  <si>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</si>
  <si>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</si>
  <si>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</si>
  <si>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</si>
  <si>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</si>
  <si>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</si>
  <si>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</si>
  <si>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</si>
  <si>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</si>
  <si>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</si>
  <si>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</si>
  <si>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</si>
  <si>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</si>
  <si>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</si>
  <si>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</si>
  <si>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</si>
  <si>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</si>
  <si>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</si>
  <si>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</si>
  <si>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</si>
  <si>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</si>
  <si>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</si>
  <si>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</si>
  <si>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</si>
  <si>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</si>
  <si>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</si>
  <si>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</si>
  <si>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</si>
  <si>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</si>
  <si>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</si>
  <si>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</si>
  <si>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</si>
  <si>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</si>
  <si>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</si>
  <si>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</si>
  <si>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</si>
  <si>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</si>
  <si>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</si>
  <si>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</si>
  <si>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</si>
  <si>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</si>
  <si>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</si>
  <si>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</si>
  <si>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</si>
  <si>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</si>
  <si>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</si>
  <si>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</si>
  <si>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</si>
  <si>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</si>
  <si>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</si>
  <si>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</si>
  <si>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</si>
  <si>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</si>
  <si>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</si>
  <si>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</si>
  <si>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</si>
  <si>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</si>
  <si>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</si>
  <si>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</si>
  <si>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</si>
  <si>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</si>
  <si>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</si>
  <si>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</si>
  <si>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</si>
  <si>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</si>
  <si>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</si>
  <si>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</si>
  <si>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</si>
  <si>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</si>
  <si>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</si>
  <si>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</si>
  <si>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</si>
  <si>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</si>
  <si>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</si>
  <si>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</si>
  <si>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</si>
  <si>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</si>
  <si>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</si>
  <si>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</si>
  <si>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</si>
  <si>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</si>
  <si>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</si>
  <si>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</si>
  <si>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</si>
  <si>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</si>
  <si>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</si>
  <si>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</si>
  <si>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</si>
  <si>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</si>
  <si>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</si>
  <si>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</si>
  <si>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</si>
  <si>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</si>
  <si>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</si>
  <si>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</si>
  <si>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</si>
  <si>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</si>
  <si>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</si>
  <si>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</si>
  <si>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</si>
  <si>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</si>
  <si>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</si>
  <si>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</si>
  <si>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</si>
  <si>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</si>
  <si>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</si>
  <si>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</si>
  <si>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</si>
  <si>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</si>
  <si>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</si>
  <si>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</si>
  <si>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</si>
  <si>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</si>
  <si>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</si>
  <si>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</si>
  <si>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</si>
  <si>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</si>
  <si>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</si>
  <si>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</si>
  <si>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</si>
  <si>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</si>
  <si>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</si>
  <si>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</si>
  <si>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</si>
  <si>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</si>
  <si>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</si>
  <si>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</si>
  <si>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</si>
  <si>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</si>
  <si>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</si>
  <si>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</si>
  <si>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</si>
  <si>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</si>
  <si>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</si>
  <si>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</si>
  <si>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</si>
  <si>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</si>
  <si>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</si>
  <si>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</si>
  <si>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</si>
  <si>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</si>
  <si>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</si>
  <si>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</si>
  <si>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</si>
  <si>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</si>
  <si>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</si>
  <si>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</si>
  <si>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</si>
  <si>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</si>
  <si>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</si>
  <si>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</si>
  <si>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</si>
  <si>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</si>
  <si>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</si>
  <si>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</si>
  <si>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</si>
  <si>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</si>
  <si>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</si>
  <si>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</si>
  <si>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</si>
  <si>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</si>
  <si>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</si>
  <si>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</si>
  <si>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</si>
  <si>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</si>
  <si>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</si>
  <si>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</si>
  <si>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</si>
  <si>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</si>
  <si>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</si>
  <si>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</si>
  <si>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</si>
  <si>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</si>
  <si>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</si>
  <si>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</si>
  <si>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</si>
  <si>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</si>
  <si>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</si>
  <si>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</si>
  <si>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</si>
  <si>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</si>
  <si>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</si>
  <si>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</si>
  <si>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</si>
  <si>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</si>
  <si>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</si>
  <si>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</si>
  <si>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</si>
  <si>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</si>
  <si>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</si>
  <si>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</si>
  <si>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</si>
  <si>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</si>
  <si>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</si>
  <si>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</si>
  <si>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</si>
  <si>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</si>
  <si>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</si>
  <si>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</si>
  <si>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</si>
  <si>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</si>
  <si>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</si>
  <si>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</si>
  <si>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</si>
  <si>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</si>
  <si>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</si>
  <si>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</si>
  <si>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</si>
  <si>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</si>
  <si>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</si>
  <si>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</si>
  <si>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</si>
  <si>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</si>
  <si>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</si>
  <si>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</si>
  <si>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</si>
  <si>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</si>
  <si>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</si>
  <si>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</si>
  <si>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</si>
  <si>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</si>
  <si>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</si>
  <si>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</si>
  <si>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</si>
  <si>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</si>
  <si>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</si>
  <si>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</si>
  <si>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</si>
  <si>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</si>
  <si>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</si>
  <si>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</si>
  <si>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</si>
  <si>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</si>
  <si>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</si>
  <si>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</si>
  <si>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</si>
  <si>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</si>
  <si>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</si>
  <si>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</si>
  <si>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</si>
  <si>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</si>
  <si>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</si>
  <si>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</si>
  <si>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</si>
  <si>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</si>
  <si>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</si>
  <si>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</si>
  <si>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</si>
  <si>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</si>
  <si>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</si>
  <si>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</si>
  <si>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</si>
  <si>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</si>
  <si>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</si>
  <si>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</si>
  <si>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</si>
  <si>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</si>
  <si>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</si>
  <si>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</si>
  <si>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</si>
  <si>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</si>
  <si>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</si>
  <si>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</si>
  <si>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</si>
  <si>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</si>
  <si>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</si>
  <si>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</si>
  <si>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</si>
  <si>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</si>
  <si>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</si>
  <si>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</si>
  <si>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</si>
  <si>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</si>
  <si>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</si>
  <si>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</si>
  <si>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</si>
  <si>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</si>
  <si>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</si>
  <si>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</si>
  <si>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</si>
  <si>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</si>
  <si>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</si>
  <si>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</si>
  <si>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</si>
  <si>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</si>
  <si>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</si>
  <si>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</si>
  <si>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</si>
  <si>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</si>
  <si>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</si>
  <si>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</si>
  <si>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</si>
  <si>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</si>
  <si>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</si>
  <si>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</si>
  <si>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</si>
  <si>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</si>
  <si>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</si>
  <si>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</si>
  <si>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</si>
  <si>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</si>
  <si>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</si>
  <si>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</si>
  <si>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</si>
  <si>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</si>
  <si>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</si>
  <si>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</si>
  <si>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</si>
  <si>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</si>
  <si>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</si>
  <si>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</si>
  <si>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</si>
  <si>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</si>
  <si>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</si>
  <si>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</si>
  <si>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</si>
  <si>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</si>
  <si>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</si>
  <si>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</si>
  <si>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</si>
  <si>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</si>
  <si>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</si>
  <si>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</si>
  <si>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</si>
  <si>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</si>
  <si>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</si>
  <si>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</si>
  <si>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</si>
  <si>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</si>
  <si>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</si>
  <si>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</si>
  <si>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</si>
  <si>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</si>
  <si>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</si>
  <si>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</si>
  <si>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</si>
  <si>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</si>
  <si>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</si>
  <si>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</si>
  <si>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</si>
  <si>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</si>
  <si>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</si>
  <si>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</si>
  <si>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</si>
  <si>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</si>
  <si>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</si>
  <si>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</si>
  <si>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</si>
  <si>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</si>
  <si>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</si>
  <si>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</si>
  <si>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</si>
  <si>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</si>
  <si>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</si>
  <si>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</si>
  <si>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</si>
  <si>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</si>
  <si>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</si>
  <si>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</si>
  <si>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</si>
  <si>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</si>
  <si>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</si>
  <si>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</si>
  <si>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</si>
  <si>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</si>
  <si>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</si>
  <si>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</si>
  <si>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</si>
  <si>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</si>
  <si>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</si>
  <si>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</si>
  <si>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</si>
  <si>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</si>
  <si>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</si>
  <si>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</si>
  <si>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</si>
  <si>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</si>
  <si>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</si>
  <si>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</si>
  <si>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</si>
  <si>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</si>
  <si>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</si>
  <si>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</si>
  <si>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</si>
  <si>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</si>
  <si>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</si>
  <si>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</si>
  <si>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</si>
  <si>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</si>
  <si>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</si>
  <si>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</si>
  <si>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</si>
  <si>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</si>
  <si>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</si>
  <si>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</si>
  <si>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</si>
  <si>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</si>
  <si>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</si>
  <si>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</si>
  <si>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</si>
  <si>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</si>
  <si>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</si>
  <si>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</si>
  <si>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</si>
  <si>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</si>
  <si>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</si>
  <si>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</si>
  <si>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</si>
  <si>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</si>
  <si>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</si>
  <si>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</si>
  <si>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</si>
  <si>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</si>
  <si>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</si>
  <si>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</si>
  <si>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</si>
  <si>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</si>
  <si>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</si>
  <si>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</si>
  <si>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</si>
  <si>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</si>
  <si>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</si>
  <si>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</si>
  <si>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</si>
  <si>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</si>
  <si>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</si>
  <si>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</si>
  <si>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</si>
  <si>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</si>
  <si>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</si>
  <si>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</si>
  <si>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</si>
  <si>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</si>
  <si>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</si>
  <si>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</si>
  <si>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</si>
  <si>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</si>
  <si>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</si>
  <si>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</si>
  <si>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</si>
  <si>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</si>
  <si>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</si>
  <si>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</si>
  <si>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</si>
  <si>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</si>
  <si>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</si>
  <si>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</si>
  <si>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</si>
  <si>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</si>
  <si>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</si>
  <si>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</si>
  <si>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</si>
  <si>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</si>
  <si>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</si>
  <si>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</si>
  <si>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</si>
  <si>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</si>
  <si>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</si>
  <si>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</si>
  <si>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</si>
  <si>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</si>
  <si>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</si>
  <si>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</si>
  <si>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</si>
  <si>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</si>
  <si>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</si>
  <si>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</si>
  <si>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</si>
  <si>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</si>
  <si>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</si>
  <si>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</si>
  <si>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</si>
  <si>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</si>
  <si>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</si>
  <si>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</si>
  <si>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</si>
  <si>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</si>
  <si>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</si>
  <si>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</si>
  <si>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</si>
  <si>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</si>
  <si>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</si>
  <si>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</si>
  <si>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</si>
  <si>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</si>
  <si>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</si>
  <si>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</si>
  <si>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</si>
  <si>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</si>
  <si>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</si>
  <si>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</si>
  <si>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</si>
  <si>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</si>
  <si>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</si>
  <si>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</si>
  <si>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</si>
  <si>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</si>
  <si>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</si>
  <si>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</si>
  <si>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</si>
  <si>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</si>
  <si>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</si>
  <si>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</si>
  <si>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</si>
  <si>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</si>
  <si>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</si>
  <si>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</si>
  <si>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</si>
  <si>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</si>
  <si>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</si>
  <si>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</si>
  <si>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</si>
  <si>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</si>
  <si>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</si>
  <si>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</si>
  <si>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</si>
  <si>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</si>
  <si>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</si>
  <si>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</si>
  <si>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</si>
  <si>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</si>
  <si>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</si>
  <si>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</si>
  <si>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</si>
  <si>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</si>
  <si>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</si>
  <si>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</si>
  <si>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</si>
  <si>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</si>
  <si>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</si>
  <si>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</si>
  <si>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</si>
  <si>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</si>
  <si>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</si>
  <si>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</si>
  <si>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</si>
  <si>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</si>
  <si>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</si>
  <si>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</si>
  <si>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</si>
  <si>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</si>
  <si>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</si>
  <si>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</si>
  <si>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</si>
  <si>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</si>
  <si>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</si>
  <si>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</si>
  <si>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</si>
  <si>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</si>
  <si>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</si>
  <si>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</si>
  <si>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</si>
  <si>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</si>
  <si>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</si>
  <si>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</si>
  <si>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</si>
  <si>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</si>
  <si>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</si>
  <si>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</si>
  <si>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</si>
  <si>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</si>
  <si>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</si>
  <si>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</si>
  <si>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</si>
  <si>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</si>
  <si>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</si>
  <si>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</si>
  <si>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</si>
  <si>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</si>
  <si>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</si>
  <si>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</si>
  <si>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</si>
  <si>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</si>
  <si>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</si>
  <si>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</si>
  <si>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</si>
  <si>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</si>
  <si>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</si>
  <si>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</si>
  <si>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</si>
  <si>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</si>
  <si>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</si>
  <si>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</si>
  <si>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</si>
  <si>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</si>
  <si>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</si>
  <si>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</si>
  <si>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</si>
  <si>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</si>
  <si>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</si>
  <si>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</si>
  <si>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</si>
  <si>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</si>
  <si>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</si>
  <si>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</si>
  <si>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</si>
  <si>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</si>
  <si>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</si>
  <si>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</si>
  <si>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</si>
  <si>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</si>
  <si>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</si>
  <si>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</si>
  <si>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</si>
  <si>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</si>
  <si>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</si>
  <si>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</si>
  <si>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</si>
  <si>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</si>
  <si>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</si>
  <si>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</si>
  <si>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</si>
  <si>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</si>
  <si>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</si>
  <si>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</si>
  <si>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</si>
  <si>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</si>
  <si>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</si>
  <si>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</si>
  <si>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</si>
  <si>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</si>
  <si>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</si>
  <si>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</si>
  <si>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</si>
  <si>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</si>
  <si>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</si>
  <si>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</si>
  <si>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</si>
  <si>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</si>
  <si>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</si>
  <si>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</si>
  <si>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</si>
  <si>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</si>
  <si>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</si>
  <si>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</si>
  <si>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</si>
  <si>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</si>
  <si>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</si>
  <si>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</si>
  <si>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</si>
  <si>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</si>
  <si>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</si>
  <si>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</si>
  <si>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</si>
  <si>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</si>
  <si>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</si>
  <si>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</si>
  <si>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</si>
  <si>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</si>
  <si>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</si>
  <si>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</si>
  <si>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</si>
  <si>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</si>
  <si>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</si>
  <si>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</si>
  <si>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</si>
  <si>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</si>
  <si>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</si>
  <si>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</si>
  <si>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</si>
  <si>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</si>
  <si>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</si>
  <si>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</si>
  <si>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</si>
  <si>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</si>
  <si>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</si>
  <si>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</si>
  <si>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</si>
  <si>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</si>
  <si>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</si>
  <si>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</si>
  <si>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</si>
  <si>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</si>
  <si>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</si>
  <si>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</si>
  <si>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</si>
  <si>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</si>
  <si>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</si>
  <si>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</si>
  <si>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</si>
  <si>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</si>
  <si>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</si>
  <si>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</si>
  <si>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</si>
  <si>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</si>
  <si>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</si>
  <si>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</si>
  <si>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</si>
  <si>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</si>
  <si>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</si>
  <si>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</si>
  <si>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</si>
  <si>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</si>
  <si>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</si>
  <si>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</si>
  <si>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</si>
  <si>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</si>
  <si>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</si>
  <si>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</si>
  <si>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</si>
  <si>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</si>
  <si>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</si>
  <si>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</si>
  <si>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</si>
  <si>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</si>
  <si>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</si>
  <si>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</si>
  <si>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</si>
  <si>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</si>
  <si>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</si>
  <si>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</si>
  <si>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</si>
  <si>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</si>
  <si>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</si>
  <si>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</si>
  <si>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</si>
  <si>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</si>
  <si>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</si>
  <si>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</si>
  <si>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</si>
  <si>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</si>
  <si>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</si>
  <si>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</si>
  <si>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</si>
  <si>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</si>
  <si>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</si>
  <si>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</si>
  <si>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</si>
  <si>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</si>
  <si>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</si>
  <si>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</si>
  <si>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</si>
  <si>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</si>
  <si>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</si>
  <si>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</si>
  <si>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</si>
  <si>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</si>
  <si>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</si>
  <si>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</si>
  <si>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</si>
  <si>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</si>
  <si>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</si>
  <si>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</si>
  <si>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</si>
  <si>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</si>
  <si>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</si>
  <si>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</si>
  <si>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</si>
  <si>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</si>
  <si>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</si>
  <si>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</si>
  <si>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</si>
  <si>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</si>
  <si>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</si>
  <si>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</si>
  <si>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</si>
  <si>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</si>
  <si>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</si>
  <si>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</si>
  <si>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</si>
  <si>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</si>
  <si>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</si>
  <si>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</si>
  <si>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</si>
  <si>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</si>
  <si>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</si>
  <si>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</si>
  <si>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</si>
  <si>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</si>
  <si>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</si>
  <si>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</si>
  <si>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</si>
  <si>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</si>
  <si>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</si>
  <si>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</si>
  <si>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</si>
  <si>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</si>
  <si>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</si>
  <si>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</si>
  <si>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</si>
  <si>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</si>
  <si>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</si>
  <si>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</si>
  <si>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</si>
  <si>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</si>
  <si>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</si>
  <si>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</si>
  <si>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</si>
  <si>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</si>
  <si>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</si>
  <si>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</si>
  <si>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</si>
  <si>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</si>
  <si>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</si>
  <si>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</si>
  <si>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</si>
  <si>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</si>
  <si>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</si>
  <si>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</si>
  <si>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</si>
  <si>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</si>
  <si>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</si>
  <si>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</si>
  <si>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</si>
  <si>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</si>
  <si>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</si>
  <si>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</si>
  <si>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</si>
  <si>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</si>
  <si>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</si>
  <si>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</si>
  <si>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</si>
  <si>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</si>
  <si>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</si>
  <si>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</si>
  <si>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</si>
  <si>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</si>
  <si>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</si>
  <si>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</si>
  <si>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</si>
  <si>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</si>
  <si>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</si>
  <si>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</si>
  <si>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</si>
  <si>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</si>
  <si>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</si>
  <si>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</si>
  <si>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</si>
  <si>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</si>
  <si>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</si>
  <si>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</si>
  <si>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</si>
  <si>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</si>
  <si>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</si>
  <si>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</si>
  <si>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</si>
  <si>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</si>
  <si>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</si>
  <si>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</si>
  <si>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</si>
  <si>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</si>
  <si>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</si>
  <si>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</si>
  <si>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</si>
  <si>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</si>
  <si>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</si>
  <si>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</si>
  <si>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</si>
  <si>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</si>
  <si>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</si>
  <si>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</si>
  <si>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</si>
  <si>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</si>
  <si>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</si>
  <si>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</si>
  <si>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</si>
  <si>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</si>
  <si>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</si>
  <si>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</si>
  <si>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</si>
  <si>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</si>
  <si>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</si>
  <si>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</si>
  <si>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</si>
  <si>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</si>
  <si>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</si>
  <si>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</si>
  <si>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</si>
  <si>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</si>
  <si>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</si>
  <si>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</si>
  <si>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</si>
  <si>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</si>
  <si>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</si>
  <si>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</si>
  <si>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</si>
  <si>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</si>
  <si>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</si>
  <si>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</si>
  <si>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</si>
  <si>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</si>
  <si>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</si>
  <si>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</si>
  <si>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</si>
  <si>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</si>
  <si>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</si>
  <si>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</si>
  <si>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</si>
  <si>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</si>
  <si>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</si>
  <si>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</si>
  <si>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</si>
  <si>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</si>
  <si>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</si>
  <si>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</si>
  <si>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</si>
  <si>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</si>
  <si>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</si>
  <si>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</si>
  <si>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</si>
  <si>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</si>
  <si>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</si>
  <si>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</si>
  <si>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</si>
  <si>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</si>
  <si>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</si>
  <si>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</si>
  <si>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</si>
  <si>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</si>
  <si>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</si>
  <si>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</si>
  <si>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</si>
  <si>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</si>
  <si>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</si>
  <si>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</si>
  <si>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</si>
  <si>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</si>
  <si>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</si>
  <si>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</si>
  <si>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</si>
  <si>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</si>
  <si>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</si>
  <si>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</si>
  <si>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</si>
  <si>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</si>
  <si>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</si>
  <si>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</si>
  <si>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</si>
  <si>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</si>
  <si>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</si>
  <si>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</si>
  <si>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</si>
  <si>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</si>
  <si>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</si>
  <si>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</si>
  <si>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</si>
  <si>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</si>
  <si>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</si>
  <si>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</si>
  <si>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</si>
  <si>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</si>
  <si>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</si>
  <si>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</si>
  <si>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</si>
  <si>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</si>
  <si>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</si>
  <si>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</si>
  <si>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</si>
  <si>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</si>
  <si>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</si>
  <si>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</si>
  <si>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</si>
  <si>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</si>
  <si>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</si>
  <si>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</si>
  <si>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</si>
  <si>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</si>
  <si>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</si>
  <si>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</si>
  <si>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</si>
  <si>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</si>
  <si>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</si>
  <si>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</si>
  <si>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</si>
  <si>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</si>
  <si>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</si>
  <si>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</si>
  <si>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</si>
  <si>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</si>
  <si>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</si>
  <si>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</si>
  <si>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</si>
  <si>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</si>
  <si>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</si>
  <si>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</si>
  <si>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</si>
  <si>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</si>
  <si>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</si>
  <si>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</si>
  <si>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</si>
  <si>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</si>
  <si>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</si>
  <si>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</si>
  <si>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</si>
  <si>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</si>
  <si>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</si>
  <si>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</si>
  <si>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</si>
  <si>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</si>
  <si>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</si>
  <si>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</si>
  <si>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</si>
  <si>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</si>
  <si>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</si>
  <si>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</si>
  <si>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</si>
  <si>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</si>
  <si>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</si>
  <si>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</si>
  <si>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</si>
  <si>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</si>
  <si>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</si>
  <si>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</si>
  <si>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</si>
  <si>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</si>
  <si>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</si>
  <si>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</si>
  <si>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</si>
  <si>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</si>
  <si>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</si>
  <si>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</si>
  <si>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</si>
  <si>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</si>
  <si>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</si>
  <si>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</si>
  <si>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</si>
  <si>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</si>
  <si>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</si>
  <si>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</si>
  <si>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</si>
  <si>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</si>
  <si>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</si>
  <si>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</si>
  <si>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</si>
  <si>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</si>
  <si>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</si>
  <si>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</si>
  <si>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</si>
  <si>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</si>
  <si>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</si>
  <si>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</si>
  <si>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</si>
  <si>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</si>
  <si>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</si>
  <si>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</si>
  <si>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</si>
  <si>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</si>
  <si>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</si>
  <si>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</si>
  <si>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</si>
  <si>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</si>
  <si>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</si>
  <si>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</si>
  <si>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</si>
  <si>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</si>
  <si>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</si>
  <si>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</si>
  <si>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</si>
  <si>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</si>
  <si>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</si>
  <si>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</si>
  <si>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</si>
  <si>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</si>
  <si>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</si>
  <si>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</si>
  <si>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</si>
  <si>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</si>
  <si>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</si>
  <si>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</si>
  <si>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</si>
  <si>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</si>
  <si>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</si>
  <si>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</si>
  <si>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</si>
  <si>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</si>
  <si>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</si>
  <si>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</si>
  <si>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</si>
  <si>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</si>
  <si>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</si>
  <si>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</si>
  <si>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</si>
  <si>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</si>
  <si>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</si>
  <si>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</si>
  <si>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</si>
  <si>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</si>
  <si>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</si>
  <si>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</si>
  <si>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</si>
  <si>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</si>
  <si>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</si>
  <si>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</si>
  <si>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</si>
  <si>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</si>
  <si>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</si>
  <si>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</si>
  <si>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</si>
  <si>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</si>
  <si>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</si>
  <si>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</si>
  <si>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</si>
  <si>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</si>
  <si>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</si>
  <si>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</si>
  <si>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</si>
  <si>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</si>
  <si>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</si>
  <si>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</si>
  <si>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</si>
  <si>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</si>
  <si>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</si>
  <si>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</si>
  <si>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</si>
  <si>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</si>
  <si>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</si>
  <si>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</si>
  <si>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</si>
  <si>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</si>
  <si>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</si>
  <si>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</si>
  <si>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</si>
  <si>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</si>
  <si>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</si>
  <si>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</si>
  <si>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</si>
  <si>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</si>
  <si>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</si>
  <si>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</si>
  <si>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</si>
  <si>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</si>
  <si>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</si>
  <si>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</si>
  <si>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</si>
  <si>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</si>
  <si>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</si>
  <si>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</si>
  <si>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</si>
  <si>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</si>
  <si>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</si>
  <si>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</si>
  <si>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</si>
  <si>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</si>
  <si>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</si>
  <si>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</si>
  <si>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</si>
  <si>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</si>
  <si>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</si>
  <si>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</si>
  <si>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</si>
  <si>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</si>
  <si>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</si>
  <si>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</si>
  <si>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</si>
  <si>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</si>
  <si>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</si>
  <si>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</si>
  <si>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</si>
  <si>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</si>
  <si>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</si>
  <si>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</si>
  <si>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</si>
  <si>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</si>
  <si>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</si>
  <si>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</si>
  <si>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</si>
  <si>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</si>
  <si>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</si>
  <si>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</si>
  <si>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</si>
  <si>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</si>
  <si>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</si>
  <si>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</si>
  <si>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</si>
  <si>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</si>
  <si>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</si>
  <si>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</si>
  <si>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</si>
  <si>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</si>
  <si>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</si>
  <si>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</si>
  <si>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</si>
  <si>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</si>
  <si>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</si>
  <si>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</si>
  <si>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</si>
  <si>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</si>
  <si>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</si>
  <si>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</si>
  <si>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</si>
  <si>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</si>
  <si>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</si>
  <si>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</si>
  <si>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</si>
  <si>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</si>
  <si>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</si>
  <si>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</si>
  <si>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</si>
  <si>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</si>
  <si>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</si>
  <si>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</si>
  <si>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</si>
  <si>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</si>
  <si>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</si>
  <si>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</si>
  <si>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</si>
  <si>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</si>
  <si>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</si>
  <si>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</si>
  <si>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</si>
  <si>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</si>
  <si>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</si>
  <si>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</si>
  <si>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</si>
  <si>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</si>
  <si>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</si>
  <si>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</si>
  <si>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</si>
  <si>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</si>
  <si>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</si>
  <si>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</si>
  <si>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</si>
  <si>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</si>
  <si>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</si>
  <si>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</si>
  <si>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</si>
  <si>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</si>
  <si>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</si>
  <si>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</si>
  <si>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</si>
  <si>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</si>
  <si>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</si>
  <si>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</si>
  <si>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</si>
  <si>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</si>
  <si>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</si>
  <si>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</si>
  <si>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</si>
  <si>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</si>
  <si>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</si>
  <si>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</si>
  <si>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</si>
  <si>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</si>
  <si>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</si>
  <si>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</si>
  <si>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</si>
  <si>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</si>
  <si>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</si>
  <si>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</si>
  <si>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</si>
  <si>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</si>
  <si>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</si>
  <si>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</si>
  <si>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</si>
  <si>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</si>
  <si>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</si>
  <si>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</si>
  <si>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</si>
  <si>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</si>
  <si>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</si>
  <si>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</si>
  <si>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</si>
  <si>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</si>
  <si>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</si>
  <si>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</si>
  <si>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</si>
  <si>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</si>
  <si>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</si>
  <si>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</si>
  <si>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</si>
  <si>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</si>
  <si>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</si>
  <si>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</si>
  <si>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</si>
  <si>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</si>
  <si>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</si>
  <si>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</si>
  <si>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</si>
  <si>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</si>
  <si>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</si>
  <si>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</si>
  <si>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</si>
  <si>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</si>
  <si>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</si>
  <si>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</si>
  <si>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</si>
  <si>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</si>
  <si>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</si>
  <si>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</si>
  <si>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</si>
  <si>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</si>
  <si>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</si>
  <si>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</si>
  <si>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</si>
  <si>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</si>
  <si>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</si>
  <si>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</si>
  <si>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</si>
  <si>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</si>
  <si>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</si>
  <si>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</si>
  <si>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</si>
  <si>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</si>
  <si>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</si>
  <si>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</si>
  <si>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</si>
  <si>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</si>
  <si>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</si>
  <si>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</si>
  <si>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</si>
  <si>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</si>
  <si>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</si>
  <si>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</si>
  <si>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</si>
  <si>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</si>
  <si>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</si>
  <si>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</si>
  <si>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</si>
  <si>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</si>
  <si>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</si>
  <si>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</si>
  <si>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</si>
  <si>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</si>
  <si>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</si>
  <si>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</si>
  <si>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</si>
  <si>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</si>
  <si>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</si>
  <si>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</si>
  <si>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</si>
  <si>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</si>
  <si>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</si>
  <si>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</si>
  <si>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</si>
  <si>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</si>
  <si>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</si>
  <si>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</si>
  <si>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</si>
  <si>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</si>
  <si>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</si>
  <si>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</si>
  <si>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</si>
  <si>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</si>
  <si>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</si>
  <si>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</si>
  <si>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</si>
  <si>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</si>
  <si>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</si>
  <si>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</si>
  <si>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</si>
  <si>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</si>
  <si>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</si>
  <si>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</si>
  <si>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</si>
  <si>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</si>
  <si>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</si>
  <si>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</si>
  <si>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</si>
  <si>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</si>
  <si>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</si>
  <si>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</si>
  <si>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</si>
  <si>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</si>
  <si>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</si>
  <si>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</si>
  <si>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</si>
  <si>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</si>
  <si>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</si>
  <si>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</si>
  <si>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</si>
  <si>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</si>
  <si>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</si>
  <si>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</si>
  <si>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</si>
  <si>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</si>
  <si>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</si>
  <si>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</si>
  <si>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</si>
  <si>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</si>
  <si>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</si>
  <si>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</si>
  <si>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</si>
  <si>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</si>
  <si>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</si>
  <si>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</si>
  <si>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</si>
  <si>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</si>
  <si>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</si>
  <si>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</si>
  <si>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</si>
  <si>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</si>
  <si>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</si>
  <si>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</si>
  <si>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</si>
  <si>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</si>
  <si>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</si>
  <si>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</si>
  <si>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</si>
  <si>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</si>
  <si>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</si>
  <si>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</si>
  <si>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</si>
  <si>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</si>
  <si>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</si>
  <si>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</si>
  <si>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</si>
  <si>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</si>
  <si>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</si>
  <si>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</si>
  <si>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</si>
  <si>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</si>
  <si>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</si>
  <si>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</si>
  <si>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</si>
  <si>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</si>
  <si>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</si>
  <si>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</si>
  <si>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</si>
  <si>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</si>
  <si>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</si>
  <si>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</si>
  <si>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</si>
  <si>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</si>
  <si>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</si>
  <si>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</si>
  <si>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</si>
  <si>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</si>
  <si>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</si>
  <si>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</si>
  <si>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</si>
  <si>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</si>
  <si>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</si>
  <si>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</si>
  <si>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</si>
  <si>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</si>
  <si>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</si>
  <si>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</si>
  <si>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</si>
  <si>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</si>
  <si>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</si>
  <si>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</si>
  <si>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</si>
  <si>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</si>
  <si>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</si>
  <si>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</si>
  <si>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</si>
  <si>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</si>
  <si>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</si>
  <si>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</si>
  <si>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</si>
  <si>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</si>
  <si>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</si>
  <si>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</si>
  <si>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</si>
  <si>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</si>
  <si>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</si>
  <si>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</si>
  <si>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</si>
  <si>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</si>
  <si>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</si>
  <si>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</si>
  <si>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</si>
  <si>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</si>
  <si>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</si>
  <si>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</si>
  <si>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</si>
  <si>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</si>
  <si>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</si>
  <si>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</si>
  <si>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</si>
  <si>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</si>
  <si>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</si>
  <si>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</si>
  <si>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</si>
  <si>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</si>
  <si>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</si>
  <si>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</si>
  <si>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</si>
  <si>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</si>
  <si>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</si>
  <si>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</si>
  <si>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</si>
  <si>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</si>
  <si>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</si>
  <si>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</si>
  <si>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</si>
  <si>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</si>
  <si>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</si>
  <si>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</si>
  <si>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</si>
  <si>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</si>
  <si>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</si>
  <si>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</si>
  <si>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</si>
  <si>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</si>
  <si>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</si>
  <si>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</si>
  <si>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</si>
  <si>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</si>
  <si>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</si>
  <si>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</si>
  <si>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</si>
  <si>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</si>
  <si>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</si>
  <si>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</si>
  <si>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</si>
  <si>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</si>
  <si>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</si>
  <si>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</si>
  <si>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</si>
  <si>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</si>
  <si>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</si>
  <si>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</si>
  <si>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</si>
  <si>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</si>
  <si>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</si>
  <si>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</si>
  <si>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</si>
  <si>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</si>
  <si>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</si>
  <si>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</si>
  <si>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</si>
  <si>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</si>
  <si>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</si>
  <si>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</si>
  <si>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</si>
  <si>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</si>
  <si>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</si>
  <si>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</si>
  <si>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</si>
  <si>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</si>
  <si>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</si>
  <si>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</si>
  <si>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</si>
  <si>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</si>
  <si>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</si>
  <si>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</si>
  <si>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</si>
  <si>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</si>
  <si>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</si>
  <si>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</si>
  <si>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</si>
  <si>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</si>
  <si>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</si>
  <si>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</si>
  <si>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</si>
  <si>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</si>
  <si>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</si>
  <si>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</si>
  <si>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</si>
  <si>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</si>
  <si>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</si>
  <si>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</si>
  <si>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</si>
  <si>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</si>
  <si>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</si>
  <si>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</si>
  <si>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</si>
  <si>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</si>
  <si>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</si>
  <si>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</si>
  <si>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</si>
  <si>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</si>
  <si>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</si>
  <si>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</si>
  <si>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</si>
  <si>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</si>
  <si>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</si>
  <si>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</si>
  <si>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</si>
  <si>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</si>
  <si>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</si>
  <si>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</si>
  <si>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</si>
  <si>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</si>
  <si>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</si>
  <si>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</si>
  <si>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</si>
  <si>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</si>
  <si>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</si>
  <si>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</si>
  <si>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</si>
  <si>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</si>
  <si>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</si>
  <si>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</si>
  <si>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</si>
  <si>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</si>
  <si>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</si>
  <si>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</si>
  <si>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</si>
  <si>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</si>
  <si>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</si>
  <si>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</si>
  <si>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</si>
  <si>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</si>
  <si>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</si>
  <si>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</si>
  <si>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</si>
  <si>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</si>
  <si>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</si>
  <si>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</si>
  <si>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</si>
  <si>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</si>
  <si>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</si>
  <si>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</si>
  <si>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</si>
  <si>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</si>
  <si>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</si>
  <si>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</si>
  <si>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</si>
  <si>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</si>
  <si>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</si>
  <si>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</si>
  <si>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</si>
  <si>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</si>
  <si>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</si>
  <si>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</si>
  <si>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</si>
  <si>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</si>
  <si>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</si>
  <si>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</si>
  <si>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</si>
  <si>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</si>
  <si>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</si>
  <si>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</si>
  <si>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</si>
  <si>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</si>
  <si>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</si>
  <si>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</si>
  <si>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</si>
  <si>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</si>
  <si>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</si>
  <si>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</si>
  <si>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</si>
  <si>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</si>
  <si>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</si>
  <si>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</si>
  <si>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</si>
  <si>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</si>
  <si>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</si>
  <si>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</si>
  <si>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</si>
  <si>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</si>
  <si>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</si>
  <si>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</si>
  <si>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</si>
  <si>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</si>
  <si>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</si>
  <si>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</si>
  <si>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</si>
  <si>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</si>
  <si>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</si>
  <si>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</si>
  <si>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</si>
  <si>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</si>
  <si>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</si>
  <si>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</si>
  <si>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</si>
  <si>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</si>
  <si>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</si>
  <si>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</si>
  <si>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</si>
  <si>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</si>
  <si>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</si>
  <si>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</si>
  <si>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</si>
  <si>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</si>
  <si>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</si>
  <si>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</si>
  <si>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</si>
  <si>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</si>
  <si>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</si>
  <si>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</si>
  <si>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</si>
  <si>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</si>
  <si>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</si>
  <si>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</si>
  <si>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</si>
  <si>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</si>
  <si>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</si>
  <si>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</si>
  <si>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</si>
  <si>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</si>
  <si>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</si>
  <si>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</si>
  <si>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</si>
  <si>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</si>
  <si>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</si>
  <si>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</si>
  <si>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</si>
  <si>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</si>
  <si>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</si>
  <si>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</si>
  <si>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</si>
  <si>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</si>
  <si>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</si>
  <si>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</si>
  <si>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</si>
  <si>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</si>
  <si>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</si>
  <si>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</si>
  <si>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</si>
  <si>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</si>
  <si>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</si>
  <si>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</si>
  <si>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</si>
  <si>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</si>
  <si>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</si>
  <si>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</si>
  <si>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</si>
  <si>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</si>
  <si>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</si>
  <si>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</si>
  <si>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</si>
  <si>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</si>
  <si>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</si>
  <si>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</si>
  <si>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</si>
  <si>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</si>
  <si>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</si>
  <si>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</si>
  <si>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</si>
  <si>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</si>
  <si>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</si>
  <si>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</si>
  <si>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</si>
  <si>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</si>
  <si>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</si>
  <si>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</si>
  <si>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</si>
  <si>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</si>
  <si>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</si>
  <si>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</si>
  <si>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</si>
  <si>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</si>
  <si>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</si>
  <si>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</si>
  <si>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</si>
  <si>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</si>
  <si>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</si>
  <si>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</si>
  <si>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</si>
  <si>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</si>
  <si>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</si>
  <si>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</si>
  <si>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</si>
  <si>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</si>
  <si>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</si>
  <si>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</si>
  <si>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</si>
  <si>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</si>
  <si>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</si>
  <si>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</si>
  <si>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</si>
  <si>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</si>
  <si>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</si>
  <si>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</si>
  <si>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</si>
  <si>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</si>
  <si>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</si>
  <si>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</si>
  <si>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</si>
  <si>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</si>
  <si>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</si>
  <si>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</si>
  <si>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</si>
  <si>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</si>
  <si>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</si>
  <si>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</si>
  <si>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</si>
  <si>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</si>
  <si>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</si>
  <si>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</si>
  <si>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</si>
  <si>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</si>
  <si>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</si>
  <si>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</si>
  <si>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</si>
  <si>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</si>
  <si>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</si>
  <si>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</si>
  <si>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</si>
  <si>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</si>
  <si>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</si>
  <si>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</si>
  <si>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</si>
  <si>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</si>
  <si>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</si>
  <si>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</si>
  <si>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</si>
  <si>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</si>
  <si>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</si>
  <si>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</si>
  <si>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</si>
  <si>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</si>
  <si>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</si>
  <si>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</si>
  <si>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</si>
  <si>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</si>
  <si>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</si>
  <si>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</si>
  <si>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</si>
  <si>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</si>
  <si>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</si>
  <si>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</si>
  <si>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</si>
  <si>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</si>
  <si>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</si>
  <si>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</si>
  <si>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</si>
  <si>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</si>
  <si>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</si>
  <si>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</si>
  <si>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</si>
  <si>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</si>
  <si>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</si>
  <si>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</si>
  <si>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</si>
  <si>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</si>
  <si>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</si>
  <si>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</si>
  <si>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</si>
  <si>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</si>
  <si>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</si>
  <si>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</si>
  <si>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</si>
  <si>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</si>
  <si>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</si>
  <si>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</si>
  <si>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</si>
  <si>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</si>
  <si>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</si>
  <si>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</si>
  <si>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</si>
  <si>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</si>
  <si>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</si>
  <si>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</si>
  <si>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</si>
  <si>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</si>
  <si>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</si>
  <si>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</si>
  <si>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</si>
  <si>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</si>
  <si>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</si>
  <si>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</si>
  <si>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</si>
  <si>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</si>
  <si>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</si>
  <si>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</si>
  <si>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</si>
  <si>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</si>
  <si>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</si>
  <si>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</si>
  <si>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</si>
  <si>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</si>
  <si>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</si>
  <si>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</si>
  <si>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</si>
  <si>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</si>
  <si>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</si>
  <si>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</si>
  <si>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</si>
  <si>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</si>
  <si>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</si>
  <si>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</si>
  <si>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</si>
  <si>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</si>
  <si>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</si>
  <si>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</si>
  <si>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</si>
  <si>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</si>
  <si>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</si>
  <si>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</si>
  <si>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</si>
  <si>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</si>
  <si>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</si>
  <si>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</si>
  <si>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</si>
  <si>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</si>
  <si>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</si>
  <si>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</si>
  <si>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</si>
  <si>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</si>
  <si>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</si>
  <si>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</si>
  <si>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</si>
  <si>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</si>
  <si>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</si>
  <si>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</si>
  <si>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</si>
  <si>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</si>
  <si>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</si>
  <si>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</si>
  <si>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</si>
  <si>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</si>
  <si>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</si>
  <si>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</si>
  <si>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</si>
  <si>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</si>
  <si>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</si>
  <si>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</si>
  <si>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</si>
  <si>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</si>
  <si>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</si>
  <si>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</si>
  <si>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</si>
  <si>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</si>
  <si>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</si>
  <si>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</si>
  <si>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</si>
  <si>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</si>
  <si>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</si>
  <si>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</si>
  <si>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</si>
  <si>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</si>
  <si>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</si>
  <si>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</si>
  <si>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</si>
  <si>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</si>
  <si>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</si>
  <si>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</si>
  <si>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</si>
  <si>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</si>
  <si>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</si>
  <si>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</si>
  <si>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</si>
  <si>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</si>
  <si>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</si>
  <si>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</si>
  <si>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</si>
  <si>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</si>
  <si>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</si>
  <si>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</si>
  <si>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</si>
  <si>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</si>
  <si>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</si>
  <si>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</si>
  <si>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</si>
  <si>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</si>
  <si>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</si>
  <si>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</si>
  <si>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</si>
  <si>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</si>
  <si>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</si>
  <si>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</si>
  <si>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</si>
  <si>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</si>
  <si>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</si>
  <si>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</si>
  <si>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</si>
  <si>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</si>
  <si>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</si>
  <si>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</si>
  <si>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</si>
  <si>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</si>
  <si>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</si>
  <si>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</si>
  <si>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</si>
  <si>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</si>
  <si>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</si>
  <si>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</si>
  <si>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</si>
  <si>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</si>
  <si>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</si>
  <si>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</si>
  <si>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</si>
  <si>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</si>
  <si>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</si>
  <si>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</si>
  <si>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</si>
  <si>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</si>
  <si>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</si>
  <si>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</si>
  <si>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</si>
  <si>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</si>
  <si>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</si>
  <si>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</si>
  <si>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</si>
  <si>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</si>
  <si>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</si>
  <si>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</si>
  <si>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</si>
  <si>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</si>
  <si>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</si>
  <si>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</si>
  <si>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</si>
  <si>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</si>
  <si>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</si>
  <si>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</si>
  <si>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</si>
  <si>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</si>
  <si>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</si>
  <si>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</si>
  <si>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</si>
  <si>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3335981137</t>
  </si>
  <si>
    <t>3335981418</t>
  </si>
  <si>
    <t>3335981455</t>
  </si>
  <si>
    <t>LECTOR</t>
  </si>
  <si>
    <t>3335981649</t>
  </si>
  <si>
    <t>3335981712</t>
  </si>
  <si>
    <t>ReservaC Norte</t>
  </si>
  <si>
    <t>FUERA DE SERVICIO Gavetas Vacías + Gavetas Fallando</t>
  </si>
  <si>
    <t>3335981888</t>
  </si>
  <si>
    <t>Acevedo Dominguez, Victor Leonardo</t>
  </si>
  <si>
    <t>2 Gavetas Vacías+ 1 Fallando</t>
  </si>
  <si>
    <t>3335981915</t>
  </si>
  <si>
    <t>3335981922</t>
  </si>
  <si>
    <t>Hold</t>
  </si>
  <si>
    <t>3335981946</t>
  </si>
  <si>
    <t>3335981939</t>
  </si>
  <si>
    <t>DRBR371</t>
  </si>
  <si>
    <t>3335982458</t>
  </si>
  <si>
    <t>3335983259</t>
  </si>
  <si>
    <t>3335983177</t>
  </si>
  <si>
    <t>3335983170</t>
  </si>
  <si>
    <t>3335982998</t>
  </si>
  <si>
    <t>3335983500</t>
  </si>
  <si>
    <t>3335983491</t>
  </si>
  <si>
    <t>3335983462</t>
  </si>
  <si>
    <t>3335983458</t>
  </si>
  <si>
    <t>3335983439</t>
  </si>
  <si>
    <t>3335983431</t>
  </si>
  <si>
    <t>3335983764</t>
  </si>
  <si>
    <t>3335983763</t>
  </si>
  <si>
    <t>3335983760</t>
  </si>
  <si>
    <t>3335983758</t>
  </si>
  <si>
    <t>3335983756</t>
  </si>
  <si>
    <t>3335983753</t>
  </si>
  <si>
    <t>3335983676</t>
  </si>
  <si>
    <t>3335983670</t>
  </si>
  <si>
    <t>3335983650</t>
  </si>
  <si>
    <t>3335983843</t>
  </si>
  <si>
    <t>3335983841</t>
  </si>
  <si>
    <t>3335983840</t>
  </si>
  <si>
    <t>3335983838</t>
  </si>
  <si>
    <t>3335983837</t>
  </si>
  <si>
    <t>3335983836</t>
  </si>
  <si>
    <t>3335983833</t>
  </si>
  <si>
    <t>3335983810</t>
  </si>
  <si>
    <t xml:space="preserve">De Leon Morillo, Nelson </t>
  </si>
  <si>
    <t>10 Agosto de 2021</t>
  </si>
  <si>
    <t>3335983874</t>
  </si>
  <si>
    <t>3335983873</t>
  </si>
  <si>
    <t>3335983872</t>
  </si>
  <si>
    <t>3335983871</t>
  </si>
  <si>
    <t>3335983870</t>
  </si>
  <si>
    <t>3335983869</t>
  </si>
  <si>
    <t>3335983868</t>
  </si>
  <si>
    <t>3335983867</t>
  </si>
  <si>
    <t>3335983866</t>
  </si>
  <si>
    <t>3335983865</t>
  </si>
  <si>
    <t>3335983864</t>
  </si>
  <si>
    <t>3335983863</t>
  </si>
  <si>
    <t>3335983862</t>
  </si>
  <si>
    <t>3335983861</t>
  </si>
  <si>
    <t>3335983860</t>
  </si>
  <si>
    <t>3335983859</t>
  </si>
  <si>
    <t>3335983858</t>
  </si>
  <si>
    <t>3335983857</t>
  </si>
  <si>
    <t>3335983856</t>
  </si>
  <si>
    <t>3335983854</t>
  </si>
  <si>
    <t>3335983853</t>
  </si>
  <si>
    <t>3335983852</t>
  </si>
  <si>
    <t>3335983851</t>
  </si>
  <si>
    <t>3335983850</t>
  </si>
  <si>
    <t>3335983849</t>
  </si>
  <si>
    <t>SIN ACTIVIDAD DE RETIRO</t>
  </si>
  <si>
    <t>Fondeur Fermin, Luis Rafael</t>
  </si>
  <si>
    <t>3335983880</t>
  </si>
  <si>
    <t>3335983879</t>
  </si>
  <si>
    <t>3335983878</t>
  </si>
  <si>
    <t>3335983877</t>
  </si>
  <si>
    <t>3335983876</t>
  </si>
  <si>
    <t>3335984011</t>
  </si>
  <si>
    <t>3335983836 </t>
  </si>
  <si>
    <t>3335983670 </t>
  </si>
  <si>
    <t>3335983676 </t>
  </si>
  <si>
    <t>UNP Las Matas de Santa Cruz</t>
  </si>
  <si>
    <t xml:space="preserve">  </t>
  </si>
  <si>
    <t>3335984455</t>
  </si>
  <si>
    <t>3335984381</t>
  </si>
  <si>
    <t>3335984364</t>
  </si>
  <si>
    <t>3335984349</t>
  </si>
  <si>
    <t>3335984329</t>
  </si>
  <si>
    <t>3335984319</t>
  </si>
  <si>
    <t>3335984273</t>
  </si>
  <si>
    <t>3335984270</t>
  </si>
  <si>
    <t>3335984247</t>
  </si>
  <si>
    <t>3335984231</t>
  </si>
  <si>
    <t>3335984194</t>
  </si>
  <si>
    <t>3335984178</t>
  </si>
  <si>
    <t>INHIBIDO</t>
  </si>
  <si>
    <t xml:space="preserve"> DISPENSADOR</t>
  </si>
  <si>
    <t xml:space="preserve">Gonzalez Ceballos, Dionisio </t>
  </si>
  <si>
    <t>EFECTIVO</t>
  </si>
  <si>
    <t>3335984303</t>
  </si>
  <si>
    <t>3335984294</t>
  </si>
  <si>
    <t>3335984291</t>
  </si>
  <si>
    <t>3335983935</t>
  </si>
  <si>
    <t>Closed</t>
  </si>
  <si>
    <t>ENVIO DE CARGA</t>
  </si>
  <si>
    <t>Peguero Solano, Victor Manuel</t>
  </si>
  <si>
    <t>Moreta, Christian Aury</t>
  </si>
  <si>
    <t>CARGA EXITOSA</t>
  </si>
  <si>
    <t>Oficina Plaza Moderna</t>
  </si>
  <si>
    <t>ATM Oficina Plaza Moderna</t>
  </si>
  <si>
    <t>3335984808</t>
  </si>
  <si>
    <t>3335984802</t>
  </si>
  <si>
    <t>3335984800</t>
  </si>
  <si>
    <t>3335984791</t>
  </si>
  <si>
    <t>3335984782</t>
  </si>
  <si>
    <t>3335984764</t>
  </si>
  <si>
    <t>3335984735</t>
  </si>
  <si>
    <t>3335984727</t>
  </si>
  <si>
    <t>3335984711</t>
  </si>
  <si>
    <t>3335984701</t>
  </si>
  <si>
    <t>3335984549</t>
  </si>
  <si>
    <t>3335984479</t>
  </si>
  <si>
    <t>3335984830</t>
  </si>
  <si>
    <t>CARGA EXITSOA</t>
  </si>
  <si>
    <t>3335985024</t>
  </si>
  <si>
    <t>3335985023</t>
  </si>
  <si>
    <t>3335985019</t>
  </si>
  <si>
    <t>3335985012</t>
  </si>
  <si>
    <t>3335985007</t>
  </si>
  <si>
    <t>3335985005</t>
  </si>
  <si>
    <t>3335984997</t>
  </si>
  <si>
    <t>3335984972</t>
  </si>
  <si>
    <t>3335984962</t>
  </si>
  <si>
    <t>3335984956</t>
  </si>
  <si>
    <t>3335984947</t>
  </si>
  <si>
    <t>3335984927</t>
  </si>
  <si>
    <t>3335984903</t>
  </si>
  <si>
    <t>3335984897</t>
  </si>
  <si>
    <t>3335984824</t>
  </si>
  <si>
    <t>GAVETTA DE DEPOSITO LLENA</t>
  </si>
  <si>
    <t>LECTOR VANDALIZADO</t>
  </si>
  <si>
    <t>3335985266</t>
  </si>
  <si>
    <t>3335985265</t>
  </si>
  <si>
    <t>3335985263</t>
  </si>
  <si>
    <t>3335985262</t>
  </si>
  <si>
    <t>3335985261</t>
  </si>
  <si>
    <t>3335985259</t>
  </si>
  <si>
    <t>3335985258</t>
  </si>
  <si>
    <t>3335985257</t>
  </si>
  <si>
    <t>3335985254</t>
  </si>
  <si>
    <t>3335985252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</si>
</sst>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b/>
      <sz val="12"/>
      <color rgb="FF333333"/>
      <name val="Verdana"/>
      <family val="2"/>
    </font>
    <font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B2BECE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56" fillId="50" borderId="71" xfId="0" applyFont="1" applyFill="1" applyBorder="1" applyAlignment="1">
      <alignment horizontal="left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0"/>
      <tableStyleElement type="headerRow" dxfId="239"/>
      <tableStyleElement type="totalRow" dxfId="238"/>
      <tableStyleElement type="firstColumn" dxfId="237"/>
      <tableStyleElement type="lastColumn" dxfId="236"/>
      <tableStyleElement type="firstRowStripe" dxfId="235"/>
      <tableStyleElement type="firstColumnStripe" dxfId="2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93832" TargetMode="External"/><Relationship Id="rId13" Type="http://schemas.openxmlformats.org/officeDocument/2006/relationships/hyperlink" Target="http://s460-helpdesk/CAisd/pdmweb.exe?OP=SEARCH+FACTORY=in+SKIPLIST=1+QBE.EQ.id=3693825" TargetMode="External"/><Relationship Id="rId1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93833" TargetMode="External"/><Relationship Id="rId12" Type="http://schemas.openxmlformats.org/officeDocument/2006/relationships/hyperlink" Target="http://s460-helpdesk/CAisd/pdmweb.exe?OP=SEARCH+FACTORY=in+SKIPLIST=1+QBE.EQ.id=3693826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3819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93828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93821" TargetMode="External"/><Relationship Id="rId10" Type="http://schemas.openxmlformats.org/officeDocument/2006/relationships/hyperlink" Target="http://s460-helpdesk/CAisd/pdmweb.exe?OP=SEARCH+FACTORY=in+SKIPLIST=1+QBE.EQ.id=3693829" TargetMode="External"/><Relationship Id="rId19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3830" TargetMode="External"/><Relationship Id="rId14" Type="http://schemas.openxmlformats.org/officeDocument/2006/relationships/hyperlink" Target="http://s460-helpdesk/CAisd/pdmweb.exe?OP=SEARCH+FACTORY=in+SKIPLIST=1+QBE.EQ.id=369382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3" t="s">
        <v>58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92.8324421296275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55.4985879629603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45.4985879629603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45.5651273148178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39.5685532407442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21.6993055555577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16.0556018518546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2589</v>
      </c>
    </row>
    <row r="10" spans="1:11" ht="18" x14ac:dyDescent="0.25">
      <c r="A10" s="109" t="str">
        <f t="shared" ca="1" si="0"/>
        <v>10.4964583333349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29" priority="99385"/>
  </conditionalFormatting>
  <conditionalFormatting sqref="E3">
    <cfRule type="duplicateValues" dxfId="128" priority="121748"/>
  </conditionalFormatting>
  <conditionalFormatting sqref="E3">
    <cfRule type="duplicateValues" dxfId="127" priority="121749"/>
    <cfRule type="duplicateValues" dxfId="126" priority="121750"/>
  </conditionalFormatting>
  <conditionalFormatting sqref="E3">
    <cfRule type="duplicateValues" dxfId="125" priority="121751"/>
    <cfRule type="duplicateValues" dxfId="124" priority="121752"/>
    <cfRule type="duplicateValues" dxfId="123" priority="121753"/>
    <cfRule type="duplicateValues" dxfId="122" priority="121754"/>
  </conditionalFormatting>
  <conditionalFormatting sqref="B3">
    <cfRule type="duplicateValues" dxfId="121" priority="121755"/>
  </conditionalFormatting>
  <conditionalFormatting sqref="E4">
    <cfRule type="duplicateValues" dxfId="120" priority="100"/>
  </conditionalFormatting>
  <conditionalFormatting sqref="E4">
    <cfRule type="duplicateValues" dxfId="119" priority="97"/>
    <cfRule type="duplicateValues" dxfId="118" priority="98"/>
    <cfRule type="duplicateValues" dxfId="117" priority="99"/>
  </conditionalFormatting>
  <conditionalFormatting sqref="E4">
    <cfRule type="duplicateValues" dxfId="116" priority="96"/>
  </conditionalFormatting>
  <conditionalFormatting sqref="E4">
    <cfRule type="duplicateValues" dxfId="115" priority="93"/>
    <cfRule type="duplicateValues" dxfId="114" priority="94"/>
    <cfRule type="duplicateValues" dxfId="113" priority="95"/>
  </conditionalFormatting>
  <conditionalFormatting sqref="B4">
    <cfRule type="duplicateValues" dxfId="112" priority="92"/>
  </conditionalFormatting>
  <conditionalFormatting sqref="E4">
    <cfRule type="duplicateValues" dxfId="111" priority="91"/>
  </conditionalFormatting>
  <conditionalFormatting sqref="B5">
    <cfRule type="duplicateValues" dxfId="110" priority="75"/>
  </conditionalFormatting>
  <conditionalFormatting sqref="E5">
    <cfRule type="duplicateValues" dxfId="109" priority="74"/>
  </conditionalFormatting>
  <conditionalFormatting sqref="E5">
    <cfRule type="duplicateValues" dxfId="108" priority="71"/>
    <cfRule type="duplicateValues" dxfId="107" priority="72"/>
    <cfRule type="duplicateValues" dxfId="106" priority="73"/>
  </conditionalFormatting>
  <conditionalFormatting sqref="E5">
    <cfRule type="duplicateValues" dxfId="105" priority="70"/>
  </conditionalFormatting>
  <conditionalFormatting sqref="E5">
    <cfRule type="duplicateValues" dxfId="104" priority="67"/>
    <cfRule type="duplicateValues" dxfId="103" priority="68"/>
    <cfRule type="duplicateValues" dxfId="102" priority="69"/>
  </conditionalFormatting>
  <conditionalFormatting sqref="E5">
    <cfRule type="duplicateValues" dxfId="101" priority="66"/>
  </conditionalFormatting>
  <conditionalFormatting sqref="E8">
    <cfRule type="duplicateValues" dxfId="100" priority="49"/>
    <cfRule type="duplicateValues" dxfId="99" priority="50"/>
  </conditionalFormatting>
  <conditionalFormatting sqref="E8">
    <cfRule type="duplicateValues" dxfId="98" priority="48"/>
  </conditionalFormatting>
  <conditionalFormatting sqref="B8">
    <cfRule type="duplicateValues" dxfId="97" priority="47"/>
  </conditionalFormatting>
  <conditionalFormatting sqref="B8">
    <cfRule type="duplicateValues" dxfId="96" priority="46"/>
  </conditionalFormatting>
  <conditionalFormatting sqref="B8">
    <cfRule type="duplicateValues" dxfId="95" priority="44"/>
    <cfRule type="duplicateValues" dxfId="94" priority="45"/>
  </conditionalFormatting>
  <conditionalFormatting sqref="B8">
    <cfRule type="duplicateValues" dxfId="93" priority="43"/>
  </conditionalFormatting>
  <conditionalFormatting sqref="E8">
    <cfRule type="duplicateValues" dxfId="92" priority="42"/>
  </conditionalFormatting>
  <conditionalFormatting sqref="E8">
    <cfRule type="duplicateValues" dxfId="91" priority="40"/>
    <cfRule type="duplicateValues" dxfId="90" priority="41"/>
  </conditionalFormatting>
  <conditionalFormatting sqref="E8">
    <cfRule type="duplicateValues" dxfId="89" priority="39"/>
  </conditionalFormatting>
  <conditionalFormatting sqref="B8">
    <cfRule type="duplicateValues" dxfId="88" priority="38"/>
  </conditionalFormatting>
  <conditionalFormatting sqref="B8">
    <cfRule type="duplicateValues" dxfId="87" priority="37"/>
  </conditionalFormatting>
  <conditionalFormatting sqref="B8">
    <cfRule type="duplicateValues" dxfId="86" priority="36"/>
  </conditionalFormatting>
  <conditionalFormatting sqref="B8">
    <cfRule type="duplicateValues" dxfId="85" priority="34"/>
    <cfRule type="duplicateValues" dxfId="84" priority="35"/>
  </conditionalFormatting>
  <conditionalFormatting sqref="B8">
    <cfRule type="duplicateValues" dxfId="83" priority="33"/>
  </conditionalFormatting>
  <conditionalFormatting sqref="B8">
    <cfRule type="duplicateValues" dxfId="82" priority="31"/>
    <cfRule type="duplicateValues" dxfId="81" priority="32"/>
  </conditionalFormatting>
  <conditionalFormatting sqref="E8">
    <cfRule type="duplicateValues" dxfId="80" priority="30"/>
  </conditionalFormatting>
  <conditionalFormatting sqref="E8">
    <cfRule type="duplicateValues" dxfId="79" priority="29"/>
  </conditionalFormatting>
  <conditionalFormatting sqref="B8">
    <cfRule type="duplicateValues" dxfId="78" priority="28"/>
  </conditionalFormatting>
  <conditionalFormatting sqref="E8">
    <cfRule type="duplicateValues" dxfId="77" priority="27"/>
  </conditionalFormatting>
  <conditionalFormatting sqref="E8">
    <cfRule type="duplicateValues" dxfId="76" priority="25"/>
    <cfRule type="duplicateValues" dxfId="75" priority="26"/>
  </conditionalFormatting>
  <conditionalFormatting sqref="B8">
    <cfRule type="duplicateValues" dxfId="74" priority="24"/>
  </conditionalFormatting>
  <conditionalFormatting sqref="E8">
    <cfRule type="duplicateValues" dxfId="73" priority="23"/>
  </conditionalFormatting>
  <conditionalFormatting sqref="E8">
    <cfRule type="duplicateValues" dxfId="72" priority="22"/>
  </conditionalFormatting>
  <conditionalFormatting sqref="E8">
    <cfRule type="duplicateValues" dxfId="71" priority="21"/>
  </conditionalFormatting>
  <conditionalFormatting sqref="B8">
    <cfRule type="duplicateValues" dxfId="70" priority="20"/>
  </conditionalFormatting>
  <conditionalFormatting sqref="E6:E7">
    <cfRule type="duplicateValues" dxfId="69" priority="129598"/>
  </conditionalFormatting>
  <conditionalFormatting sqref="B6:B7">
    <cfRule type="duplicateValues" dxfId="68" priority="129600"/>
  </conditionalFormatting>
  <conditionalFormatting sqref="B6:B7">
    <cfRule type="duplicateValues" dxfId="67" priority="129602"/>
    <cfRule type="duplicateValues" dxfId="66" priority="129603"/>
    <cfRule type="duplicateValues" dxfId="65" priority="129604"/>
  </conditionalFormatting>
  <conditionalFormatting sqref="E6:E7">
    <cfRule type="duplicateValues" dxfId="64" priority="129608"/>
    <cfRule type="duplicateValues" dxfId="63" priority="129609"/>
  </conditionalFormatting>
  <conditionalFormatting sqref="E6:E7">
    <cfRule type="duplicateValues" dxfId="62" priority="129612"/>
    <cfRule type="duplicateValues" dxfId="61" priority="129613"/>
    <cfRule type="duplicateValues" dxfId="60" priority="129614"/>
  </conditionalFormatting>
  <conditionalFormatting sqref="E6:E7">
    <cfRule type="duplicateValues" dxfId="59" priority="129618"/>
    <cfRule type="duplicateValues" dxfId="58" priority="129619"/>
    <cfRule type="duplicateValues" dxfId="57" priority="129620"/>
    <cfRule type="duplicateValues" dxfId="56" priority="129621"/>
  </conditionalFormatting>
  <conditionalFormatting sqref="E9">
    <cfRule type="duplicateValues" dxfId="55" priority="19"/>
  </conditionalFormatting>
  <conditionalFormatting sqref="E9">
    <cfRule type="duplicateValues" dxfId="54" priority="17"/>
    <cfRule type="duplicateValues" dxfId="53" priority="18"/>
  </conditionalFormatting>
  <conditionalFormatting sqref="E9">
    <cfRule type="duplicateValues" dxfId="52" priority="14"/>
    <cfRule type="duplicateValues" dxfId="51" priority="15"/>
    <cfRule type="duplicateValues" dxfId="50" priority="16"/>
  </conditionalFormatting>
  <conditionalFormatting sqref="E9">
    <cfRule type="duplicateValues" dxfId="49" priority="10"/>
    <cfRule type="duplicateValues" dxfId="48" priority="11"/>
    <cfRule type="duplicateValues" dxfId="47" priority="12"/>
    <cfRule type="duplicateValues" dxfId="46" priority="13"/>
  </conditionalFormatting>
  <conditionalFormatting sqref="B9">
    <cfRule type="duplicateValues" dxfId="45" priority="9"/>
  </conditionalFormatting>
  <conditionalFormatting sqref="B9">
    <cfRule type="duplicateValues" dxfId="44" priority="7"/>
    <cfRule type="duplicateValues" dxfId="43" priority="8"/>
  </conditionalFormatting>
  <conditionalFormatting sqref="E10">
    <cfRule type="duplicateValues" dxfId="42" priority="6"/>
  </conditionalFormatting>
  <conditionalFormatting sqref="E10">
    <cfRule type="duplicateValues" dxfId="41" priority="5"/>
  </conditionalFormatting>
  <conditionalFormatting sqref="B10">
    <cfRule type="duplicateValues" dxfId="40" priority="4"/>
  </conditionalFormatting>
  <conditionalFormatting sqref="E10">
    <cfRule type="duplicateValues" dxfId="39" priority="3"/>
  </conditionalFormatting>
  <conditionalFormatting sqref="B10">
    <cfRule type="duplicateValues" dxfId="38" priority="2"/>
  </conditionalFormatting>
  <conditionalFormatting sqref="E10">
    <cfRule type="duplicateValues" dxfId="37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2579</v>
      </c>
      <c r="C148" s="117" t="s">
        <v>2580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2601</v>
      </c>
      <c r="C212" s="29" t="s">
        <v>2594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2555</v>
      </c>
      <c r="C241" s="29" t="s">
        <v>2578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2547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2628</v>
      </c>
      <c r="C263" s="125" t="s">
        <v>2572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2602</v>
      </c>
      <c r="C266" s="29" t="s">
        <v>2595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2603</v>
      </c>
      <c r="C268" s="29" t="s">
        <v>2596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2604</v>
      </c>
      <c r="C287" s="29" t="s">
        <v>2597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2605</v>
      </c>
      <c r="C298" s="29" t="s">
        <v>2598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2593</v>
      </c>
      <c r="C312" s="32" t="s">
        <v>2592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2606</v>
      </c>
      <c r="C331" s="29" t="s">
        <v>2599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2609</v>
      </c>
      <c r="C339" s="29" t="s">
        <v>2610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2577</v>
      </c>
      <c r="C343" s="32" t="s">
        <v>2576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2607</v>
      </c>
      <c r="C345" s="29" t="s">
        <v>2600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2585</v>
      </c>
      <c r="C349" s="32" t="s">
        <v>2584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2722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6" priority="12"/>
  </conditionalFormatting>
  <conditionalFormatting sqref="B823:B1048576 B1:B810">
    <cfRule type="duplicateValues" dxfId="35" priority="11"/>
  </conditionalFormatting>
  <conditionalFormatting sqref="A811:A814">
    <cfRule type="duplicateValues" dxfId="34" priority="10"/>
  </conditionalFormatting>
  <conditionalFormatting sqref="B811:B814">
    <cfRule type="duplicateValues" dxfId="33" priority="9"/>
  </conditionalFormatting>
  <conditionalFormatting sqref="A823:A1048576 A1:A814">
    <cfRule type="duplicateValues" dxfId="32" priority="8"/>
  </conditionalFormatting>
  <conditionalFormatting sqref="A815:A821">
    <cfRule type="duplicateValues" dxfId="31" priority="7"/>
  </conditionalFormatting>
  <conditionalFormatting sqref="B815:B821">
    <cfRule type="duplicateValues" dxfId="30" priority="6"/>
  </conditionalFormatting>
  <conditionalFormatting sqref="A815:A821">
    <cfRule type="duplicateValues" dxfId="29" priority="5"/>
  </conditionalFormatting>
  <conditionalFormatting sqref="A822">
    <cfRule type="duplicateValues" dxfId="28" priority="4"/>
  </conditionalFormatting>
  <conditionalFormatting sqref="A822">
    <cfRule type="duplicateValues" dxfId="27" priority="2"/>
  </conditionalFormatting>
  <conditionalFormatting sqref="B822">
    <cfRule type="duplicateValues" dxfId="2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5" t="s">
        <v>0</v>
      </c>
      <c r="B1" s="21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7" t="s">
        <v>8</v>
      </c>
      <c r="B9" s="218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9" t="s">
        <v>9</v>
      </c>
      <c r="B14" s="22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Z1038215"/>
  <sheetViews>
    <sheetView tabSelected="1" topLeftCell="E1" zoomScale="70" zoomScaleNormal="70" workbookViewId="0">
      <pane ySplit="4" topLeftCell="A17" activePane="bottomLeft" state="frozen"/>
      <selection pane="bottomLeft" activeCell="D131" sqref="D131"/>
    </sheetView>
  </sheetViews>
  <sheetFormatPr baseColWidth="10" defaultColWidth="25.5703125" defaultRowHeight="15" x14ac:dyDescent="0.25"/>
  <cols>
    <col min="1" max="1" width="25.5703125" style="102" bestFit="1" customWidth="1"/>
    <col min="2" max="2" width="20.28515625" style="83" bestFit="1" customWidth="1"/>
    <col min="3" max="3" width="17.85546875" style="43" bestFit="1" customWidth="1"/>
    <col min="4" max="4" width="27.42578125" style="102" customWidth="1"/>
    <col min="5" max="5" width="12.7109375" style="75" bestFit="1" customWidth="1"/>
    <col min="6" max="6" width="11.140625" style="44" customWidth="1"/>
    <col min="7" max="7" width="52.28515625" style="44" customWidth="1"/>
    <col min="8" max="11" width="5.28515625" style="44" customWidth="1"/>
    <col min="12" max="12" width="52.42578125" style="44" customWidth="1"/>
    <col min="13" max="13" width="18.85546875" style="102" customWidth="1"/>
    <col min="14" max="14" width="17.85546875" style="102" customWidth="1"/>
    <col min="15" max="15" width="35.7109375" style="102" customWidth="1"/>
    <col min="16" max="16" width="20.7109375" style="78" customWidth="1"/>
    <col min="17" max="17" width="49.42578125" style="69" bestFit="1" customWidth="1"/>
    <col min="18" max="16384" width="25.5703125" style="42"/>
  </cols>
  <sheetData>
    <row r="1" spans="1:52" ht="18" x14ac:dyDescent="0.25">
      <c r="A1" s="180" t="s">
        <v>2148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2"/>
    </row>
    <row r="2" spans="1:52" ht="18" x14ac:dyDescent="0.25">
      <c r="A2" s="177" t="s">
        <v>2145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9"/>
    </row>
    <row r="3" spans="1:52" ht="18.75" thickBot="1" x14ac:dyDescent="0.3">
      <c r="A3" s="183" t="s">
        <v>2658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5"/>
    </row>
    <row r="4" spans="1:52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52" s="130" customFormat="1" ht="18" x14ac:dyDescent="0.25">
      <c r="A5" s="153" t="str">
        <f>VLOOKUP(E5,'LISTADO ATM'!$A$2:$C$902,3,0)</f>
        <v>ESTE</v>
      </c>
      <c r="B5" s="112" t="s">
        <v>2612</v>
      </c>
      <c r="C5" s="97">
        <v>44414.637499999997</v>
      </c>
      <c r="D5" s="97" t="s">
        <v>2175</v>
      </c>
      <c r="E5" s="143">
        <v>838</v>
      </c>
      <c r="F5" s="153" t="str">
        <f>VLOOKUP(E5,VIP!$A$2:$O14770,2,0)</f>
        <v>DRBR838</v>
      </c>
      <c r="G5" s="153" t="str">
        <f>VLOOKUP(E5,'LISTADO ATM'!$A$2:$B$901,2,0)</f>
        <v xml:space="preserve">ATM UNP Consuelo </v>
      </c>
      <c r="H5" s="153" t="str">
        <f>VLOOKUP(E5,VIP!$A$2:$O19731,7,FALSE)</f>
        <v>Si</v>
      </c>
      <c r="I5" s="153" t="str">
        <f>VLOOKUP(E5,VIP!$A$2:$O11696,8,FALSE)</f>
        <v>Si</v>
      </c>
      <c r="J5" s="153" t="str">
        <f>VLOOKUP(E5,VIP!$A$2:$O11646,8,FALSE)</f>
        <v>Si</v>
      </c>
      <c r="K5" s="153" t="str">
        <f>VLOOKUP(E5,VIP!$A$2:$O15220,6,0)</f>
        <v>NO</v>
      </c>
      <c r="L5" s="148" t="s">
        <v>2240</v>
      </c>
      <c r="M5" s="175" t="s">
        <v>2538</v>
      </c>
      <c r="N5" s="96" t="s">
        <v>2446</v>
      </c>
      <c r="O5" s="153" t="s">
        <v>2448</v>
      </c>
      <c r="P5" s="153"/>
      <c r="Q5" s="174">
        <v>44418.790277777778</v>
      </c>
      <c r="S5" s="78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</row>
    <row r="6" spans="1:52" s="130" customFormat="1" ht="18" x14ac:dyDescent="0.25">
      <c r="A6" s="153" t="str">
        <f>VLOOKUP(E6,'LISTADO ATM'!$A$2:$C$902,3,0)</f>
        <v>NORTE</v>
      </c>
      <c r="B6" s="112" t="s">
        <v>2613</v>
      </c>
      <c r="C6" s="97">
        <v>44414.842523148145</v>
      </c>
      <c r="D6" s="97" t="s">
        <v>2176</v>
      </c>
      <c r="E6" s="143">
        <v>763</v>
      </c>
      <c r="F6" s="153" t="str">
        <f>VLOOKUP(E6,VIP!$A$2:$O14787,2,0)</f>
        <v>DRBR439</v>
      </c>
      <c r="G6" s="153" t="str">
        <f>VLOOKUP(E6,'LISTADO ATM'!$A$2:$B$901,2,0)</f>
        <v xml:space="preserve">ATM UNP Montellano </v>
      </c>
      <c r="H6" s="153" t="str">
        <f>VLOOKUP(E6,VIP!$A$2:$O19748,7,FALSE)</f>
        <v>Si</v>
      </c>
      <c r="I6" s="153" t="str">
        <f>VLOOKUP(E6,VIP!$A$2:$O11713,8,FALSE)</f>
        <v>Si</v>
      </c>
      <c r="J6" s="153" t="str">
        <f>VLOOKUP(E6,VIP!$A$2:$O11663,8,FALSE)</f>
        <v>Si</v>
      </c>
      <c r="K6" s="153" t="str">
        <f>VLOOKUP(E6,VIP!$A$2:$O15237,6,0)</f>
        <v>NO</v>
      </c>
      <c r="L6" s="148" t="s">
        <v>2240</v>
      </c>
      <c r="M6" s="175" t="s">
        <v>2538</v>
      </c>
      <c r="N6" s="175" t="s">
        <v>2717</v>
      </c>
      <c r="O6" s="153" t="s">
        <v>2586</v>
      </c>
      <c r="P6" s="153"/>
      <c r="Q6" s="174">
        <v>44418.463414351849</v>
      </c>
      <c r="S6" s="78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</row>
    <row r="7" spans="1:52" s="130" customFormat="1" ht="18" x14ac:dyDescent="0.25">
      <c r="A7" s="153" t="str">
        <f>VLOOKUP(E7,'LISTADO ATM'!$A$2:$C$902,3,0)</f>
        <v>DISTRITO NACIONAL</v>
      </c>
      <c r="B7" s="112">
        <v>3335981857</v>
      </c>
      <c r="C7" s="97">
        <v>44416.392824074072</v>
      </c>
      <c r="D7" s="97" t="s">
        <v>2175</v>
      </c>
      <c r="E7" s="143">
        <v>545</v>
      </c>
      <c r="F7" s="153" t="str">
        <f>VLOOKUP(E7,VIP!$A$2:$O14812,2,0)</f>
        <v>DRBR995</v>
      </c>
      <c r="G7" s="153" t="str">
        <f>VLOOKUP(E7,'LISTADO ATM'!$A$2:$B$901,2,0)</f>
        <v xml:space="preserve">ATM Oficina Isabel La Católica II  </v>
      </c>
      <c r="H7" s="153" t="str">
        <f>VLOOKUP(E7,VIP!$A$2:$O19773,7,FALSE)</f>
        <v>Si</v>
      </c>
      <c r="I7" s="153" t="str">
        <f>VLOOKUP(E7,VIP!$A$2:$O11738,8,FALSE)</f>
        <v>Si</v>
      </c>
      <c r="J7" s="153" t="str">
        <f>VLOOKUP(E7,VIP!$A$2:$O11688,8,FALSE)</f>
        <v>Si</v>
      </c>
      <c r="K7" s="153" t="str">
        <f>VLOOKUP(E7,VIP!$A$2:$O15262,6,0)</f>
        <v>NO</v>
      </c>
      <c r="L7" s="148" t="s">
        <v>2214</v>
      </c>
      <c r="M7" s="96" t="s">
        <v>2439</v>
      </c>
      <c r="N7" s="96" t="s">
        <v>2446</v>
      </c>
      <c r="O7" s="153" t="s">
        <v>2448</v>
      </c>
      <c r="P7" s="153"/>
      <c r="Q7" s="96" t="s">
        <v>2214</v>
      </c>
      <c r="S7" s="78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</row>
    <row r="8" spans="1:52" s="130" customFormat="1" ht="18" x14ac:dyDescent="0.25">
      <c r="A8" s="166" t="str">
        <f>VLOOKUP(E8,'LISTADO ATM'!$A$2:$C$902,3,0)</f>
        <v>DISTRITO NACIONAL</v>
      </c>
      <c r="B8" s="112" t="s">
        <v>2614</v>
      </c>
      <c r="C8" s="97">
        <v>44415.191817129627</v>
      </c>
      <c r="D8" s="97" t="s">
        <v>2175</v>
      </c>
      <c r="E8" s="143">
        <v>564</v>
      </c>
      <c r="F8" s="166" t="str">
        <f>VLOOKUP(E8,VIP!$A$2:$O14778,2,0)</f>
        <v>DRBR168</v>
      </c>
      <c r="G8" s="166" t="str">
        <f>VLOOKUP(E8,'LISTADO ATM'!$A$2:$B$901,2,0)</f>
        <v xml:space="preserve">ATM Ministerio de Agricultura </v>
      </c>
      <c r="H8" s="166" t="str">
        <f>VLOOKUP(E8,VIP!$A$2:$O19739,7,FALSE)</f>
        <v>Si</v>
      </c>
      <c r="I8" s="166" t="str">
        <f>VLOOKUP(E8,VIP!$A$2:$O11704,8,FALSE)</f>
        <v>Si</v>
      </c>
      <c r="J8" s="166" t="str">
        <f>VLOOKUP(E8,VIP!$A$2:$O11654,8,FALSE)</f>
        <v>Si</v>
      </c>
      <c r="K8" s="166" t="str">
        <f>VLOOKUP(E8,VIP!$A$2:$O15228,6,0)</f>
        <v>NO</v>
      </c>
      <c r="L8" s="148" t="s">
        <v>2240</v>
      </c>
      <c r="M8" s="175" t="s">
        <v>2538</v>
      </c>
      <c r="N8" s="175" t="s">
        <v>2717</v>
      </c>
      <c r="O8" s="166" t="s">
        <v>2448</v>
      </c>
      <c r="P8" s="166"/>
      <c r="Q8" s="174">
        <v>44418.606238425928</v>
      </c>
      <c r="S8" s="78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</row>
    <row r="9" spans="1:52" s="130" customFormat="1" ht="18" x14ac:dyDescent="0.25">
      <c r="A9" s="166" t="str">
        <f>VLOOKUP(E9,'LISTADO ATM'!$A$2:$C$902,3,0)</f>
        <v>DISTRITO NACIONAL</v>
      </c>
      <c r="B9" s="112" t="s">
        <v>2616</v>
      </c>
      <c r="C9" s="97">
        <v>44415.490763888891</v>
      </c>
      <c r="D9" s="97" t="s">
        <v>2175</v>
      </c>
      <c r="E9" s="143">
        <v>536</v>
      </c>
      <c r="F9" s="166" t="str">
        <f>VLOOKUP(E9,VIP!$A$2:$O14798,2,0)</f>
        <v>DRBR509</v>
      </c>
      <c r="G9" s="166" t="str">
        <f>VLOOKUP(E9,'LISTADO ATM'!$A$2:$B$901,2,0)</f>
        <v xml:space="preserve">ATM Super Lama San Isidro </v>
      </c>
      <c r="H9" s="166" t="str">
        <f>VLOOKUP(E9,VIP!$A$2:$O19759,7,FALSE)</f>
        <v>Si</v>
      </c>
      <c r="I9" s="166" t="str">
        <f>VLOOKUP(E9,VIP!$A$2:$O11724,8,FALSE)</f>
        <v>Si</v>
      </c>
      <c r="J9" s="166" t="str">
        <f>VLOOKUP(E9,VIP!$A$2:$O11674,8,FALSE)</f>
        <v>Si</v>
      </c>
      <c r="K9" s="166" t="str">
        <f>VLOOKUP(E9,VIP!$A$2:$O15248,6,0)</f>
        <v>NO</v>
      </c>
      <c r="L9" s="148" t="s">
        <v>2214</v>
      </c>
      <c r="M9" s="175" t="s">
        <v>2538</v>
      </c>
      <c r="N9" s="175" t="s">
        <v>2717</v>
      </c>
      <c r="O9" s="166" t="s">
        <v>2448</v>
      </c>
      <c r="P9" s="166"/>
      <c r="Q9" s="174">
        <v>44418.606238425928</v>
      </c>
      <c r="S9" s="78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</row>
    <row r="10" spans="1:52" s="130" customFormat="1" ht="18" x14ac:dyDescent="0.25">
      <c r="A10" s="153" t="str">
        <f>VLOOKUP(E10,'LISTADO ATM'!$A$2:$C$902,3,0)</f>
        <v>DISTRITO NACIONAL</v>
      </c>
      <c r="B10" s="112" t="s">
        <v>2617</v>
      </c>
      <c r="C10" s="97">
        <v>44415.590266203704</v>
      </c>
      <c r="D10" s="97" t="s">
        <v>2462</v>
      </c>
      <c r="E10" s="143">
        <v>378</v>
      </c>
      <c r="F10" s="153" t="str">
        <f>VLOOKUP(E10,VIP!$A$2:$O14806,2,0)</f>
        <v>DRBR378</v>
      </c>
      <c r="G10" s="153" t="str">
        <f>VLOOKUP(E10,'LISTADO ATM'!$A$2:$B$901,2,0)</f>
        <v>ATM UNP Villa Flores</v>
      </c>
      <c r="H10" s="153" t="str">
        <f>VLOOKUP(E10,VIP!$A$2:$O19767,7,FALSE)</f>
        <v>N/A</v>
      </c>
      <c r="I10" s="153" t="str">
        <f>VLOOKUP(E10,VIP!$A$2:$O11732,8,FALSE)</f>
        <v>N/A</v>
      </c>
      <c r="J10" s="153" t="str">
        <f>VLOOKUP(E10,VIP!$A$2:$O11682,8,FALSE)</f>
        <v>N/A</v>
      </c>
      <c r="K10" s="153" t="str">
        <f>VLOOKUP(E10,VIP!$A$2:$O15256,6,0)</f>
        <v>N/A</v>
      </c>
      <c r="L10" s="148" t="s">
        <v>2553</v>
      </c>
      <c r="M10" s="175" t="s">
        <v>2538</v>
      </c>
      <c r="N10" s="96" t="s">
        <v>2446</v>
      </c>
      <c r="O10" s="153" t="s">
        <v>2463</v>
      </c>
      <c r="P10" s="153"/>
      <c r="Q10" s="174">
        <v>44418.606238425928</v>
      </c>
      <c r="S10" s="78"/>
      <c r="T10" s="145"/>
    </row>
    <row r="11" spans="1:52" s="130" customFormat="1" ht="18" x14ac:dyDescent="0.25">
      <c r="A11" s="170" t="str">
        <f>VLOOKUP(E11,'LISTADO ATM'!$A$2:$C$902,3,0)</f>
        <v>NORTE</v>
      </c>
      <c r="B11" s="112" t="s">
        <v>2620</v>
      </c>
      <c r="C11" s="97">
        <v>44416.593831018516</v>
      </c>
      <c r="D11" s="97" t="s">
        <v>2175</v>
      </c>
      <c r="E11" s="143">
        <v>431</v>
      </c>
      <c r="F11" s="170" t="str">
        <f>VLOOKUP(E11,VIP!$A$2:$O14817,2,0)</f>
        <v>DRBR583</v>
      </c>
      <c r="G11" s="170" t="str">
        <f>VLOOKUP(E11,'LISTADO ATM'!$A$2:$B$901,2,0)</f>
        <v xml:space="preserve">ATM Autoservicio Sol (Santiago) </v>
      </c>
      <c r="H11" s="170" t="str">
        <f>VLOOKUP(E11,VIP!$A$2:$O19778,7,FALSE)</f>
        <v>Si</v>
      </c>
      <c r="I11" s="170" t="str">
        <f>VLOOKUP(E11,VIP!$A$2:$O11743,8,FALSE)</f>
        <v>Si</v>
      </c>
      <c r="J11" s="170" t="str">
        <f>VLOOKUP(E11,VIP!$A$2:$O11693,8,FALSE)</f>
        <v>Si</v>
      </c>
      <c r="K11" s="170" t="str">
        <f>VLOOKUP(E11,VIP!$A$2:$O15267,6,0)</f>
        <v>SI</v>
      </c>
      <c r="L11" s="148" t="s">
        <v>2590</v>
      </c>
      <c r="M11" s="175" t="s">
        <v>2538</v>
      </c>
      <c r="N11" s="175" t="s">
        <v>2717</v>
      </c>
      <c r="O11" s="170" t="s">
        <v>2448</v>
      </c>
      <c r="P11" s="170"/>
      <c r="Q11" s="174">
        <v>44418.463414351849</v>
      </c>
      <c r="S11" s="78"/>
      <c r="T11" s="145"/>
    </row>
    <row r="12" spans="1:52" s="130" customFormat="1" ht="18" x14ac:dyDescent="0.25">
      <c r="A12" s="171" t="str">
        <f>VLOOKUP(E12,'LISTADO ATM'!$A$2:$C$902,3,0)</f>
        <v>DISTRITO NACIONAL</v>
      </c>
      <c r="B12" s="112" t="s">
        <v>2623</v>
      </c>
      <c r="C12" s="97">
        <v>44416.773831018516</v>
      </c>
      <c r="D12" s="97" t="s">
        <v>2442</v>
      </c>
      <c r="E12" s="143">
        <v>541</v>
      </c>
      <c r="F12" s="171" t="str">
        <f>VLOOKUP(E12,VIP!$A$2:$O14825,2,0)</f>
        <v>DRBR541</v>
      </c>
      <c r="G12" s="171" t="str">
        <f>VLOOKUP(E12,'LISTADO ATM'!$A$2:$B$901,2,0)</f>
        <v xml:space="preserve">ATM Oficina Sambil II </v>
      </c>
      <c r="H12" s="171" t="str">
        <f>VLOOKUP(E12,VIP!$A$2:$O19786,7,FALSE)</f>
        <v>Si</v>
      </c>
      <c r="I12" s="171" t="str">
        <f>VLOOKUP(E12,VIP!$A$2:$O11751,8,FALSE)</f>
        <v>Si</v>
      </c>
      <c r="J12" s="171" t="str">
        <f>VLOOKUP(E12,VIP!$A$2:$O11701,8,FALSE)</f>
        <v>Si</v>
      </c>
      <c r="K12" s="171" t="str">
        <f>VLOOKUP(E12,VIP!$A$2:$O15275,6,0)</f>
        <v>SI</v>
      </c>
      <c r="L12" s="148" t="s">
        <v>2411</v>
      </c>
      <c r="M12" s="175" t="s">
        <v>2538</v>
      </c>
      <c r="N12" s="175" t="s">
        <v>2717</v>
      </c>
      <c r="O12" s="171" t="s">
        <v>2447</v>
      </c>
      <c r="P12" s="171"/>
      <c r="Q12" s="174">
        <v>44418.463414351849</v>
      </c>
      <c r="S12" s="78"/>
      <c r="T12" s="145"/>
    </row>
    <row r="13" spans="1:52" s="130" customFormat="1" ht="18" x14ac:dyDescent="0.25">
      <c r="A13" s="153" t="str">
        <f>VLOOKUP(E13,'LISTADO ATM'!$A$2:$C$902,3,0)</f>
        <v>DISTRITO NACIONAL</v>
      </c>
      <c r="B13" s="112" t="s">
        <v>2624</v>
      </c>
      <c r="C13" s="97">
        <v>44416.897581018522</v>
      </c>
      <c r="D13" s="97" t="s">
        <v>2175</v>
      </c>
      <c r="E13" s="143">
        <v>567</v>
      </c>
      <c r="F13" s="153" t="str">
        <f>VLOOKUP(E13,VIP!$A$2:$O14838,2,0)</f>
        <v>DRBR015</v>
      </c>
      <c r="G13" s="153" t="str">
        <f>VLOOKUP(E13,'LISTADO ATM'!$A$2:$B$901,2,0)</f>
        <v xml:space="preserve">ATM Oficina Máximo Gómez </v>
      </c>
      <c r="H13" s="153" t="str">
        <f>VLOOKUP(E13,VIP!$A$2:$O19799,7,FALSE)</f>
        <v>Si</v>
      </c>
      <c r="I13" s="153" t="str">
        <f>VLOOKUP(E13,VIP!$A$2:$O11764,8,FALSE)</f>
        <v>Si</v>
      </c>
      <c r="J13" s="153" t="str">
        <f>VLOOKUP(E13,VIP!$A$2:$O11714,8,FALSE)</f>
        <v>Si</v>
      </c>
      <c r="K13" s="153" t="str">
        <f>VLOOKUP(E13,VIP!$A$2:$O15288,6,0)</f>
        <v>NO</v>
      </c>
      <c r="L13" s="148" t="s">
        <v>2214</v>
      </c>
      <c r="M13" s="175" t="s">
        <v>2538</v>
      </c>
      <c r="N13" s="96" t="s">
        <v>2446</v>
      </c>
      <c r="O13" s="153" t="s">
        <v>2448</v>
      </c>
      <c r="P13" s="153"/>
      <c r="Q13" s="174">
        <v>44418.606238425928</v>
      </c>
      <c r="S13" s="78"/>
      <c r="T13" s="145"/>
    </row>
    <row r="14" spans="1:52" s="130" customFormat="1" ht="18" x14ac:dyDescent="0.25">
      <c r="A14" s="153" t="str">
        <f>VLOOKUP(E14,'LISTADO ATM'!$A$2:$C$902,3,0)</f>
        <v>DISTRITO NACIONAL</v>
      </c>
      <c r="B14" s="112" t="s">
        <v>2626</v>
      </c>
      <c r="C14" s="97">
        <v>44417.031018518515</v>
      </c>
      <c r="D14" s="97" t="s">
        <v>2175</v>
      </c>
      <c r="E14" s="143">
        <v>932</v>
      </c>
      <c r="F14" s="153" t="str">
        <f>VLOOKUP(E14,VIP!$A$2:$O14834,2,0)</f>
        <v>DRBR01E</v>
      </c>
      <c r="G14" s="153" t="str">
        <f>VLOOKUP(E14,'LISTADO ATM'!$A$2:$B$901,2,0)</f>
        <v xml:space="preserve">ATM Banco Agrícola </v>
      </c>
      <c r="H14" s="153" t="str">
        <f>VLOOKUP(E14,VIP!$A$2:$O19795,7,FALSE)</f>
        <v>Si</v>
      </c>
      <c r="I14" s="153" t="str">
        <f>VLOOKUP(E14,VIP!$A$2:$O11760,8,FALSE)</f>
        <v>Si</v>
      </c>
      <c r="J14" s="153" t="str">
        <f>VLOOKUP(E14,VIP!$A$2:$O11710,8,FALSE)</f>
        <v>Si</v>
      </c>
      <c r="K14" s="153" t="str">
        <f>VLOOKUP(E14,VIP!$A$2:$O15284,6,0)</f>
        <v>NO</v>
      </c>
      <c r="L14" s="148" t="s">
        <v>2615</v>
      </c>
      <c r="M14" s="175" t="s">
        <v>2538</v>
      </c>
      <c r="N14" s="96" t="s">
        <v>2446</v>
      </c>
      <c r="O14" s="153" t="s">
        <v>2448</v>
      </c>
      <c r="P14" s="153"/>
      <c r="Q14" s="174">
        <v>44418.606238425928</v>
      </c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</row>
    <row r="15" spans="1:52" s="130" customFormat="1" ht="18" x14ac:dyDescent="0.25">
      <c r="A15" s="153" t="str">
        <f>VLOOKUP(E15,'LISTADO ATM'!$A$2:$C$902,3,0)</f>
        <v>DISTRITO NACIONAL</v>
      </c>
      <c r="B15" s="112" t="s">
        <v>2629</v>
      </c>
      <c r="C15" s="97">
        <v>44417.387627314813</v>
      </c>
      <c r="D15" s="97" t="s">
        <v>2175</v>
      </c>
      <c r="E15" s="143">
        <v>516</v>
      </c>
      <c r="F15" s="153" t="str">
        <f>VLOOKUP(E15,VIP!$A$2:$O14840,2,0)</f>
        <v>DRBR516</v>
      </c>
      <c r="G15" s="153" t="str">
        <f>VLOOKUP(E15,'LISTADO ATM'!$A$2:$B$901,2,0)</f>
        <v xml:space="preserve">ATM Oficina Gascue </v>
      </c>
      <c r="H15" s="153" t="str">
        <f>VLOOKUP(E15,VIP!$A$2:$O19801,7,FALSE)</f>
        <v>Si</v>
      </c>
      <c r="I15" s="153" t="str">
        <f>VLOOKUP(E15,VIP!$A$2:$O11766,8,FALSE)</f>
        <v>Si</v>
      </c>
      <c r="J15" s="153" t="str">
        <f>VLOOKUP(E15,VIP!$A$2:$O11716,8,FALSE)</f>
        <v>Si</v>
      </c>
      <c r="K15" s="153" t="str">
        <f>VLOOKUP(E15,VIP!$A$2:$O15290,6,0)</f>
        <v>SI</v>
      </c>
      <c r="L15" s="148" t="s">
        <v>2214</v>
      </c>
      <c r="M15" s="175" t="s">
        <v>2538</v>
      </c>
      <c r="N15" s="96" t="s">
        <v>2446</v>
      </c>
      <c r="O15" s="153" t="s">
        <v>2448</v>
      </c>
      <c r="P15" s="153"/>
      <c r="Q15" s="174">
        <v>44418.606238425928</v>
      </c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</row>
    <row r="16" spans="1:52" s="130" customFormat="1" ht="18" x14ac:dyDescent="0.25">
      <c r="A16" s="153" t="str">
        <f>VLOOKUP(E16,'LISTADO ATM'!$A$2:$C$902,3,0)</f>
        <v>DISTRITO NACIONAL</v>
      </c>
      <c r="B16" s="112" t="s">
        <v>2633</v>
      </c>
      <c r="C16" s="97">
        <v>44417.488877314812</v>
      </c>
      <c r="D16" s="97" t="s">
        <v>2175</v>
      </c>
      <c r="E16" s="143">
        <v>622</v>
      </c>
      <c r="F16" s="153" t="str">
        <f>VLOOKUP(E16,VIP!$A$2:$O14839,2,0)</f>
        <v>DRBR622</v>
      </c>
      <c r="G16" s="153" t="str">
        <f>VLOOKUP(E16,'LISTADO ATM'!$A$2:$B$901,2,0)</f>
        <v xml:space="preserve">ATM Ayuntamiento D.N. </v>
      </c>
      <c r="H16" s="153" t="str">
        <f>VLOOKUP(E16,VIP!$A$2:$O19800,7,FALSE)</f>
        <v>Si</v>
      </c>
      <c r="I16" s="153" t="str">
        <f>VLOOKUP(E16,VIP!$A$2:$O11765,8,FALSE)</f>
        <v>Si</v>
      </c>
      <c r="J16" s="153" t="str">
        <f>VLOOKUP(E16,VIP!$A$2:$O11715,8,FALSE)</f>
        <v>Si</v>
      </c>
      <c r="K16" s="153" t="str">
        <f>VLOOKUP(E16,VIP!$A$2:$O15289,6,0)</f>
        <v>NO</v>
      </c>
      <c r="L16" s="148" t="s">
        <v>2458</v>
      </c>
      <c r="M16" s="175" t="s">
        <v>2538</v>
      </c>
      <c r="N16" s="175" t="s">
        <v>2717</v>
      </c>
      <c r="O16" s="153" t="s">
        <v>2448</v>
      </c>
      <c r="P16" s="153"/>
      <c r="Q16" s="174">
        <v>44418.463414351849</v>
      </c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</row>
    <row r="17" spans="1:52" s="130" customFormat="1" ht="18" x14ac:dyDescent="0.25">
      <c r="A17" s="170" t="str">
        <f>VLOOKUP(E17,'LISTADO ATM'!$A$2:$C$902,3,0)</f>
        <v>NORTE</v>
      </c>
      <c r="B17" s="164">
        <v>3335983156</v>
      </c>
      <c r="C17" s="97">
        <v>44417.54420138889</v>
      </c>
      <c r="D17" s="97" t="s">
        <v>2462</v>
      </c>
      <c r="E17" s="143">
        <v>712</v>
      </c>
      <c r="F17" s="170" t="str">
        <f>VLOOKUP(E17,VIP!$A$2:$O14833,2,0)</f>
        <v>DRBR128</v>
      </c>
      <c r="G17" s="170" t="str">
        <f>VLOOKUP(E17,'LISTADO ATM'!$A$2:$B$901,2,0)</f>
        <v xml:space="preserve">ATM Oficina Imbert </v>
      </c>
      <c r="H17" s="170" t="str">
        <f>VLOOKUP(E17,VIP!$A$2:$O19794,7,FALSE)</f>
        <v>Si</v>
      </c>
      <c r="I17" s="170" t="str">
        <f>VLOOKUP(E17,VIP!$A$2:$O11759,8,FALSE)</f>
        <v>Si</v>
      </c>
      <c r="J17" s="170" t="str">
        <f>VLOOKUP(E17,VIP!$A$2:$O11709,8,FALSE)</f>
        <v>Si</v>
      </c>
      <c r="K17" s="170" t="str">
        <f>VLOOKUP(E17,VIP!$A$2:$O15283,6,0)</f>
        <v>SI</v>
      </c>
      <c r="L17" s="148" t="s">
        <v>2435</v>
      </c>
      <c r="M17" s="175" t="s">
        <v>2538</v>
      </c>
      <c r="N17" s="175" t="s">
        <v>2717</v>
      </c>
      <c r="O17" s="170" t="s">
        <v>2463</v>
      </c>
      <c r="P17" s="170"/>
      <c r="Q17" s="174">
        <v>44418.463414351849</v>
      </c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</row>
    <row r="18" spans="1:52" s="130" customFormat="1" ht="18" x14ac:dyDescent="0.25">
      <c r="A18" s="153" t="str">
        <f>VLOOKUP(E18,'LISTADO ATM'!$A$2:$C$902,3,0)</f>
        <v>DISTRITO NACIONAL</v>
      </c>
      <c r="B18" s="112" t="s">
        <v>2632</v>
      </c>
      <c r="C18" s="97">
        <v>44417.553726851853</v>
      </c>
      <c r="D18" s="97" t="s">
        <v>2175</v>
      </c>
      <c r="E18" s="143">
        <v>248</v>
      </c>
      <c r="F18" s="153" t="str">
        <f>VLOOKUP(E18,VIP!$A$2:$O14832,2,0)</f>
        <v>DRBR248</v>
      </c>
      <c r="G18" s="153" t="str">
        <f>VLOOKUP(E18,'LISTADO ATM'!$A$2:$B$901,2,0)</f>
        <v xml:space="preserve">ATM Shell Paraiso </v>
      </c>
      <c r="H18" s="153" t="str">
        <f>VLOOKUP(E18,VIP!$A$2:$O19793,7,FALSE)</f>
        <v>Si</v>
      </c>
      <c r="I18" s="153" t="str">
        <f>VLOOKUP(E18,VIP!$A$2:$O11758,8,FALSE)</f>
        <v>Si</v>
      </c>
      <c r="J18" s="153" t="str">
        <f>VLOOKUP(E18,VIP!$A$2:$O11708,8,FALSE)</f>
        <v>Si</v>
      </c>
      <c r="K18" s="153" t="str">
        <f>VLOOKUP(E18,VIP!$A$2:$O15282,6,0)</f>
        <v>NO</v>
      </c>
      <c r="L18" s="148" t="s">
        <v>2214</v>
      </c>
      <c r="M18" s="175" t="s">
        <v>2538</v>
      </c>
      <c r="N18" s="175" t="s">
        <v>2717</v>
      </c>
      <c r="O18" s="153" t="s">
        <v>2448</v>
      </c>
      <c r="P18" s="153"/>
      <c r="Q18" s="174">
        <v>44418.463414351849</v>
      </c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</row>
    <row r="19" spans="1:52" s="130" customFormat="1" ht="18" x14ac:dyDescent="0.25">
      <c r="A19" s="166" t="str">
        <f>VLOOKUP(E19,'LISTADO ATM'!$A$2:$C$902,3,0)</f>
        <v>DISTRITO NACIONAL</v>
      </c>
      <c r="B19" s="112" t="s">
        <v>2631</v>
      </c>
      <c r="C19" s="97">
        <v>44417.555636574078</v>
      </c>
      <c r="D19" s="97" t="s">
        <v>2175</v>
      </c>
      <c r="E19" s="143">
        <v>718</v>
      </c>
      <c r="F19" s="166" t="str">
        <f>VLOOKUP(E19,VIP!$A$2:$O14831,2,0)</f>
        <v>DRBR24Y</v>
      </c>
      <c r="G19" s="166" t="str">
        <f>VLOOKUP(E19,'LISTADO ATM'!$A$2:$B$901,2,0)</f>
        <v xml:space="preserve">ATM Feria Ganadera </v>
      </c>
      <c r="H19" s="166" t="str">
        <f>VLOOKUP(E19,VIP!$A$2:$O19792,7,FALSE)</f>
        <v>Si</v>
      </c>
      <c r="I19" s="166" t="str">
        <f>VLOOKUP(E19,VIP!$A$2:$O11757,8,FALSE)</f>
        <v>Si</v>
      </c>
      <c r="J19" s="166" t="str">
        <f>VLOOKUP(E19,VIP!$A$2:$O11707,8,FALSE)</f>
        <v>Si</v>
      </c>
      <c r="K19" s="166" t="str">
        <f>VLOOKUP(E19,VIP!$A$2:$O15281,6,0)</f>
        <v>NO</v>
      </c>
      <c r="L19" s="148" t="s">
        <v>2214</v>
      </c>
      <c r="M19" s="175" t="s">
        <v>2538</v>
      </c>
      <c r="N19" s="175" t="s">
        <v>2717</v>
      </c>
      <c r="O19" s="166" t="s">
        <v>2448</v>
      </c>
      <c r="P19" s="166"/>
      <c r="Q19" s="174">
        <v>44418.606238425928</v>
      </c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</row>
    <row r="20" spans="1:52" s="130" customFormat="1" ht="18" x14ac:dyDescent="0.25">
      <c r="A20" s="148" t="str">
        <f>VLOOKUP(E20,'LISTADO ATM'!$A$2:$C$902,3,0)</f>
        <v>DISTRITO NACIONAL</v>
      </c>
      <c r="B20" s="167" t="s">
        <v>2630</v>
      </c>
      <c r="C20" s="97">
        <v>44417.587291666663</v>
      </c>
      <c r="D20" s="148" t="s">
        <v>2175</v>
      </c>
      <c r="E20" s="148">
        <v>37</v>
      </c>
      <c r="F20" s="148" t="str">
        <f>VLOOKUP(E20,VIP!$A$2:$O14828,2,0)</f>
        <v>DRBR037</v>
      </c>
      <c r="G20" s="148" t="str">
        <f>VLOOKUP(E20,'LISTADO ATM'!$A$2:$B$901,2,0)</f>
        <v xml:space="preserve">ATM Oficina Villa Mella </v>
      </c>
      <c r="H20" s="148" t="str">
        <f>VLOOKUP(E20,VIP!$A$2:$O19789,7,FALSE)</f>
        <v>Si</v>
      </c>
      <c r="I20" s="148" t="str">
        <f>VLOOKUP(E20,VIP!$A$2:$O11754,8,FALSE)</f>
        <v>Si</v>
      </c>
      <c r="J20" s="148" t="str">
        <f>VLOOKUP(E20,VIP!$A$2:$O11704,8,FALSE)</f>
        <v>Si</v>
      </c>
      <c r="K20" s="148" t="str">
        <f>VLOOKUP(E20,VIP!$A$2:$O15278,6,0)</f>
        <v>SI</v>
      </c>
      <c r="L20" s="148" t="s">
        <v>2214</v>
      </c>
      <c r="M20" s="175" t="s">
        <v>2538</v>
      </c>
      <c r="N20" s="96" t="s">
        <v>2446</v>
      </c>
      <c r="O20" s="148" t="s">
        <v>2448</v>
      </c>
      <c r="P20" s="148"/>
      <c r="Q20" s="174">
        <v>44418.790277777778</v>
      </c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</row>
    <row r="21" spans="1:52" s="148" customFormat="1" ht="18" x14ac:dyDescent="0.25">
      <c r="A21" s="166" t="str">
        <f>VLOOKUP(E21,'LISTADO ATM'!$A$2:$C$902,3,0)</f>
        <v>DISTRITO NACIONAL</v>
      </c>
      <c r="B21" s="168" t="s">
        <v>2679</v>
      </c>
      <c r="C21" s="97">
        <v>44417.983668981484</v>
      </c>
      <c r="D21" s="97" t="s">
        <v>2175</v>
      </c>
      <c r="E21" s="143">
        <v>917</v>
      </c>
      <c r="F21" s="166" t="str">
        <f>VLOOKUP(E21,VIP!$A$2:$O14853,2,0)</f>
        <v>DRBR01B</v>
      </c>
      <c r="G21" s="166" t="str">
        <f>VLOOKUP(E21,'LISTADO ATM'!$A$2:$B$901,2,0)</f>
        <v xml:space="preserve">ATM Oficina Los Mina </v>
      </c>
      <c r="H21" s="166" t="str">
        <f>VLOOKUP(E21,VIP!$A$2:$O19814,7,FALSE)</f>
        <v>Si</v>
      </c>
      <c r="I21" s="166" t="str">
        <f>VLOOKUP(E21,VIP!$A$2:$O11779,8,FALSE)</f>
        <v>Si</v>
      </c>
      <c r="J21" s="166" t="str">
        <f>VLOOKUP(E21,VIP!$A$2:$O11729,8,FALSE)</f>
        <v>Si</v>
      </c>
      <c r="K21" s="166" t="str">
        <f>VLOOKUP(E21,VIP!$A$2:$O15303,6,0)</f>
        <v>NO</v>
      </c>
      <c r="L21" s="148" t="s">
        <v>2214</v>
      </c>
      <c r="M21" s="96" t="s">
        <v>2439</v>
      </c>
      <c r="N21" s="96" t="s">
        <v>2446</v>
      </c>
      <c r="O21" s="166" t="s">
        <v>2448</v>
      </c>
      <c r="P21" s="166"/>
      <c r="Q21" s="96" t="s">
        <v>2214</v>
      </c>
      <c r="R21" s="130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</row>
    <row r="22" spans="1:52" s="130" customFormat="1" ht="18" x14ac:dyDescent="0.25">
      <c r="A22" s="153" t="str">
        <f>VLOOKUP(E22,'LISTADO ATM'!$A$2:$C$902,3,0)</f>
        <v>DISTRITO NACIONAL</v>
      </c>
      <c r="B22" s="112" t="s">
        <v>2639</v>
      </c>
      <c r="C22" s="97">
        <v>44417.63484953704</v>
      </c>
      <c r="D22" s="97" t="s">
        <v>2175</v>
      </c>
      <c r="E22" s="143">
        <v>686</v>
      </c>
      <c r="F22" s="153" t="str">
        <f>VLOOKUP(E22,VIP!$A$2:$O14837,2,0)</f>
        <v>DRBR686</v>
      </c>
      <c r="G22" s="153" t="str">
        <f>VLOOKUP(E22,'LISTADO ATM'!$A$2:$B$901,2,0)</f>
        <v>ATM Autoservicio Oficina Máximo Gómez</v>
      </c>
      <c r="H22" s="153" t="str">
        <f>VLOOKUP(E22,VIP!$A$2:$O19798,7,FALSE)</f>
        <v>Si</v>
      </c>
      <c r="I22" s="153" t="str">
        <f>VLOOKUP(E22,VIP!$A$2:$O11763,8,FALSE)</f>
        <v>Si</v>
      </c>
      <c r="J22" s="153" t="str">
        <f>VLOOKUP(E22,VIP!$A$2:$O11713,8,FALSE)</f>
        <v>Si</v>
      </c>
      <c r="K22" s="153" t="str">
        <f>VLOOKUP(E22,VIP!$A$2:$O15287,6,0)</f>
        <v>NO</v>
      </c>
      <c r="L22" s="148" t="s">
        <v>2214</v>
      </c>
      <c r="M22" s="175" t="s">
        <v>2538</v>
      </c>
      <c r="N22" s="96" t="s">
        <v>2625</v>
      </c>
      <c r="O22" s="153" t="s">
        <v>2448</v>
      </c>
      <c r="P22" s="153"/>
      <c r="Q22" s="174">
        <v>44418.606238425928</v>
      </c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</row>
    <row r="23" spans="1:52" s="130" customFormat="1" ht="18" x14ac:dyDescent="0.25">
      <c r="A23" s="153" t="str">
        <f>VLOOKUP(E23,'LISTADO ATM'!$A$2:$C$902,3,0)</f>
        <v>NORTE</v>
      </c>
      <c r="B23" s="112" t="s">
        <v>2638</v>
      </c>
      <c r="C23" s="97">
        <v>44417.636099537034</v>
      </c>
      <c r="D23" s="97" t="s">
        <v>2176</v>
      </c>
      <c r="E23" s="143">
        <v>151</v>
      </c>
      <c r="F23" s="153" t="str">
        <f>VLOOKUP(E23,VIP!$A$2:$O14836,2,0)</f>
        <v>DRBR151</v>
      </c>
      <c r="G23" s="153" t="str">
        <f>VLOOKUP(E23,'LISTADO ATM'!$A$2:$B$901,2,0)</f>
        <v xml:space="preserve">ATM Oficina Nagua </v>
      </c>
      <c r="H23" s="153" t="str">
        <f>VLOOKUP(E23,VIP!$A$2:$O19797,7,FALSE)</f>
        <v>Si</v>
      </c>
      <c r="I23" s="153" t="str">
        <f>VLOOKUP(E23,VIP!$A$2:$O11762,8,FALSE)</f>
        <v>Si</v>
      </c>
      <c r="J23" s="153" t="str">
        <f>VLOOKUP(E23,VIP!$A$2:$O11712,8,FALSE)</f>
        <v>Si</v>
      </c>
      <c r="K23" s="153" t="str">
        <f>VLOOKUP(E23,VIP!$A$2:$O15286,6,0)</f>
        <v>SI</v>
      </c>
      <c r="L23" s="148" t="s">
        <v>2214</v>
      </c>
      <c r="M23" s="175" t="s">
        <v>2538</v>
      </c>
      <c r="N23" s="175" t="s">
        <v>2717</v>
      </c>
      <c r="O23" s="153" t="s">
        <v>2586</v>
      </c>
      <c r="P23" s="153"/>
      <c r="Q23" s="174">
        <v>44418.463414351849</v>
      </c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</row>
    <row r="24" spans="1:52" s="130" customFormat="1" ht="18" x14ac:dyDescent="0.25">
      <c r="A24" s="153" t="str">
        <f>VLOOKUP(E24,'LISTADO ATM'!$A$2:$C$902,3,0)</f>
        <v>DISTRITO NACIONAL</v>
      </c>
      <c r="B24" s="112" t="s">
        <v>2637</v>
      </c>
      <c r="C24" s="97">
        <v>44417.638715277775</v>
      </c>
      <c r="D24" s="97" t="s">
        <v>2175</v>
      </c>
      <c r="E24" s="143">
        <v>914</v>
      </c>
      <c r="F24" s="153" t="str">
        <f>VLOOKUP(E24,VIP!$A$2:$O14835,2,0)</f>
        <v>DRBR914</v>
      </c>
      <c r="G24" s="153" t="str">
        <f>VLOOKUP(E24,'LISTADO ATM'!$A$2:$B$901,2,0)</f>
        <v xml:space="preserve">ATM Clínica Abreu </v>
      </c>
      <c r="H24" s="153" t="str">
        <f>VLOOKUP(E24,VIP!$A$2:$O19796,7,FALSE)</f>
        <v>Si</v>
      </c>
      <c r="I24" s="153" t="str">
        <f>VLOOKUP(E24,VIP!$A$2:$O11761,8,FALSE)</f>
        <v>No</v>
      </c>
      <c r="J24" s="153" t="str">
        <f>VLOOKUP(E24,VIP!$A$2:$O11711,8,FALSE)</f>
        <v>No</v>
      </c>
      <c r="K24" s="153" t="str">
        <f>VLOOKUP(E24,VIP!$A$2:$O15285,6,0)</f>
        <v>NO</v>
      </c>
      <c r="L24" s="148" t="s">
        <v>2458</v>
      </c>
      <c r="M24" s="175" t="s">
        <v>2538</v>
      </c>
      <c r="N24" s="175" t="s">
        <v>2717</v>
      </c>
      <c r="O24" s="153" t="s">
        <v>2448</v>
      </c>
      <c r="P24" s="153"/>
      <c r="Q24" s="174">
        <v>44418.463414351849</v>
      </c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</row>
    <row r="25" spans="1:52" s="130" customFormat="1" ht="18" x14ac:dyDescent="0.25">
      <c r="A25" s="170" t="str">
        <f>VLOOKUP(E25,'LISTADO ATM'!$A$2:$C$902,3,0)</f>
        <v>DISTRITO NACIONAL</v>
      </c>
      <c r="B25" s="112" t="s">
        <v>2671</v>
      </c>
      <c r="C25" s="97">
        <v>44418.0391087963</v>
      </c>
      <c r="D25" s="97" t="s">
        <v>2175</v>
      </c>
      <c r="E25" s="143">
        <v>915</v>
      </c>
      <c r="F25" s="170" t="str">
        <f>VLOOKUP(E25,VIP!$A$2:$O14845,2,0)</f>
        <v>DRBR24F</v>
      </c>
      <c r="G25" s="170" t="str">
        <f>VLOOKUP(E25,'LISTADO ATM'!$A$2:$B$901,2,0)</f>
        <v xml:space="preserve">ATM Multicentro La Sirena Aut. Duarte </v>
      </c>
      <c r="H25" s="170" t="str">
        <f>VLOOKUP(E25,VIP!$A$2:$O19806,7,FALSE)</f>
        <v>Si</v>
      </c>
      <c r="I25" s="170" t="str">
        <f>VLOOKUP(E25,VIP!$A$2:$O11771,8,FALSE)</f>
        <v>Si</v>
      </c>
      <c r="J25" s="170" t="str">
        <f>VLOOKUP(E25,VIP!$A$2:$O11721,8,FALSE)</f>
        <v>Si</v>
      </c>
      <c r="K25" s="170" t="str">
        <f>VLOOKUP(E25,VIP!$A$2:$O15295,6,0)</f>
        <v>SI</v>
      </c>
      <c r="L25" s="148" t="s">
        <v>2214</v>
      </c>
      <c r="M25" s="96" t="s">
        <v>2439</v>
      </c>
      <c r="N25" s="96" t="s">
        <v>2446</v>
      </c>
      <c r="O25" s="170" t="s">
        <v>2448</v>
      </c>
      <c r="P25" s="170"/>
      <c r="Q25" s="96" t="s">
        <v>2214</v>
      </c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</row>
    <row r="26" spans="1:52" s="130" customFormat="1" ht="18" x14ac:dyDescent="0.25">
      <c r="A26" s="153" t="str">
        <f>VLOOKUP(E26,'LISTADO ATM'!$A$2:$C$902,3,0)</f>
        <v>DISTRITO NACIONAL</v>
      </c>
      <c r="B26" s="112" t="s">
        <v>2670</v>
      </c>
      <c r="C26" s="97">
        <v>44418.039502314816</v>
      </c>
      <c r="D26" s="97" t="s">
        <v>2175</v>
      </c>
      <c r="E26" s="143">
        <v>18</v>
      </c>
      <c r="F26" s="153" t="str">
        <f>VLOOKUP(E26,VIP!$A$2:$O14844,2,0)</f>
        <v>DRBR018</v>
      </c>
      <c r="G26" s="153" t="str">
        <f>VLOOKUP(E26,'LISTADO ATM'!$A$2:$B$901,2,0)</f>
        <v xml:space="preserve">ATM Oficina Haina Occidental I </v>
      </c>
      <c r="H26" s="153" t="str">
        <f>VLOOKUP(E26,VIP!$A$2:$O19805,7,FALSE)</f>
        <v>Si</v>
      </c>
      <c r="I26" s="153" t="str">
        <f>VLOOKUP(E26,VIP!$A$2:$O11770,8,FALSE)</f>
        <v>Si</v>
      </c>
      <c r="J26" s="153" t="str">
        <f>VLOOKUP(E26,VIP!$A$2:$O11720,8,FALSE)</f>
        <v>Si</v>
      </c>
      <c r="K26" s="153" t="str">
        <f>VLOOKUP(E26,VIP!$A$2:$O15294,6,0)</f>
        <v>SI</v>
      </c>
      <c r="L26" s="148" t="s">
        <v>2214</v>
      </c>
      <c r="M26" s="96" t="s">
        <v>2439</v>
      </c>
      <c r="N26" s="96" t="s">
        <v>2446</v>
      </c>
      <c r="O26" s="153" t="s">
        <v>2448</v>
      </c>
      <c r="P26" s="153"/>
      <c r="Q26" s="96" t="s">
        <v>2214</v>
      </c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</row>
    <row r="27" spans="1:52" s="130" customFormat="1" ht="18" x14ac:dyDescent="0.25">
      <c r="A27" s="153" t="str">
        <f>VLOOKUP(E27,'LISTADO ATM'!$A$2:$C$902,3,0)</f>
        <v>DISTRITO NACIONAL</v>
      </c>
      <c r="B27" s="112" t="s">
        <v>2669</v>
      </c>
      <c r="C27" s="97">
        <v>44418.040254629632</v>
      </c>
      <c r="D27" s="97" t="s">
        <v>2175</v>
      </c>
      <c r="E27" s="143">
        <v>224</v>
      </c>
      <c r="F27" s="153" t="str">
        <f>VLOOKUP(E27,VIP!$A$2:$O14843,2,0)</f>
        <v>DRBR224</v>
      </c>
      <c r="G27" s="153" t="str">
        <f>VLOOKUP(E27,'LISTADO ATM'!$A$2:$B$901,2,0)</f>
        <v xml:space="preserve">ATM S/M Nacional El Millón (Núñez de Cáceres) </v>
      </c>
      <c r="H27" s="153" t="str">
        <f>VLOOKUP(E27,VIP!$A$2:$O19804,7,FALSE)</f>
        <v>Si</v>
      </c>
      <c r="I27" s="153" t="str">
        <f>VLOOKUP(E27,VIP!$A$2:$O11769,8,FALSE)</f>
        <v>Si</v>
      </c>
      <c r="J27" s="153" t="str">
        <f>VLOOKUP(E27,VIP!$A$2:$O11719,8,FALSE)</f>
        <v>Si</v>
      </c>
      <c r="K27" s="153" t="str">
        <f>VLOOKUP(E27,VIP!$A$2:$O15293,6,0)</f>
        <v>SI</v>
      </c>
      <c r="L27" s="148" t="s">
        <v>2214</v>
      </c>
      <c r="M27" s="96" t="s">
        <v>2439</v>
      </c>
      <c r="N27" s="96" t="s">
        <v>2446</v>
      </c>
      <c r="O27" s="153" t="s">
        <v>2448</v>
      </c>
      <c r="P27" s="153"/>
      <c r="Q27" s="96" t="s">
        <v>2214</v>
      </c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</row>
    <row r="28" spans="1:52" s="130" customFormat="1" ht="18" x14ac:dyDescent="0.25">
      <c r="A28" s="153" t="str">
        <f>VLOOKUP(E28,'LISTADO ATM'!$A$2:$C$902,3,0)</f>
        <v>DISTRITO NACIONAL</v>
      </c>
      <c r="B28" s="112" t="s">
        <v>2668</v>
      </c>
      <c r="C28" s="97">
        <v>44418.041597222225</v>
      </c>
      <c r="D28" s="97" t="s">
        <v>2175</v>
      </c>
      <c r="E28" s="143">
        <v>327</v>
      </c>
      <c r="F28" s="153" t="str">
        <f>VLOOKUP(E28,VIP!$A$2:$O14842,2,0)</f>
        <v>DRBR327</v>
      </c>
      <c r="G28" s="153" t="str">
        <f>VLOOKUP(E28,'LISTADO ATM'!$A$2:$B$901,2,0)</f>
        <v xml:space="preserve">ATM UNP CCN (Nacional 27 de Febrero) </v>
      </c>
      <c r="H28" s="153" t="str">
        <f>VLOOKUP(E28,VIP!$A$2:$O19803,7,FALSE)</f>
        <v>Si</v>
      </c>
      <c r="I28" s="153" t="str">
        <f>VLOOKUP(E28,VIP!$A$2:$O11768,8,FALSE)</f>
        <v>Si</v>
      </c>
      <c r="J28" s="153" t="str">
        <f>VLOOKUP(E28,VIP!$A$2:$O11718,8,FALSE)</f>
        <v>Si</v>
      </c>
      <c r="K28" s="153" t="str">
        <f>VLOOKUP(E28,VIP!$A$2:$O15292,6,0)</f>
        <v>NO</v>
      </c>
      <c r="L28" s="148" t="s">
        <v>2214</v>
      </c>
      <c r="M28" s="96" t="s">
        <v>2439</v>
      </c>
      <c r="N28" s="96" t="s">
        <v>2446</v>
      </c>
      <c r="O28" s="153" t="s">
        <v>2448</v>
      </c>
      <c r="P28" s="153"/>
      <c r="Q28" s="96" t="s">
        <v>2214</v>
      </c>
      <c r="S28" s="78"/>
      <c r="T28" s="145"/>
    </row>
    <row r="29" spans="1:52" s="130" customFormat="1" ht="18" x14ac:dyDescent="0.25">
      <c r="A29" s="153" t="str">
        <f>VLOOKUP(E29,'LISTADO ATM'!$A$2:$C$902,3,0)</f>
        <v>DISTRITO NACIONAL</v>
      </c>
      <c r="B29" s="112" t="s">
        <v>2636</v>
      </c>
      <c r="C29" s="97">
        <v>44417.639548611114</v>
      </c>
      <c r="D29" s="97" t="s">
        <v>2175</v>
      </c>
      <c r="E29" s="143">
        <v>788</v>
      </c>
      <c r="F29" s="153" t="str">
        <f>VLOOKUP(E29,VIP!$A$2:$O14834,2,0)</f>
        <v>DRBR452</v>
      </c>
      <c r="G29" s="153" t="str">
        <f>VLOOKUP(E29,'LISTADO ATM'!$A$2:$B$901,2,0)</f>
        <v xml:space="preserve">ATM Relaciones Exteriores (Cancillería) </v>
      </c>
      <c r="H29" s="153" t="str">
        <f>VLOOKUP(E29,VIP!$A$2:$O19795,7,FALSE)</f>
        <v>No</v>
      </c>
      <c r="I29" s="153" t="str">
        <f>VLOOKUP(E29,VIP!$A$2:$O11760,8,FALSE)</f>
        <v>No</v>
      </c>
      <c r="J29" s="153" t="str">
        <f>VLOOKUP(E29,VIP!$A$2:$O11710,8,FALSE)</f>
        <v>No</v>
      </c>
      <c r="K29" s="153" t="str">
        <f>VLOOKUP(E29,VIP!$A$2:$O15284,6,0)</f>
        <v>NO</v>
      </c>
      <c r="L29" s="148" t="s">
        <v>2458</v>
      </c>
      <c r="M29" s="175" t="s">
        <v>2538</v>
      </c>
      <c r="N29" s="175" t="s">
        <v>2717</v>
      </c>
      <c r="O29" s="153" t="s">
        <v>2448</v>
      </c>
      <c r="P29" s="153"/>
      <c r="Q29" s="174">
        <v>44418.463414351849</v>
      </c>
      <c r="S29" s="78"/>
      <c r="T29" s="145"/>
    </row>
    <row r="30" spans="1:52" s="130" customFormat="1" ht="18" x14ac:dyDescent="0.25">
      <c r="A30" s="153" t="str">
        <f>VLOOKUP(E30,'LISTADO ATM'!$A$2:$C$902,3,0)</f>
        <v>DISTRITO NACIONAL</v>
      </c>
      <c r="B30" s="112" t="s">
        <v>2666</v>
      </c>
      <c r="C30" s="97">
        <v>44418.042488425926</v>
      </c>
      <c r="D30" s="97" t="s">
        <v>2175</v>
      </c>
      <c r="E30" s="143">
        <v>498</v>
      </c>
      <c r="F30" s="153" t="str">
        <f>VLOOKUP(E30,VIP!$A$2:$O14840,2,0)</f>
        <v>DRBR498</v>
      </c>
      <c r="G30" s="153" t="str">
        <f>VLOOKUP(E30,'LISTADO ATM'!$A$2:$B$901,2,0)</f>
        <v xml:space="preserve">ATM Estación Sunix 27 de Febrero </v>
      </c>
      <c r="H30" s="153" t="str">
        <f>VLOOKUP(E30,VIP!$A$2:$O19801,7,FALSE)</f>
        <v>Si</v>
      </c>
      <c r="I30" s="153" t="str">
        <f>VLOOKUP(E30,VIP!$A$2:$O11766,8,FALSE)</f>
        <v>Si</v>
      </c>
      <c r="J30" s="153" t="str">
        <f>VLOOKUP(E30,VIP!$A$2:$O11716,8,FALSE)</f>
        <v>Si</v>
      </c>
      <c r="K30" s="153" t="str">
        <f>VLOOKUP(E30,VIP!$A$2:$O15290,6,0)</f>
        <v>NO</v>
      </c>
      <c r="L30" s="148" t="s">
        <v>2214</v>
      </c>
      <c r="M30" s="96" t="s">
        <v>2439</v>
      </c>
      <c r="N30" s="96" t="s">
        <v>2446</v>
      </c>
      <c r="O30" s="153" t="s">
        <v>2448</v>
      </c>
      <c r="P30" s="153"/>
      <c r="Q30" s="96" t="s">
        <v>2214</v>
      </c>
      <c r="S30" s="78"/>
      <c r="T30" s="145"/>
    </row>
    <row r="31" spans="1:52" s="130" customFormat="1" ht="18" x14ac:dyDescent="0.25">
      <c r="A31" s="170" t="str">
        <f>VLOOKUP(E31,'LISTADO ATM'!$A$2:$C$902,3,0)</f>
        <v>DISTRITO NACIONAL</v>
      </c>
      <c r="B31" s="112" t="s">
        <v>2665</v>
      </c>
      <c r="C31" s="97">
        <v>44418.043124999997</v>
      </c>
      <c r="D31" s="97" t="s">
        <v>2696</v>
      </c>
      <c r="E31" s="143">
        <v>113</v>
      </c>
      <c r="F31" s="170" t="str">
        <f>VLOOKUP(E31,VIP!$A$2:$O14839,2,0)</f>
        <v>DRBR113</v>
      </c>
      <c r="G31" s="170" t="str">
        <f>VLOOKUP(E31,'LISTADO ATM'!$A$2:$B$901,2,0)</f>
        <v xml:space="preserve">ATM Autoservicio Atalaya del Mar </v>
      </c>
      <c r="H31" s="170" t="str">
        <f>VLOOKUP(E31,VIP!$A$2:$O19800,7,FALSE)</f>
        <v>Si</v>
      </c>
      <c r="I31" s="170" t="str">
        <f>VLOOKUP(E31,VIP!$A$2:$O11765,8,FALSE)</f>
        <v>No</v>
      </c>
      <c r="J31" s="170" t="str">
        <f>VLOOKUP(E31,VIP!$A$2:$O11715,8,FALSE)</f>
        <v>No</v>
      </c>
      <c r="K31" s="170" t="str">
        <f>VLOOKUP(E31,VIP!$A$2:$O15289,6,0)</f>
        <v>NO</v>
      </c>
      <c r="L31" s="148" t="s">
        <v>2214</v>
      </c>
      <c r="M31" s="96" t="s">
        <v>2439</v>
      </c>
      <c r="N31" s="96" t="s">
        <v>2446</v>
      </c>
      <c r="O31" s="170" t="s">
        <v>2448</v>
      </c>
      <c r="P31" s="170"/>
      <c r="Q31" s="96" t="s">
        <v>2214</v>
      </c>
      <c r="S31" s="78"/>
      <c r="T31" s="145"/>
    </row>
    <row r="32" spans="1:52" s="130" customFormat="1" ht="18" x14ac:dyDescent="0.25">
      <c r="A32" s="153" t="str">
        <f>VLOOKUP(E32,'LISTADO ATM'!$A$2:$C$902,3,0)</f>
        <v>ESTE</v>
      </c>
      <c r="B32" s="112" t="s">
        <v>2635</v>
      </c>
      <c r="C32" s="97">
        <v>44417.645208333335</v>
      </c>
      <c r="D32" s="97" t="s">
        <v>2175</v>
      </c>
      <c r="E32" s="143">
        <v>368</v>
      </c>
      <c r="F32" s="153" t="str">
        <f>VLOOKUP(E32,VIP!$A$2:$O14833,2,0)</f>
        <v xml:space="preserve">DRBR368 </v>
      </c>
      <c r="G32" s="153" t="str">
        <f>VLOOKUP(E32,'LISTADO ATM'!$A$2:$B$901,2,0)</f>
        <v>ATM Ayuntamiento Peralvillo</v>
      </c>
      <c r="H32" s="153" t="str">
        <f>VLOOKUP(E32,VIP!$A$2:$O19794,7,FALSE)</f>
        <v>N/A</v>
      </c>
      <c r="I32" s="153" t="str">
        <f>VLOOKUP(E32,VIP!$A$2:$O11759,8,FALSE)</f>
        <v>N/A</v>
      </c>
      <c r="J32" s="153" t="str">
        <f>VLOOKUP(E32,VIP!$A$2:$O11709,8,FALSE)</f>
        <v>N/A</v>
      </c>
      <c r="K32" s="153" t="str">
        <f>VLOOKUP(E32,VIP!$A$2:$O15283,6,0)</f>
        <v>N/A</v>
      </c>
      <c r="L32" s="148" t="s">
        <v>2240</v>
      </c>
      <c r="M32" s="175" t="s">
        <v>2538</v>
      </c>
      <c r="N32" s="175" t="s">
        <v>2717</v>
      </c>
      <c r="O32" s="153" t="s">
        <v>2448</v>
      </c>
      <c r="P32" s="153"/>
      <c r="Q32" s="174">
        <v>44418.606238425928</v>
      </c>
      <c r="S32" s="78"/>
      <c r="T32" s="145"/>
    </row>
    <row r="33" spans="1:20" s="130" customFormat="1" ht="18" x14ac:dyDescent="0.25">
      <c r="A33" s="170" t="str">
        <f>VLOOKUP(E33,'LISTADO ATM'!$A$2:$C$902,3,0)</f>
        <v>SUR</v>
      </c>
      <c r="B33" s="112" t="s">
        <v>2648</v>
      </c>
      <c r="C33" s="97">
        <v>44417.688368055555</v>
      </c>
      <c r="D33" s="97" t="s">
        <v>2462</v>
      </c>
      <c r="E33" s="143">
        <v>5</v>
      </c>
      <c r="F33" s="170" t="str">
        <f>VLOOKUP(E33,VIP!$A$2:$O14839,2,0)</f>
        <v>DRBR005</v>
      </c>
      <c r="G33" s="170" t="str">
        <f>VLOOKUP(E33,'LISTADO ATM'!$A$2:$B$901,2,0)</f>
        <v>ATM Oficina Autoservicio Villa Ofelia (San Juan)</v>
      </c>
      <c r="H33" s="170" t="str">
        <f>VLOOKUP(E33,VIP!$A$2:$O19800,7,FALSE)</f>
        <v>Si</v>
      </c>
      <c r="I33" s="170" t="str">
        <f>VLOOKUP(E33,VIP!$A$2:$O11765,8,FALSE)</f>
        <v>Si</v>
      </c>
      <c r="J33" s="170" t="str">
        <f>VLOOKUP(E33,VIP!$A$2:$O11715,8,FALSE)</f>
        <v>Si</v>
      </c>
      <c r="K33" s="170" t="str">
        <f>VLOOKUP(E33,VIP!$A$2:$O15289,6,0)</f>
        <v>NO</v>
      </c>
      <c r="L33" s="148" t="s">
        <v>2411</v>
      </c>
      <c r="M33" s="175" t="s">
        <v>2538</v>
      </c>
      <c r="N33" s="96" t="s">
        <v>2446</v>
      </c>
      <c r="O33" s="170" t="s">
        <v>2463</v>
      </c>
      <c r="P33" s="170"/>
      <c r="Q33" s="174">
        <v>44418.463414351849</v>
      </c>
      <c r="S33" s="78"/>
      <c r="T33" s="145"/>
    </row>
    <row r="34" spans="1:20" s="130" customFormat="1" ht="18" x14ac:dyDescent="0.25">
      <c r="A34" s="153" t="str">
        <f>VLOOKUP(E34,'LISTADO ATM'!$A$2:$C$902,3,0)</f>
        <v>DISTRITO NACIONAL</v>
      </c>
      <c r="B34" s="112" t="s">
        <v>2647</v>
      </c>
      <c r="C34" s="97">
        <v>44417.694039351853</v>
      </c>
      <c r="D34" s="97" t="s">
        <v>2442</v>
      </c>
      <c r="E34" s="143">
        <v>471</v>
      </c>
      <c r="F34" s="153" t="str">
        <f>VLOOKUP(E34,VIP!$A$2:$O14838,2,0)</f>
        <v>DRBR471</v>
      </c>
      <c r="G34" s="153" t="str">
        <f>VLOOKUP(E34,'LISTADO ATM'!$A$2:$B$901,2,0)</f>
        <v>ATM Autoservicio DGT I</v>
      </c>
      <c r="H34" s="153" t="str">
        <f>VLOOKUP(E34,VIP!$A$2:$O19799,7,FALSE)</f>
        <v>Si</v>
      </c>
      <c r="I34" s="153" t="str">
        <f>VLOOKUP(E34,VIP!$A$2:$O11764,8,FALSE)</f>
        <v>Si</v>
      </c>
      <c r="J34" s="153" t="str">
        <f>VLOOKUP(E34,VIP!$A$2:$O11714,8,FALSE)</f>
        <v>Si</v>
      </c>
      <c r="K34" s="153" t="str">
        <f>VLOOKUP(E34,VIP!$A$2:$O15288,6,0)</f>
        <v>NO</v>
      </c>
      <c r="L34" s="148" t="s">
        <v>2590</v>
      </c>
      <c r="M34" s="175" t="s">
        <v>2538</v>
      </c>
      <c r="N34" s="96" t="s">
        <v>2446</v>
      </c>
      <c r="O34" s="153" t="s">
        <v>2447</v>
      </c>
      <c r="P34" s="153"/>
      <c r="Q34" s="174">
        <v>44418.790277777778</v>
      </c>
      <c r="S34" s="78"/>
      <c r="T34" s="145"/>
    </row>
    <row r="35" spans="1:20" s="130" customFormat="1" ht="18" x14ac:dyDescent="0.25">
      <c r="A35" s="153" t="str">
        <f>VLOOKUP(E35,'LISTADO ATM'!$A$2:$C$902,3,0)</f>
        <v>NORTE</v>
      </c>
      <c r="B35" s="112" t="s">
        <v>2703</v>
      </c>
      <c r="C35" s="97">
        <v>44418.427905092591</v>
      </c>
      <c r="D35" s="97" t="s">
        <v>2175</v>
      </c>
      <c r="E35" s="143">
        <v>638</v>
      </c>
      <c r="F35" s="153" t="str">
        <f>VLOOKUP(E35,VIP!$A$2:$O14842,2,0)</f>
        <v>DRBR638</v>
      </c>
      <c r="G35" s="153" t="str">
        <f>VLOOKUP(E35,'LISTADO ATM'!$A$2:$B$901,2,0)</f>
        <v xml:space="preserve">ATM S/M Yoma </v>
      </c>
      <c r="H35" s="153" t="str">
        <f>VLOOKUP(E35,VIP!$A$2:$O19803,7,FALSE)</f>
        <v>Si</v>
      </c>
      <c r="I35" s="153" t="str">
        <f>VLOOKUP(E35,VIP!$A$2:$O11768,8,FALSE)</f>
        <v>Si</v>
      </c>
      <c r="J35" s="153" t="str">
        <f>VLOOKUP(E35,VIP!$A$2:$O11718,8,FALSE)</f>
        <v>Si</v>
      </c>
      <c r="K35" s="153" t="str">
        <f>VLOOKUP(E35,VIP!$A$2:$O15292,6,0)</f>
        <v>NO</v>
      </c>
      <c r="L35" s="148" t="s">
        <v>2214</v>
      </c>
      <c r="M35" s="96" t="s">
        <v>2439</v>
      </c>
      <c r="N35" s="96" t="s">
        <v>2446</v>
      </c>
      <c r="O35" s="153" t="s">
        <v>2448</v>
      </c>
      <c r="P35" s="153"/>
      <c r="Q35" s="96" t="s">
        <v>2214</v>
      </c>
      <c r="S35" s="78"/>
      <c r="T35" s="145"/>
    </row>
    <row r="36" spans="1:20" s="130" customFormat="1" ht="18" x14ac:dyDescent="0.25">
      <c r="A36" s="153" t="str">
        <f>VLOOKUP(E36,'LISTADO ATM'!$A$2:$C$902,3,0)</f>
        <v>DISTRITO NACIONAL</v>
      </c>
      <c r="B36" s="112" t="s">
        <v>2698</v>
      </c>
      <c r="C36" s="97">
        <v>44418.456203703703</v>
      </c>
      <c r="D36" s="97" t="s">
        <v>2175</v>
      </c>
      <c r="E36" s="143">
        <v>70</v>
      </c>
      <c r="F36" s="153" t="str">
        <f>VLOOKUP(E36,VIP!$A$2:$O14837,2,0)</f>
        <v>DRBR070</v>
      </c>
      <c r="G36" s="153" t="str">
        <f>VLOOKUP(E36,'LISTADO ATM'!$A$2:$B$901,2,0)</f>
        <v xml:space="preserve">ATM Autoservicio Plaza Lama Zona Oriental </v>
      </c>
      <c r="H36" s="153" t="str">
        <f>VLOOKUP(E36,VIP!$A$2:$O19798,7,FALSE)</f>
        <v>Si</v>
      </c>
      <c r="I36" s="153" t="str">
        <f>VLOOKUP(E36,VIP!$A$2:$O11763,8,FALSE)</f>
        <v>Si</v>
      </c>
      <c r="J36" s="153" t="str">
        <f>VLOOKUP(E36,VIP!$A$2:$O11713,8,FALSE)</f>
        <v>Si</v>
      </c>
      <c r="K36" s="153" t="str">
        <f>VLOOKUP(E36,VIP!$A$2:$O15287,6,0)</f>
        <v>NO</v>
      </c>
      <c r="L36" s="148" t="s">
        <v>2214</v>
      </c>
      <c r="M36" s="96" t="s">
        <v>2439</v>
      </c>
      <c r="N36" s="96" t="s">
        <v>2446</v>
      </c>
      <c r="O36" s="153" t="s">
        <v>2448</v>
      </c>
      <c r="P36" s="153"/>
      <c r="Q36" s="96" t="s">
        <v>2214</v>
      </c>
      <c r="S36" s="78"/>
      <c r="T36" s="145"/>
    </row>
    <row r="37" spans="1:20" s="130" customFormat="1" ht="18" x14ac:dyDescent="0.25">
      <c r="A37" s="153" t="str">
        <f>VLOOKUP(E37,'LISTADO ATM'!$A$2:$C$902,3,0)</f>
        <v>SUR</v>
      </c>
      <c r="B37" s="112" t="s">
        <v>2729</v>
      </c>
      <c r="C37" s="97">
        <v>44418.592013888891</v>
      </c>
      <c r="D37" s="97" t="s">
        <v>2175</v>
      </c>
      <c r="E37" s="143">
        <v>470</v>
      </c>
      <c r="F37" s="153" t="str">
        <f>VLOOKUP(E37,VIP!$A$2:$O14842,2,0)</f>
        <v>DRBR470</v>
      </c>
      <c r="G37" s="153" t="str">
        <f>VLOOKUP(E37,'LISTADO ATM'!$A$2:$B$901,2,0)</f>
        <v xml:space="preserve">ATM Hospital Taiwán (Azua) </v>
      </c>
      <c r="H37" s="153" t="str">
        <f>VLOOKUP(E37,VIP!$A$2:$O19803,7,FALSE)</f>
        <v>Si</v>
      </c>
      <c r="I37" s="153" t="str">
        <f>VLOOKUP(E37,VIP!$A$2:$O11768,8,FALSE)</f>
        <v>Si</v>
      </c>
      <c r="J37" s="153" t="str">
        <f>VLOOKUP(E37,VIP!$A$2:$O11718,8,FALSE)</f>
        <v>Si</v>
      </c>
      <c r="K37" s="153" t="str">
        <f>VLOOKUP(E37,VIP!$A$2:$O15292,6,0)</f>
        <v>NO</v>
      </c>
      <c r="L37" s="148" t="s">
        <v>2214</v>
      </c>
      <c r="M37" s="96" t="s">
        <v>2439</v>
      </c>
      <c r="N37" s="96" t="s">
        <v>2625</v>
      </c>
      <c r="O37" s="153" t="s">
        <v>2448</v>
      </c>
      <c r="P37" s="153"/>
      <c r="Q37" s="96" t="s">
        <v>2214</v>
      </c>
      <c r="S37" s="78"/>
      <c r="T37" s="145"/>
    </row>
    <row r="38" spans="1:20" s="130" customFormat="1" ht="18" x14ac:dyDescent="0.25">
      <c r="A38" s="170" t="str">
        <f>VLOOKUP(E38,'LISTADO ATM'!$A$2:$C$902,3,0)</f>
        <v>DISTRITO NACIONAL</v>
      </c>
      <c r="B38" s="112" t="s">
        <v>2728</v>
      </c>
      <c r="C38" s="97">
        <v>44418.594189814816</v>
      </c>
      <c r="D38" s="97" t="s">
        <v>2175</v>
      </c>
      <c r="E38" s="143">
        <v>146</v>
      </c>
      <c r="F38" s="170" t="str">
        <f>VLOOKUP(E38,VIP!$A$2:$O14841,2,0)</f>
        <v>DRBR146</v>
      </c>
      <c r="G38" s="170" t="str">
        <f>VLOOKUP(E38,'LISTADO ATM'!$A$2:$B$901,2,0)</f>
        <v xml:space="preserve">ATM Tribunal Superior Constitucional </v>
      </c>
      <c r="H38" s="170" t="str">
        <f>VLOOKUP(E38,VIP!$A$2:$O19802,7,FALSE)</f>
        <v>Si</v>
      </c>
      <c r="I38" s="170" t="str">
        <f>VLOOKUP(E38,VIP!$A$2:$O11767,8,FALSE)</f>
        <v>Si</v>
      </c>
      <c r="J38" s="170" t="str">
        <f>VLOOKUP(E38,VIP!$A$2:$O11717,8,FALSE)</f>
        <v>Si</v>
      </c>
      <c r="K38" s="170" t="str">
        <f>VLOOKUP(E38,VIP!$A$2:$O15291,6,0)</f>
        <v>NO</v>
      </c>
      <c r="L38" s="148" t="s">
        <v>2214</v>
      </c>
      <c r="M38" s="96" t="s">
        <v>2439</v>
      </c>
      <c r="N38" s="96" t="s">
        <v>2625</v>
      </c>
      <c r="O38" s="170" t="s">
        <v>2448</v>
      </c>
      <c r="P38" s="170"/>
      <c r="Q38" s="96" t="s">
        <v>2214</v>
      </c>
      <c r="S38" s="78"/>
      <c r="T38" s="145"/>
    </row>
    <row r="39" spans="1:20" s="130" customFormat="1" ht="18" x14ac:dyDescent="0.25">
      <c r="A39" s="153" t="str">
        <f>VLOOKUP(E39,'LISTADO ATM'!$A$2:$C$902,3,0)</f>
        <v>DISTRITO NACIONAL</v>
      </c>
      <c r="B39" s="112" t="s">
        <v>2646</v>
      </c>
      <c r="C39" s="97">
        <v>44417.695115740738</v>
      </c>
      <c r="D39" s="97" t="s">
        <v>2442</v>
      </c>
      <c r="E39" s="143">
        <v>326</v>
      </c>
      <c r="F39" s="153" t="str">
        <f>VLOOKUP(E39,VIP!$A$2:$O14837,2,0)</f>
        <v>DRBR326</v>
      </c>
      <c r="G39" s="153" t="str">
        <f>VLOOKUP(E39,'LISTADO ATM'!$A$2:$B$901,2,0)</f>
        <v>ATM Autoservicio Jiménez Moya II</v>
      </c>
      <c r="H39" s="153" t="str">
        <f>VLOOKUP(E39,VIP!$A$2:$O19798,7,FALSE)</f>
        <v>Si</v>
      </c>
      <c r="I39" s="153" t="str">
        <f>VLOOKUP(E39,VIP!$A$2:$O11763,8,FALSE)</f>
        <v>Si</v>
      </c>
      <c r="J39" s="153" t="str">
        <f>VLOOKUP(E39,VIP!$A$2:$O11713,8,FALSE)</f>
        <v>Si</v>
      </c>
      <c r="K39" s="153" t="str">
        <f>VLOOKUP(E39,VIP!$A$2:$O15287,6,0)</f>
        <v>NO</v>
      </c>
      <c r="L39" s="148" t="s">
        <v>2590</v>
      </c>
      <c r="M39" s="175" t="s">
        <v>2538</v>
      </c>
      <c r="N39" s="96" t="s">
        <v>2446</v>
      </c>
      <c r="O39" s="153" t="s">
        <v>2447</v>
      </c>
      <c r="P39" s="153"/>
      <c r="Q39" s="174">
        <v>44418.790277777778</v>
      </c>
      <c r="S39" s="78"/>
      <c r="T39" s="145"/>
    </row>
    <row r="40" spans="1:20" s="130" customFormat="1" ht="18" x14ac:dyDescent="0.25">
      <c r="A40" s="170" t="str">
        <f>VLOOKUP(E40,'LISTADO ATM'!$A$2:$C$902,3,0)</f>
        <v>NORTE</v>
      </c>
      <c r="B40" s="112" t="s">
        <v>2645</v>
      </c>
      <c r="C40" s="97">
        <v>44417.734178240738</v>
      </c>
      <c r="D40" s="97" t="s">
        <v>2176</v>
      </c>
      <c r="E40" s="143">
        <v>99</v>
      </c>
      <c r="F40" s="170" t="str">
        <f>VLOOKUP(E40,VIP!$A$2:$O14836,2,0)</f>
        <v>DRBR099</v>
      </c>
      <c r="G40" s="170" t="str">
        <f>VLOOKUP(E40,'LISTADO ATM'!$A$2:$B$901,2,0)</f>
        <v xml:space="preserve">ATM Multicentro La Sirena S.F.M. </v>
      </c>
      <c r="H40" s="170" t="str">
        <f>VLOOKUP(E40,VIP!$A$2:$O19797,7,FALSE)</f>
        <v>Si</v>
      </c>
      <c r="I40" s="170" t="str">
        <f>VLOOKUP(E40,VIP!$A$2:$O11762,8,FALSE)</f>
        <v>Si</v>
      </c>
      <c r="J40" s="170" t="str">
        <f>VLOOKUP(E40,VIP!$A$2:$O11712,8,FALSE)</f>
        <v>Si</v>
      </c>
      <c r="K40" s="170" t="str">
        <f>VLOOKUP(E40,VIP!$A$2:$O15286,6,0)</f>
        <v>NO</v>
      </c>
      <c r="L40" s="148" t="s">
        <v>2458</v>
      </c>
      <c r="M40" s="175" t="s">
        <v>2538</v>
      </c>
      <c r="N40" s="175" t="s">
        <v>2717</v>
      </c>
      <c r="O40" s="170" t="s">
        <v>2586</v>
      </c>
      <c r="P40" s="170"/>
      <c r="Q40" s="174">
        <v>44418.606238425928</v>
      </c>
      <c r="S40" s="78"/>
      <c r="T40" s="145"/>
    </row>
    <row r="41" spans="1:20" s="130" customFormat="1" ht="18" x14ac:dyDescent="0.25">
      <c r="A41" s="153" t="str">
        <f>VLOOKUP(E41,'LISTADO ATM'!$A$2:$C$902,3,0)</f>
        <v>DISTRITO NACIONAL</v>
      </c>
      <c r="B41" s="112" t="s">
        <v>2724</v>
      </c>
      <c r="C41" s="97">
        <v>44418.598854166667</v>
      </c>
      <c r="D41" s="97" t="s">
        <v>2175</v>
      </c>
      <c r="E41" s="143">
        <v>952</v>
      </c>
      <c r="F41" s="153" t="str">
        <f>VLOOKUP(E41,VIP!$A$2:$O14837,2,0)</f>
        <v>DRBR16L</v>
      </c>
      <c r="G41" s="153" t="str">
        <f>VLOOKUP(E41,'LISTADO ATM'!$A$2:$B$901,2,0)</f>
        <v xml:space="preserve">ATM Alvarez Rivas </v>
      </c>
      <c r="H41" s="153" t="str">
        <f>VLOOKUP(E41,VIP!$A$2:$O19798,7,FALSE)</f>
        <v>Si</v>
      </c>
      <c r="I41" s="153" t="str">
        <f>VLOOKUP(E41,VIP!$A$2:$O11763,8,FALSE)</f>
        <v>Si</v>
      </c>
      <c r="J41" s="153" t="str">
        <f>VLOOKUP(E41,VIP!$A$2:$O11713,8,FALSE)</f>
        <v>Si</v>
      </c>
      <c r="K41" s="153" t="str">
        <f>VLOOKUP(E41,VIP!$A$2:$O15287,6,0)</f>
        <v>NO</v>
      </c>
      <c r="L41" s="148" t="s">
        <v>2214</v>
      </c>
      <c r="M41" s="96" t="s">
        <v>2439</v>
      </c>
      <c r="N41" s="96" t="s">
        <v>2446</v>
      </c>
      <c r="O41" s="153" t="s">
        <v>2448</v>
      </c>
      <c r="P41" s="153"/>
      <c r="Q41" s="96" t="s">
        <v>2214</v>
      </c>
      <c r="S41" s="78"/>
      <c r="T41" s="145"/>
    </row>
    <row r="42" spans="1:20" s="130" customFormat="1" ht="18" x14ac:dyDescent="0.25">
      <c r="A42" s="166" t="str">
        <f>VLOOKUP(E42,'LISTADO ATM'!$A$2:$C$902,3,0)</f>
        <v>DISTRITO NACIONAL</v>
      </c>
      <c r="B42" s="112" t="s">
        <v>2708</v>
      </c>
      <c r="C42" s="97">
        <v>44418.403321759259</v>
      </c>
      <c r="D42" s="97" t="s">
        <v>2442</v>
      </c>
      <c r="E42" s="143">
        <v>486</v>
      </c>
      <c r="F42" s="153" t="str">
        <f>VLOOKUP(E42,VIP!$A$2:$O14847,2,0)</f>
        <v>DRBR486</v>
      </c>
      <c r="G42" s="153" t="str">
        <f>VLOOKUP(E42,'LISTADO ATM'!$A$2:$B$901,2,0)</f>
        <v xml:space="preserve">ATM Olé La Caleta </v>
      </c>
      <c r="H42" s="153" t="str">
        <f>VLOOKUP(E42,VIP!$A$2:$O19808,7,FALSE)</f>
        <v>Si</v>
      </c>
      <c r="I42" s="153" t="str">
        <f>VLOOKUP(E42,VIP!$A$2:$O11773,8,FALSE)</f>
        <v>Si</v>
      </c>
      <c r="J42" s="153" t="str">
        <f>VLOOKUP(E42,VIP!$A$2:$O11723,8,FALSE)</f>
        <v>Si</v>
      </c>
      <c r="K42" s="153" t="str">
        <f>VLOOKUP(E42,VIP!$A$2:$O15297,6,0)</f>
        <v>NO</v>
      </c>
      <c r="L42" s="148" t="s">
        <v>2712</v>
      </c>
      <c r="M42" s="96" t="s">
        <v>2439</v>
      </c>
      <c r="N42" s="96" t="s">
        <v>2446</v>
      </c>
      <c r="O42" s="166" t="s">
        <v>2447</v>
      </c>
      <c r="P42" s="153"/>
      <c r="Q42" s="96" t="s">
        <v>2712</v>
      </c>
      <c r="S42" s="78"/>
      <c r="T42" s="145"/>
    </row>
    <row r="43" spans="1:20" ht="18" x14ac:dyDescent="0.25">
      <c r="A43" s="166" t="str">
        <f>VLOOKUP(E43,'LISTADO ATM'!$A$2:$C$902,3,0)</f>
        <v>DISTRITO NACIONAL</v>
      </c>
      <c r="B43" s="112" t="s">
        <v>2644</v>
      </c>
      <c r="C43" s="97">
        <v>44417.735925925925</v>
      </c>
      <c r="D43" s="97" t="s">
        <v>2175</v>
      </c>
      <c r="E43" s="143">
        <v>264</v>
      </c>
      <c r="F43" s="166" t="str">
        <f>VLOOKUP(E43,VIP!$A$2:$O14835,2,0)</f>
        <v>DRBR264</v>
      </c>
      <c r="G43" s="166" t="str">
        <f>VLOOKUP(E43,'LISTADO ATM'!$A$2:$B$901,2,0)</f>
        <v xml:space="preserve">ATM S/M Nacional Independencia </v>
      </c>
      <c r="H43" s="166" t="str">
        <f>VLOOKUP(E43,VIP!$A$2:$O19796,7,FALSE)</f>
        <v>Si</v>
      </c>
      <c r="I43" s="166" t="str">
        <f>VLOOKUP(E43,VIP!$A$2:$O11761,8,FALSE)</f>
        <v>Si</v>
      </c>
      <c r="J43" s="166" t="str">
        <f>VLOOKUP(E43,VIP!$A$2:$O11711,8,FALSE)</f>
        <v>Si</v>
      </c>
      <c r="K43" s="166" t="str">
        <f>VLOOKUP(E43,VIP!$A$2:$O15285,6,0)</f>
        <v>SI</v>
      </c>
      <c r="L43" s="148" t="s">
        <v>2458</v>
      </c>
      <c r="M43" s="175" t="s">
        <v>2538</v>
      </c>
      <c r="N43" s="175" t="s">
        <v>2717</v>
      </c>
      <c r="O43" s="166" t="s">
        <v>2448</v>
      </c>
      <c r="P43" s="166"/>
      <c r="Q43" s="174">
        <v>44418.463414351849</v>
      </c>
    </row>
    <row r="44" spans="1:20" ht="18" x14ac:dyDescent="0.25">
      <c r="A44" s="166" t="str">
        <f>VLOOKUP(E44,'LISTADO ATM'!$A$2:$C$902,3,0)</f>
        <v>DISTRITO NACIONAL</v>
      </c>
      <c r="B44" s="112" t="s">
        <v>2643</v>
      </c>
      <c r="C44" s="97">
        <v>44417.739537037036</v>
      </c>
      <c r="D44" s="97" t="s">
        <v>2175</v>
      </c>
      <c r="E44" s="143">
        <v>542</v>
      </c>
      <c r="F44" s="166" t="str">
        <f>VLOOKUP(E44,VIP!$A$2:$O14834,2,0)</f>
        <v>DRBR542</v>
      </c>
      <c r="G44" s="166" t="str">
        <f>VLOOKUP(E44,'LISTADO ATM'!$A$2:$B$901,2,0)</f>
        <v>ATM S/M la Cadena Carretera Mella</v>
      </c>
      <c r="H44" s="166" t="str">
        <f>VLOOKUP(E44,VIP!$A$2:$O19795,7,FALSE)</f>
        <v>NO</v>
      </c>
      <c r="I44" s="166" t="str">
        <f>VLOOKUP(E44,VIP!$A$2:$O11760,8,FALSE)</f>
        <v>SI</v>
      </c>
      <c r="J44" s="166" t="str">
        <f>VLOOKUP(E44,VIP!$A$2:$O11710,8,FALSE)</f>
        <v>SI</v>
      </c>
      <c r="K44" s="166" t="str">
        <f>VLOOKUP(E44,VIP!$A$2:$O15284,6,0)</f>
        <v>NO</v>
      </c>
      <c r="L44" s="148" t="s">
        <v>2214</v>
      </c>
      <c r="M44" s="175" t="s">
        <v>2538</v>
      </c>
      <c r="N44" s="175" t="s">
        <v>2717</v>
      </c>
      <c r="O44" s="166" t="s">
        <v>2448</v>
      </c>
      <c r="P44" s="166"/>
      <c r="Q44" s="174">
        <v>44418.606238425928</v>
      </c>
    </row>
    <row r="45" spans="1:20" ht="18" x14ac:dyDescent="0.25">
      <c r="A45" s="166" t="str">
        <f>VLOOKUP(E45,'LISTADO ATM'!$A$2:$C$902,3,0)</f>
        <v>ESTE</v>
      </c>
      <c r="B45" s="112" t="s">
        <v>2642</v>
      </c>
      <c r="C45" s="97">
        <v>44417.740324074075</v>
      </c>
      <c r="D45" s="97" t="s">
        <v>2175</v>
      </c>
      <c r="E45" s="143">
        <v>161</v>
      </c>
      <c r="F45" s="166" t="str">
        <f>VLOOKUP(E45,VIP!$A$2:$O14833,2,0)</f>
        <v>DRBR161</v>
      </c>
      <c r="G45" s="166" t="str">
        <f>VLOOKUP(E45,'LISTADO ATM'!$A$2:$B$901,2,0)</f>
        <v xml:space="preserve">ATM Jumbo Punta Cana </v>
      </c>
      <c r="H45" s="166" t="str">
        <f>VLOOKUP(E45,VIP!$A$2:$O19794,7,FALSE)</f>
        <v>Si</v>
      </c>
      <c r="I45" s="166" t="str">
        <f>VLOOKUP(E45,VIP!$A$2:$O11759,8,FALSE)</f>
        <v>Si</v>
      </c>
      <c r="J45" s="166" t="str">
        <f>VLOOKUP(E45,VIP!$A$2:$O11709,8,FALSE)</f>
        <v>Si</v>
      </c>
      <c r="K45" s="166" t="str">
        <f>VLOOKUP(E45,VIP!$A$2:$O15283,6,0)</f>
        <v>NO</v>
      </c>
      <c r="L45" s="148" t="s">
        <v>2214</v>
      </c>
      <c r="M45" s="175" t="s">
        <v>2538</v>
      </c>
      <c r="N45" s="96" t="s">
        <v>2446</v>
      </c>
      <c r="O45" s="166" t="s">
        <v>2448</v>
      </c>
      <c r="P45" s="166"/>
      <c r="Q45" s="174">
        <v>44418.606238425928</v>
      </c>
    </row>
    <row r="46" spans="1:20" ht="18" x14ac:dyDescent="0.25">
      <c r="A46" s="166" t="str">
        <f>VLOOKUP(E46,'LISTADO ATM'!$A$2:$C$902,3,0)</f>
        <v>NORTE</v>
      </c>
      <c r="B46" s="112" t="s">
        <v>2641</v>
      </c>
      <c r="C46" s="97">
        <v>44417.741111111114</v>
      </c>
      <c r="D46" s="97" t="s">
        <v>2176</v>
      </c>
      <c r="E46" s="143">
        <v>77</v>
      </c>
      <c r="F46" s="166" t="str">
        <f>VLOOKUP(E46,VIP!$A$2:$O14832,2,0)</f>
        <v>DRBR077</v>
      </c>
      <c r="G46" s="166" t="str">
        <f>VLOOKUP(E46,'LISTADO ATM'!$A$2:$B$901,2,0)</f>
        <v xml:space="preserve">ATM Oficina Cruce de Imbert </v>
      </c>
      <c r="H46" s="166" t="str">
        <f>VLOOKUP(E46,VIP!$A$2:$O19793,7,FALSE)</f>
        <v>Si</v>
      </c>
      <c r="I46" s="166" t="str">
        <f>VLOOKUP(E46,VIP!$A$2:$O11758,8,FALSE)</f>
        <v>Si</v>
      </c>
      <c r="J46" s="166" t="str">
        <f>VLOOKUP(E46,VIP!$A$2:$O11708,8,FALSE)</f>
        <v>Si</v>
      </c>
      <c r="K46" s="166" t="str">
        <f>VLOOKUP(E46,VIP!$A$2:$O15282,6,0)</f>
        <v>SI</v>
      </c>
      <c r="L46" s="148" t="s">
        <v>2214</v>
      </c>
      <c r="M46" s="175" t="s">
        <v>2538</v>
      </c>
      <c r="N46" s="175" t="s">
        <v>2717</v>
      </c>
      <c r="O46" s="166" t="s">
        <v>2586</v>
      </c>
      <c r="P46" s="166"/>
      <c r="Q46" s="174">
        <v>44418.606238425928</v>
      </c>
    </row>
    <row r="47" spans="1:20" ht="18" x14ac:dyDescent="0.25">
      <c r="A47" s="166" t="str">
        <f>VLOOKUP(E47,'LISTADO ATM'!$A$2:$C$902,3,0)</f>
        <v>ESTE</v>
      </c>
      <c r="B47" s="112" t="s">
        <v>2640</v>
      </c>
      <c r="C47" s="97">
        <v>44417.7421412037</v>
      </c>
      <c r="D47" s="97" t="s">
        <v>2175</v>
      </c>
      <c r="E47" s="143">
        <v>682</v>
      </c>
      <c r="F47" s="166" t="str">
        <f>VLOOKUP(E47,VIP!$A$2:$O14831,2,0)</f>
        <v>DRBR682</v>
      </c>
      <c r="G47" s="166" t="str">
        <f>VLOOKUP(E47,'LISTADO ATM'!$A$2:$B$901,2,0)</f>
        <v>ATM Blue Mall Punta Cana</v>
      </c>
      <c r="H47" s="166" t="str">
        <f>VLOOKUP(E47,VIP!$A$2:$O19792,7,FALSE)</f>
        <v>NO</v>
      </c>
      <c r="I47" s="166" t="str">
        <f>VLOOKUP(E47,VIP!$A$2:$O11757,8,FALSE)</f>
        <v>NO</v>
      </c>
      <c r="J47" s="166" t="str">
        <f>VLOOKUP(E47,VIP!$A$2:$O11707,8,FALSE)</f>
        <v>NO</v>
      </c>
      <c r="K47" s="166" t="str">
        <f>VLOOKUP(E47,VIP!$A$2:$O15281,6,0)</f>
        <v>NO</v>
      </c>
      <c r="L47" s="148" t="s">
        <v>2458</v>
      </c>
      <c r="M47" s="175" t="s">
        <v>2538</v>
      </c>
      <c r="N47" s="96" t="s">
        <v>2446</v>
      </c>
      <c r="O47" s="166" t="s">
        <v>2448</v>
      </c>
      <c r="P47" s="166"/>
      <c r="Q47" s="174">
        <v>44418.606238425928</v>
      </c>
    </row>
    <row r="48" spans="1:20" ht="18" x14ac:dyDescent="0.25">
      <c r="A48" s="166" t="str">
        <f>VLOOKUP(E48,'LISTADO ATM'!$A$2:$C$902,3,0)</f>
        <v>NORTE</v>
      </c>
      <c r="B48" s="112" t="s">
        <v>2656</v>
      </c>
      <c r="C48" s="97">
        <v>44417.791863425926</v>
      </c>
      <c r="D48" s="97" t="s">
        <v>2618</v>
      </c>
      <c r="E48" s="143">
        <v>88</v>
      </c>
      <c r="F48" s="166" t="str">
        <f>VLOOKUP(E48,VIP!$A$2:$O14840,2,0)</f>
        <v>DRBR088</v>
      </c>
      <c r="G48" s="166" t="str">
        <f>VLOOKUP(E48,'LISTADO ATM'!$A$2:$B$901,2,0)</f>
        <v xml:space="preserve">ATM S/M La Fuente (Santiago) </v>
      </c>
      <c r="H48" s="166" t="str">
        <f>VLOOKUP(E48,VIP!$A$2:$O19801,7,FALSE)</f>
        <v>Si</v>
      </c>
      <c r="I48" s="166" t="str">
        <f>VLOOKUP(E48,VIP!$A$2:$O11766,8,FALSE)</f>
        <v>Si</v>
      </c>
      <c r="J48" s="166" t="str">
        <f>VLOOKUP(E48,VIP!$A$2:$O11716,8,FALSE)</f>
        <v>Si</v>
      </c>
      <c r="K48" s="166" t="str">
        <f>VLOOKUP(E48,VIP!$A$2:$O15290,6,0)</f>
        <v>NO</v>
      </c>
      <c r="L48" s="148" t="s">
        <v>2435</v>
      </c>
      <c r="M48" s="175" t="s">
        <v>2538</v>
      </c>
      <c r="N48" s="96" t="s">
        <v>2446</v>
      </c>
      <c r="O48" s="166" t="s">
        <v>2657</v>
      </c>
      <c r="P48" s="166"/>
      <c r="Q48" s="174">
        <v>44418.606238425928</v>
      </c>
    </row>
    <row r="49" spans="1:17" ht="18" x14ac:dyDescent="0.25">
      <c r="A49" s="166" t="str">
        <f>VLOOKUP(E49,'LISTADO ATM'!$A$2:$C$902,3,0)</f>
        <v>NORTE</v>
      </c>
      <c r="B49" s="112" t="s">
        <v>2654</v>
      </c>
      <c r="C49" s="97">
        <v>44417.912175925929</v>
      </c>
      <c r="D49" s="97" t="s">
        <v>2618</v>
      </c>
      <c r="E49" s="143">
        <v>603</v>
      </c>
      <c r="F49" s="166" t="str">
        <f>VLOOKUP(E49,VIP!$A$2:$O14838,2,0)</f>
        <v>DRBR126</v>
      </c>
      <c r="G49" s="166" t="str">
        <f>VLOOKUP(E49,'LISTADO ATM'!$A$2:$B$901,2,0)</f>
        <v xml:space="preserve">ATM Zona Franca (Santiago) II </v>
      </c>
      <c r="H49" s="166" t="str">
        <f>VLOOKUP(E49,VIP!$A$2:$O19799,7,FALSE)</f>
        <v>Si</v>
      </c>
      <c r="I49" s="166" t="str">
        <f>VLOOKUP(E49,VIP!$A$2:$O11764,8,FALSE)</f>
        <v>Si</v>
      </c>
      <c r="J49" s="166" t="str">
        <f>VLOOKUP(E49,VIP!$A$2:$O11714,8,FALSE)</f>
        <v>Si</v>
      </c>
      <c r="K49" s="166" t="str">
        <f>VLOOKUP(E49,VIP!$A$2:$O15288,6,0)</f>
        <v>NO</v>
      </c>
      <c r="L49" s="148" t="s">
        <v>2435</v>
      </c>
      <c r="M49" s="175" t="s">
        <v>2538</v>
      </c>
      <c r="N49" s="96" t="s">
        <v>2446</v>
      </c>
      <c r="O49" s="166" t="s">
        <v>2657</v>
      </c>
      <c r="P49" s="166"/>
      <c r="Q49" s="174">
        <v>44418.606238425928</v>
      </c>
    </row>
    <row r="50" spans="1:17" ht="18" x14ac:dyDescent="0.25">
      <c r="A50" s="166" t="str">
        <f>VLOOKUP(E50,'LISTADO ATM'!$A$2:$C$902,3,0)</f>
        <v>DISTRITO NACIONAL</v>
      </c>
      <c r="B50" s="112" t="s">
        <v>2653</v>
      </c>
      <c r="C50" s="97">
        <v>44417.913530092592</v>
      </c>
      <c r="D50" s="97" t="s">
        <v>2462</v>
      </c>
      <c r="E50" s="143">
        <v>527</v>
      </c>
      <c r="F50" s="166" t="str">
        <f>VLOOKUP(E50,VIP!$A$2:$O14837,2,0)</f>
        <v>DRBR527</v>
      </c>
      <c r="G50" s="166" t="str">
        <f>VLOOKUP(E50,'LISTADO ATM'!$A$2:$B$901,2,0)</f>
        <v>ATM Oficina Zona Oriental II</v>
      </c>
      <c r="H50" s="166" t="str">
        <f>VLOOKUP(E50,VIP!$A$2:$O19798,7,FALSE)</f>
        <v>Si</v>
      </c>
      <c r="I50" s="166" t="str">
        <f>VLOOKUP(E50,VIP!$A$2:$O11763,8,FALSE)</f>
        <v>Si</v>
      </c>
      <c r="J50" s="166" t="str">
        <f>VLOOKUP(E50,VIP!$A$2:$O11713,8,FALSE)</f>
        <v>Si</v>
      </c>
      <c r="K50" s="166" t="str">
        <f>VLOOKUP(E50,VIP!$A$2:$O15287,6,0)</f>
        <v>SI</v>
      </c>
      <c r="L50" s="148" t="s">
        <v>2411</v>
      </c>
      <c r="M50" s="175" t="s">
        <v>2538</v>
      </c>
      <c r="N50" s="96" t="s">
        <v>2446</v>
      </c>
      <c r="O50" s="166" t="s">
        <v>2463</v>
      </c>
      <c r="P50" s="166"/>
      <c r="Q50" s="174">
        <v>44418.463414351849</v>
      </c>
    </row>
    <row r="51" spans="1:17" ht="18" x14ac:dyDescent="0.25">
      <c r="A51" s="166" t="str">
        <f>VLOOKUP(E51,'LISTADO ATM'!$A$2:$C$902,3,0)</f>
        <v>ESTE</v>
      </c>
      <c r="B51" s="112" t="s">
        <v>2652</v>
      </c>
      <c r="C51" s="97">
        <v>44417.917557870373</v>
      </c>
      <c r="D51" s="97" t="s">
        <v>2442</v>
      </c>
      <c r="E51" s="143">
        <v>330</v>
      </c>
      <c r="F51" s="166" t="str">
        <f>VLOOKUP(E51,VIP!$A$2:$O14836,2,0)</f>
        <v>DRBR330</v>
      </c>
      <c r="G51" s="166" t="str">
        <f>VLOOKUP(E51,'LISTADO ATM'!$A$2:$B$901,2,0)</f>
        <v xml:space="preserve">ATM Oficina Boulevard (Higuey) </v>
      </c>
      <c r="H51" s="166" t="str">
        <f>VLOOKUP(E51,VIP!$A$2:$O19797,7,FALSE)</f>
        <v>Si</v>
      </c>
      <c r="I51" s="166" t="str">
        <f>VLOOKUP(E51,VIP!$A$2:$O11762,8,FALSE)</f>
        <v>Si</v>
      </c>
      <c r="J51" s="166" t="str">
        <f>VLOOKUP(E51,VIP!$A$2:$O11712,8,FALSE)</f>
        <v>Si</v>
      </c>
      <c r="K51" s="166" t="str">
        <f>VLOOKUP(E51,VIP!$A$2:$O15286,6,0)</f>
        <v>SI</v>
      </c>
      <c r="L51" s="148" t="s">
        <v>2590</v>
      </c>
      <c r="M51" s="175" t="s">
        <v>2538</v>
      </c>
      <c r="N51" s="96" t="s">
        <v>2446</v>
      </c>
      <c r="O51" s="166" t="s">
        <v>2447</v>
      </c>
      <c r="P51" s="166"/>
      <c r="Q51" s="174">
        <v>44418.790277777778</v>
      </c>
    </row>
    <row r="52" spans="1:17" ht="18" x14ac:dyDescent="0.25">
      <c r="A52" s="166" t="str">
        <f>VLOOKUP(E52,'LISTADO ATM'!$A$2:$C$902,3,0)</f>
        <v>NORTE</v>
      </c>
      <c r="B52" s="112" t="s">
        <v>2634</v>
      </c>
      <c r="C52" s="97">
        <v>44417.648020833331</v>
      </c>
      <c r="D52" s="97" t="s">
        <v>2176</v>
      </c>
      <c r="E52" s="143">
        <v>869</v>
      </c>
      <c r="F52" s="166" t="str">
        <f>VLOOKUP(E52,VIP!$A$2:$O14831,2,0)</f>
        <v>DRBR869</v>
      </c>
      <c r="G52" s="166" t="str">
        <f>VLOOKUP(E52,'LISTADO ATM'!$A$2:$B$901,2,0)</f>
        <v xml:space="preserve">ATM Estación Isla La Cueva (Cotuí) </v>
      </c>
      <c r="H52" s="166" t="str">
        <f>VLOOKUP(E52,VIP!$A$2:$O19792,7,FALSE)</f>
        <v>Si</v>
      </c>
      <c r="I52" s="166" t="str">
        <f>VLOOKUP(E52,VIP!$A$2:$O11757,8,FALSE)</f>
        <v>Si</v>
      </c>
      <c r="J52" s="166" t="str">
        <f>VLOOKUP(E52,VIP!$A$2:$O11707,8,FALSE)</f>
        <v>Si</v>
      </c>
      <c r="K52" s="166" t="str">
        <f>VLOOKUP(E52,VIP!$A$2:$O15281,6,0)</f>
        <v>NO</v>
      </c>
      <c r="L52" s="148" t="s">
        <v>2240</v>
      </c>
      <c r="M52" s="96" t="s">
        <v>2439</v>
      </c>
      <c r="N52" s="96" t="s">
        <v>2446</v>
      </c>
      <c r="O52" s="166" t="s">
        <v>2586</v>
      </c>
      <c r="P52" s="166"/>
      <c r="Q52" s="96" t="s">
        <v>2240</v>
      </c>
    </row>
    <row r="53" spans="1:17" ht="18" x14ac:dyDescent="0.25">
      <c r="A53" s="166" t="str">
        <f>VLOOKUP(E53,'LISTADO ATM'!$A$2:$C$902,3,0)</f>
        <v>DISTRITO NACIONAL</v>
      </c>
      <c r="B53" s="112" t="s">
        <v>2655</v>
      </c>
      <c r="C53" s="97">
        <v>44417.904467592591</v>
      </c>
      <c r="D53" s="97" t="s">
        <v>2175</v>
      </c>
      <c r="E53" s="143">
        <v>938</v>
      </c>
      <c r="F53" s="166" t="str">
        <f>VLOOKUP(E53,VIP!$A$2:$O14839,2,0)</f>
        <v>DRBR938</v>
      </c>
      <c r="G53" s="166" t="str">
        <f>VLOOKUP(E53,'LISTADO ATM'!$A$2:$B$901,2,0)</f>
        <v xml:space="preserve">ATM Autobanco Oficina Filadelfia Plaza </v>
      </c>
      <c r="H53" s="166" t="str">
        <f>VLOOKUP(E53,VIP!$A$2:$O19800,7,FALSE)</f>
        <v>Si</v>
      </c>
      <c r="I53" s="166" t="str">
        <f>VLOOKUP(E53,VIP!$A$2:$O11765,8,FALSE)</f>
        <v>Si</v>
      </c>
      <c r="J53" s="166" t="str">
        <f>VLOOKUP(E53,VIP!$A$2:$O11715,8,FALSE)</f>
        <v>Si</v>
      </c>
      <c r="K53" s="166" t="str">
        <f>VLOOKUP(E53,VIP!$A$2:$O15289,6,0)</f>
        <v>NO</v>
      </c>
      <c r="L53" s="148" t="s">
        <v>2240</v>
      </c>
      <c r="M53" s="96" t="s">
        <v>2439</v>
      </c>
      <c r="N53" s="96" t="s">
        <v>2446</v>
      </c>
      <c r="O53" s="166" t="s">
        <v>2448</v>
      </c>
      <c r="P53" s="166"/>
      <c r="Q53" s="96" t="s">
        <v>2240</v>
      </c>
    </row>
    <row r="54" spans="1:17" ht="18" x14ac:dyDescent="0.25">
      <c r="A54" s="166" t="str">
        <f>VLOOKUP(E54,'LISTADO ATM'!$A$2:$C$902,3,0)</f>
        <v>NORTE</v>
      </c>
      <c r="B54" s="112" t="s">
        <v>2651</v>
      </c>
      <c r="C54" s="97">
        <v>44417.920937499999</v>
      </c>
      <c r="D54" s="97" t="s">
        <v>2176</v>
      </c>
      <c r="E54" s="143">
        <v>4</v>
      </c>
      <c r="F54" s="166" t="str">
        <f>VLOOKUP(E54,VIP!$A$2:$O14834,2,0)</f>
        <v>DRBR004</v>
      </c>
      <c r="G54" s="166" t="str">
        <f>VLOOKUP(E54,'LISTADO ATM'!$A$2:$B$901,2,0)</f>
        <v>ATM Avenida Rivas</v>
      </c>
      <c r="H54" s="166" t="str">
        <f>VLOOKUP(E54,VIP!$A$2:$O19795,7,FALSE)</f>
        <v>Si</v>
      </c>
      <c r="I54" s="166" t="str">
        <f>VLOOKUP(E54,VIP!$A$2:$O11760,8,FALSE)</f>
        <v>Si</v>
      </c>
      <c r="J54" s="166" t="str">
        <f>VLOOKUP(E54,VIP!$A$2:$O11710,8,FALSE)</f>
        <v>Si</v>
      </c>
      <c r="K54" s="166" t="str">
        <f>VLOOKUP(E54,VIP!$A$2:$O15284,6,0)</f>
        <v>NO</v>
      </c>
      <c r="L54" s="148" t="s">
        <v>2214</v>
      </c>
      <c r="M54" s="175" t="s">
        <v>2538</v>
      </c>
      <c r="N54" s="175" t="s">
        <v>2717</v>
      </c>
      <c r="O54" s="166" t="s">
        <v>2586</v>
      </c>
      <c r="P54" s="166"/>
      <c r="Q54" s="174">
        <v>44418.463414351849</v>
      </c>
    </row>
    <row r="55" spans="1:17" ht="18" x14ac:dyDescent="0.25">
      <c r="A55" s="166" t="str">
        <f>VLOOKUP(E55,'LISTADO ATM'!$A$2:$C$902,3,0)</f>
        <v>ESTE</v>
      </c>
      <c r="B55" s="112" t="s">
        <v>2650</v>
      </c>
      <c r="C55" s="97">
        <v>44417.922210648147</v>
      </c>
      <c r="D55" s="97" t="s">
        <v>2175</v>
      </c>
      <c r="E55" s="143">
        <v>945</v>
      </c>
      <c r="F55" s="166" t="str">
        <f>VLOOKUP(E55,VIP!$A$2:$O14833,2,0)</f>
        <v>DRBR945</v>
      </c>
      <c r="G55" s="166" t="str">
        <f>VLOOKUP(E55,'LISTADO ATM'!$A$2:$B$901,2,0)</f>
        <v xml:space="preserve">ATM UNP El Valle (Hato Mayor) </v>
      </c>
      <c r="H55" s="166" t="str">
        <f>VLOOKUP(E55,VIP!$A$2:$O19794,7,FALSE)</f>
        <v>Si</v>
      </c>
      <c r="I55" s="166" t="str">
        <f>VLOOKUP(E55,VIP!$A$2:$O11759,8,FALSE)</f>
        <v>Si</v>
      </c>
      <c r="J55" s="166" t="str">
        <f>VLOOKUP(E55,VIP!$A$2:$O11709,8,FALSE)</f>
        <v>Si</v>
      </c>
      <c r="K55" s="166" t="str">
        <f>VLOOKUP(E55,VIP!$A$2:$O15283,6,0)</f>
        <v>NO</v>
      </c>
      <c r="L55" s="148" t="s">
        <v>2240</v>
      </c>
      <c r="M55" s="175" t="s">
        <v>2538</v>
      </c>
      <c r="N55" s="96" t="s">
        <v>2446</v>
      </c>
      <c r="O55" s="166" t="s">
        <v>2448</v>
      </c>
      <c r="P55" s="166"/>
      <c r="Q55" s="174">
        <v>44418.463414351849</v>
      </c>
    </row>
    <row r="56" spans="1:17" s="130" customFormat="1" ht="18" x14ac:dyDescent="0.25">
      <c r="A56" s="166" t="str">
        <f>VLOOKUP(E56,'LISTADO ATM'!$A$2:$C$902,3,0)</f>
        <v>DISTRITO NACIONAL</v>
      </c>
      <c r="B56" s="169" t="s">
        <v>2649</v>
      </c>
      <c r="C56" s="97">
        <v>44417.924432870372</v>
      </c>
      <c r="D56" s="97" t="s">
        <v>2442</v>
      </c>
      <c r="E56" s="143">
        <v>708</v>
      </c>
      <c r="F56" s="166" t="str">
        <f>VLOOKUP(E56,VIP!$A$2:$O14832,2,0)</f>
        <v>DRBR505</v>
      </c>
      <c r="G56" s="166" t="str">
        <f>VLOOKUP(E56,'LISTADO ATM'!$A$2:$B$901,2,0)</f>
        <v xml:space="preserve">ATM El Vestir De Hoy </v>
      </c>
      <c r="H56" s="166" t="str">
        <f>VLOOKUP(E56,VIP!$A$2:$O19793,7,FALSE)</f>
        <v>Si</v>
      </c>
      <c r="I56" s="166" t="str">
        <f>VLOOKUP(E56,VIP!$A$2:$O11758,8,FALSE)</f>
        <v>Si</v>
      </c>
      <c r="J56" s="166" t="str">
        <f>VLOOKUP(E56,VIP!$A$2:$O11708,8,FALSE)</f>
        <v>Si</v>
      </c>
      <c r="K56" s="166" t="str">
        <f>VLOOKUP(E56,VIP!$A$2:$O15282,6,0)</f>
        <v>NO</v>
      </c>
      <c r="L56" s="148" t="s">
        <v>2411</v>
      </c>
      <c r="M56" s="175" t="s">
        <v>2538</v>
      </c>
      <c r="N56" s="96" t="s">
        <v>2446</v>
      </c>
      <c r="O56" s="166" t="s">
        <v>2447</v>
      </c>
      <c r="P56" s="166"/>
      <c r="Q56" s="174">
        <v>44418.606238425928</v>
      </c>
    </row>
    <row r="57" spans="1:17" ht="18" x14ac:dyDescent="0.25">
      <c r="A57" s="166" t="str">
        <f>VLOOKUP(E57,'LISTADO ATM'!$A$2:$C$902,3,0)</f>
        <v>DISTRITO NACIONAL</v>
      </c>
      <c r="B57" s="112" t="s">
        <v>2683</v>
      </c>
      <c r="C57" s="97">
        <v>44417.981273148151</v>
      </c>
      <c r="D57" s="97" t="s">
        <v>2175</v>
      </c>
      <c r="E57" s="143">
        <v>473</v>
      </c>
      <c r="F57" s="166" t="str">
        <f>VLOOKUP(E57,VIP!$A$2:$O14857,2,0)</f>
        <v>DRBR473</v>
      </c>
      <c r="G57" s="166" t="str">
        <f>VLOOKUP(E57,'LISTADO ATM'!$A$2:$B$901,2,0)</f>
        <v xml:space="preserve">ATM Oficina Carrefour II </v>
      </c>
      <c r="H57" s="166" t="str">
        <f>VLOOKUP(E57,VIP!$A$2:$O19818,7,FALSE)</f>
        <v>Si</v>
      </c>
      <c r="I57" s="166" t="str">
        <f>VLOOKUP(E57,VIP!$A$2:$O11783,8,FALSE)</f>
        <v>Si</v>
      </c>
      <c r="J57" s="166" t="str">
        <f>VLOOKUP(E57,VIP!$A$2:$O11733,8,FALSE)</f>
        <v>Si</v>
      </c>
      <c r="K57" s="166" t="str">
        <f>VLOOKUP(E57,VIP!$A$2:$O15307,6,0)</f>
        <v>NO</v>
      </c>
      <c r="L57" s="148" t="s">
        <v>2214</v>
      </c>
      <c r="M57" s="175" t="s">
        <v>2538</v>
      </c>
      <c r="N57" s="175" t="s">
        <v>2717</v>
      </c>
      <c r="O57" s="166" t="s">
        <v>2448</v>
      </c>
      <c r="P57" s="166"/>
      <c r="Q57" s="174">
        <v>44418.606238425928</v>
      </c>
    </row>
    <row r="58" spans="1:17" ht="18" x14ac:dyDescent="0.25">
      <c r="A58" s="166" t="str">
        <f>VLOOKUP(E58,'LISTADO ATM'!$A$2:$C$902,3,0)</f>
        <v>DISTRITO NACIONAL</v>
      </c>
      <c r="B58" s="112" t="s">
        <v>2682</v>
      </c>
      <c r="C58" s="97">
        <v>44417.981724537036</v>
      </c>
      <c r="D58" s="97" t="s">
        <v>2175</v>
      </c>
      <c r="E58" s="143">
        <v>906</v>
      </c>
      <c r="F58" s="166" t="str">
        <f>VLOOKUP(E58,VIP!$A$2:$O14856,2,0)</f>
        <v>DRBR906</v>
      </c>
      <c r="G58" s="166" t="str">
        <f>VLOOKUP(E58,'LISTADO ATM'!$A$2:$B$901,2,0)</f>
        <v xml:space="preserve">ATM MESCYT  </v>
      </c>
      <c r="H58" s="166" t="str">
        <f>VLOOKUP(E58,VIP!$A$2:$O19817,7,FALSE)</f>
        <v>Si</v>
      </c>
      <c r="I58" s="166" t="str">
        <f>VLOOKUP(E58,VIP!$A$2:$O11782,8,FALSE)</f>
        <v>Si</v>
      </c>
      <c r="J58" s="166" t="str">
        <f>VLOOKUP(E58,VIP!$A$2:$O11732,8,FALSE)</f>
        <v>Si</v>
      </c>
      <c r="K58" s="166" t="str">
        <f>VLOOKUP(E58,VIP!$A$2:$O15306,6,0)</f>
        <v>NO</v>
      </c>
      <c r="L58" s="148" t="s">
        <v>2240</v>
      </c>
      <c r="M58" s="175" t="s">
        <v>2538</v>
      </c>
      <c r="N58" s="175" t="s">
        <v>2717</v>
      </c>
      <c r="O58" s="166" t="s">
        <v>2448</v>
      </c>
      <c r="P58" s="166"/>
      <c r="Q58" s="174">
        <v>44418.463414351849</v>
      </c>
    </row>
    <row r="59" spans="1:17" ht="18" x14ac:dyDescent="0.25">
      <c r="A59" s="166" t="str">
        <f>VLOOKUP(E59,'LISTADO ATM'!$A$2:$C$902,3,0)</f>
        <v>DISTRITO NACIONAL</v>
      </c>
      <c r="B59" s="112" t="s">
        <v>2681</v>
      </c>
      <c r="C59" s="97">
        <v>44417.982303240744</v>
      </c>
      <c r="D59" s="97" t="s">
        <v>2175</v>
      </c>
      <c r="E59" s="143">
        <v>232</v>
      </c>
      <c r="F59" s="166" t="str">
        <f>VLOOKUP(E59,VIP!$A$2:$O14855,2,0)</f>
        <v>DRBR232</v>
      </c>
      <c r="G59" s="166" t="str">
        <f>VLOOKUP(E59,'LISTADO ATM'!$A$2:$B$901,2,0)</f>
        <v xml:space="preserve">ATM S/M Nacional Charles de Gaulle </v>
      </c>
      <c r="H59" s="166" t="str">
        <f>VLOOKUP(E59,VIP!$A$2:$O19816,7,FALSE)</f>
        <v>Si</v>
      </c>
      <c r="I59" s="166" t="str">
        <f>VLOOKUP(E59,VIP!$A$2:$O11781,8,FALSE)</f>
        <v>Si</v>
      </c>
      <c r="J59" s="166" t="str">
        <f>VLOOKUP(E59,VIP!$A$2:$O11731,8,FALSE)</f>
        <v>Si</v>
      </c>
      <c r="K59" s="166" t="str">
        <f>VLOOKUP(E59,VIP!$A$2:$O15305,6,0)</f>
        <v>SI</v>
      </c>
      <c r="L59" s="148" t="s">
        <v>2214</v>
      </c>
      <c r="M59" s="175" t="s">
        <v>2538</v>
      </c>
      <c r="N59" s="175" t="s">
        <v>2717</v>
      </c>
      <c r="O59" s="166" t="s">
        <v>2448</v>
      </c>
      <c r="P59" s="166"/>
      <c r="Q59" s="174">
        <v>44418.606238425928</v>
      </c>
    </row>
    <row r="60" spans="1:17" ht="18" x14ac:dyDescent="0.25">
      <c r="A60" s="166" t="str">
        <f>VLOOKUP(E60,'LISTADO ATM'!$A$2:$C$902,3,0)</f>
        <v>DISTRITO NACIONAL</v>
      </c>
      <c r="B60" s="112" t="s">
        <v>2680</v>
      </c>
      <c r="C60" s="97">
        <v>44417.983159722222</v>
      </c>
      <c r="D60" s="97" t="s">
        <v>2175</v>
      </c>
      <c r="E60" s="143">
        <v>577</v>
      </c>
      <c r="F60" s="166" t="str">
        <f>VLOOKUP(E60,VIP!$A$2:$O14854,2,0)</f>
        <v>DRBR173</v>
      </c>
      <c r="G60" s="166" t="str">
        <f>VLOOKUP(E60,'LISTADO ATM'!$A$2:$B$901,2,0)</f>
        <v xml:space="preserve">ATM Olé Ave. Duarte </v>
      </c>
      <c r="H60" s="166" t="str">
        <f>VLOOKUP(E60,VIP!$A$2:$O19815,7,FALSE)</f>
        <v>Si</v>
      </c>
      <c r="I60" s="166" t="str">
        <f>VLOOKUP(E60,VIP!$A$2:$O11780,8,FALSE)</f>
        <v>Si</v>
      </c>
      <c r="J60" s="166" t="str">
        <f>VLOOKUP(E60,VIP!$A$2:$O11730,8,FALSE)</f>
        <v>Si</v>
      </c>
      <c r="K60" s="166" t="str">
        <f>VLOOKUP(E60,VIP!$A$2:$O15304,6,0)</f>
        <v>SI</v>
      </c>
      <c r="L60" s="148" t="s">
        <v>2684</v>
      </c>
      <c r="M60" s="175" t="s">
        <v>2538</v>
      </c>
      <c r="N60" s="96" t="s">
        <v>2446</v>
      </c>
      <c r="O60" s="166" t="s">
        <v>2448</v>
      </c>
      <c r="P60" s="166"/>
      <c r="Q60" s="174">
        <v>44418.790277777778</v>
      </c>
    </row>
    <row r="61" spans="1:17" ht="18" x14ac:dyDescent="0.25">
      <c r="A61" s="166" t="str">
        <f>VLOOKUP(E61,'LISTADO ATM'!$A$2:$C$902,3,0)</f>
        <v>DISTRITO NACIONAL</v>
      </c>
      <c r="B61" s="112" t="s">
        <v>2678</v>
      </c>
      <c r="C61" s="97">
        <v>44417.984479166669</v>
      </c>
      <c r="D61" s="97" t="s">
        <v>2175</v>
      </c>
      <c r="E61" s="143">
        <v>701</v>
      </c>
      <c r="F61" s="166" t="str">
        <f>VLOOKUP(E61,VIP!$A$2:$O14852,2,0)</f>
        <v>DRBR701</v>
      </c>
      <c r="G61" s="166" t="str">
        <f>VLOOKUP(E61,'LISTADO ATM'!$A$2:$B$901,2,0)</f>
        <v>ATM Autoservicio Los Alcarrizos</v>
      </c>
      <c r="H61" s="166" t="str">
        <f>VLOOKUP(E61,VIP!$A$2:$O19813,7,FALSE)</f>
        <v>Si</v>
      </c>
      <c r="I61" s="166" t="str">
        <f>VLOOKUP(E61,VIP!$A$2:$O11778,8,FALSE)</f>
        <v>Si</v>
      </c>
      <c r="J61" s="166" t="str">
        <f>VLOOKUP(E61,VIP!$A$2:$O11728,8,FALSE)</f>
        <v>Si</v>
      </c>
      <c r="K61" s="166" t="str">
        <f>VLOOKUP(E61,VIP!$A$2:$O15302,6,0)</f>
        <v>NO</v>
      </c>
      <c r="L61" s="148" t="s">
        <v>2684</v>
      </c>
      <c r="M61" s="175" t="s">
        <v>2538</v>
      </c>
      <c r="N61" s="96" t="s">
        <v>2446</v>
      </c>
      <c r="O61" s="166" t="s">
        <v>2448</v>
      </c>
      <c r="P61" s="166"/>
      <c r="Q61" s="174">
        <v>44418.790277777778</v>
      </c>
    </row>
    <row r="62" spans="1:17" ht="18" x14ac:dyDescent="0.25">
      <c r="A62" s="166" t="str">
        <f>VLOOKUP(E62,'LISTADO ATM'!$A$2:$C$902,3,0)</f>
        <v>NORTE</v>
      </c>
      <c r="B62" s="112" t="s">
        <v>2677</v>
      </c>
      <c r="C62" s="97">
        <v>44418.018912037034</v>
      </c>
      <c r="D62" s="97" t="s">
        <v>2618</v>
      </c>
      <c r="E62" s="143">
        <v>351</v>
      </c>
      <c r="F62" s="166" t="str">
        <f>VLOOKUP(E62,VIP!$A$2:$O14851,2,0)</f>
        <v>DRBR351</v>
      </c>
      <c r="G62" s="166" t="str">
        <f>VLOOKUP(E62,'LISTADO ATM'!$A$2:$B$901,2,0)</f>
        <v xml:space="preserve">ATM S/M José Luís (Puerto Plata) </v>
      </c>
      <c r="H62" s="166" t="str">
        <f>VLOOKUP(E62,VIP!$A$2:$O19812,7,FALSE)</f>
        <v>Si</v>
      </c>
      <c r="I62" s="166" t="str">
        <f>VLOOKUP(E62,VIP!$A$2:$O11777,8,FALSE)</f>
        <v>Si</v>
      </c>
      <c r="J62" s="166" t="str">
        <f>VLOOKUP(E62,VIP!$A$2:$O11727,8,FALSE)</f>
        <v>Si</v>
      </c>
      <c r="K62" s="166" t="str">
        <f>VLOOKUP(E62,VIP!$A$2:$O15301,6,0)</f>
        <v>NO</v>
      </c>
      <c r="L62" s="148" t="s">
        <v>2411</v>
      </c>
      <c r="M62" s="175" t="s">
        <v>2538</v>
      </c>
      <c r="N62" s="96" t="s">
        <v>2446</v>
      </c>
      <c r="O62" s="166" t="s">
        <v>2685</v>
      </c>
      <c r="P62" s="166"/>
      <c r="Q62" s="174">
        <v>44418.463414351849</v>
      </c>
    </row>
    <row r="63" spans="1:17" ht="18" x14ac:dyDescent="0.25">
      <c r="A63" s="166" t="str">
        <f>VLOOKUP(E63,'LISTADO ATM'!$A$2:$C$902,3,0)</f>
        <v>ESTE</v>
      </c>
      <c r="B63" s="112" t="s">
        <v>2676</v>
      </c>
      <c r="C63" s="97">
        <v>44418.020243055558</v>
      </c>
      <c r="D63" s="97" t="s">
        <v>2462</v>
      </c>
      <c r="E63" s="143">
        <v>268</v>
      </c>
      <c r="F63" s="166" t="str">
        <f>VLOOKUP(E63,VIP!$A$2:$O14850,2,0)</f>
        <v>DRBR268</v>
      </c>
      <c r="G63" s="166" t="str">
        <f>VLOOKUP(E63,'LISTADO ATM'!$A$2:$B$901,2,0)</f>
        <v xml:space="preserve">ATM Autobanco La Altagracia (Higuey) </v>
      </c>
      <c r="H63" s="166" t="str">
        <f>VLOOKUP(E63,VIP!$A$2:$O19811,7,FALSE)</f>
        <v>Si</v>
      </c>
      <c r="I63" s="166" t="str">
        <f>VLOOKUP(E63,VIP!$A$2:$O11776,8,FALSE)</f>
        <v>Si</v>
      </c>
      <c r="J63" s="166" t="str">
        <f>VLOOKUP(E63,VIP!$A$2:$O11726,8,FALSE)</f>
        <v>Si</v>
      </c>
      <c r="K63" s="166" t="str">
        <f>VLOOKUP(E63,VIP!$A$2:$O15300,6,0)</f>
        <v>NO</v>
      </c>
      <c r="L63" s="148" t="s">
        <v>2411</v>
      </c>
      <c r="M63" s="175" t="s">
        <v>2538</v>
      </c>
      <c r="N63" s="96" t="s">
        <v>2446</v>
      </c>
      <c r="O63" s="166" t="s">
        <v>2463</v>
      </c>
      <c r="P63" s="166"/>
      <c r="Q63" s="174">
        <v>44418.606238425928</v>
      </c>
    </row>
    <row r="64" spans="1:17" ht="18" x14ac:dyDescent="0.25">
      <c r="A64" s="170" t="str">
        <f>VLOOKUP(E64,'LISTADO ATM'!$A$2:$C$902,3,0)</f>
        <v>DISTRITO NACIONAL</v>
      </c>
      <c r="B64" s="112" t="s">
        <v>2675</v>
      </c>
      <c r="C64" s="97">
        <v>44418.026689814818</v>
      </c>
      <c r="D64" s="97" t="s">
        <v>2442</v>
      </c>
      <c r="E64" s="143">
        <v>554</v>
      </c>
      <c r="F64" s="170" t="str">
        <f>VLOOKUP(E64,VIP!$A$2:$O14849,2,0)</f>
        <v>DRBR011</v>
      </c>
      <c r="G64" s="170" t="str">
        <f>VLOOKUP(E64,'LISTADO ATM'!$A$2:$B$901,2,0)</f>
        <v xml:space="preserve">ATM Oficina Isabel La Católica I </v>
      </c>
      <c r="H64" s="170" t="str">
        <f>VLOOKUP(E64,VIP!$A$2:$O19810,7,FALSE)</f>
        <v>Si</v>
      </c>
      <c r="I64" s="170" t="str">
        <f>VLOOKUP(E64,VIP!$A$2:$O11775,8,FALSE)</f>
        <v>Si</v>
      </c>
      <c r="J64" s="170" t="str">
        <f>VLOOKUP(E64,VIP!$A$2:$O11725,8,FALSE)</f>
        <v>Si</v>
      </c>
      <c r="K64" s="170" t="str">
        <f>VLOOKUP(E64,VIP!$A$2:$O15299,6,0)</f>
        <v>NO</v>
      </c>
      <c r="L64" s="148" t="s">
        <v>2411</v>
      </c>
      <c r="M64" s="175" t="s">
        <v>2538</v>
      </c>
      <c r="N64" s="96" t="s">
        <v>2446</v>
      </c>
      <c r="O64" s="170" t="s">
        <v>2447</v>
      </c>
      <c r="P64" s="170"/>
      <c r="Q64" s="174">
        <v>44418.463414351849</v>
      </c>
    </row>
    <row r="65" spans="1:17" ht="18" x14ac:dyDescent="0.25">
      <c r="A65" s="166" t="str">
        <f>VLOOKUP(E65,'LISTADO ATM'!$A$2:$C$902,3,0)</f>
        <v>DISTRITO NACIONAL</v>
      </c>
      <c r="B65" s="112" t="s">
        <v>2674</v>
      </c>
      <c r="C65" s="97">
        <v>44418.037499999999</v>
      </c>
      <c r="D65" s="97" t="s">
        <v>2175</v>
      </c>
      <c r="E65" s="143">
        <v>21</v>
      </c>
      <c r="F65" s="166" t="str">
        <f>VLOOKUP(E65,VIP!$A$2:$O14848,2,0)</f>
        <v>DRBR021</v>
      </c>
      <c r="G65" s="166" t="str">
        <f>VLOOKUP(E65,'LISTADO ATM'!$A$2:$B$901,2,0)</f>
        <v xml:space="preserve">ATM Oficina Mella </v>
      </c>
      <c r="H65" s="166" t="str">
        <f>VLOOKUP(E65,VIP!$A$2:$O19809,7,FALSE)</f>
        <v>Si</v>
      </c>
      <c r="I65" s="166" t="str">
        <f>VLOOKUP(E65,VIP!$A$2:$O11774,8,FALSE)</f>
        <v>No</v>
      </c>
      <c r="J65" s="166" t="str">
        <f>VLOOKUP(E65,VIP!$A$2:$O11724,8,FALSE)</f>
        <v>No</v>
      </c>
      <c r="K65" s="166" t="str">
        <f>VLOOKUP(E65,VIP!$A$2:$O15298,6,0)</f>
        <v>NO</v>
      </c>
      <c r="L65" s="148" t="s">
        <v>2214</v>
      </c>
      <c r="M65" s="175" t="s">
        <v>2538</v>
      </c>
      <c r="N65" s="96" t="s">
        <v>2446</v>
      </c>
      <c r="O65" s="166" t="s">
        <v>2448</v>
      </c>
      <c r="P65" s="166"/>
      <c r="Q65" s="174">
        <v>44418.463414351849</v>
      </c>
    </row>
    <row r="66" spans="1:17" ht="18" x14ac:dyDescent="0.25">
      <c r="A66" s="166" t="str">
        <f>VLOOKUP(E66,'LISTADO ATM'!$A$2:$C$902,3,0)</f>
        <v>DISTRITO NACIONAL</v>
      </c>
      <c r="B66" s="112" t="s">
        <v>2748</v>
      </c>
      <c r="C66" s="97">
        <v>44418.649768518517</v>
      </c>
      <c r="D66" s="97" t="s">
        <v>2462</v>
      </c>
      <c r="E66" s="143">
        <v>231</v>
      </c>
      <c r="F66" s="166" t="str">
        <f>VLOOKUP(E66,VIP!$A$2:$O14851,2,0)</f>
        <v>DRBR231</v>
      </c>
      <c r="G66" s="166" t="str">
        <f>VLOOKUP(E66,'LISTADO ATM'!$A$2:$B$901,2,0)</f>
        <v xml:space="preserve">ATM Oficina Zona Oriental </v>
      </c>
      <c r="H66" s="166" t="str">
        <f>VLOOKUP(E66,VIP!$A$2:$O19812,7,FALSE)</f>
        <v>Si</v>
      </c>
      <c r="I66" s="166" t="str">
        <f>VLOOKUP(E66,VIP!$A$2:$O11777,8,FALSE)</f>
        <v>Si</v>
      </c>
      <c r="J66" s="166" t="str">
        <f>VLOOKUP(E66,VIP!$A$2:$O11727,8,FALSE)</f>
        <v>Si</v>
      </c>
      <c r="K66" s="166" t="str">
        <f>VLOOKUP(E66,VIP!$A$2:$O15301,6,0)</f>
        <v>SI</v>
      </c>
      <c r="L66" s="148" t="s">
        <v>2590</v>
      </c>
      <c r="M66" s="96" t="s">
        <v>2439</v>
      </c>
      <c r="N66" s="96" t="s">
        <v>2446</v>
      </c>
      <c r="O66" s="166" t="s">
        <v>2463</v>
      </c>
      <c r="P66" s="166"/>
      <c r="Q66" s="96" t="s">
        <v>2590</v>
      </c>
    </row>
    <row r="67" spans="1:17" ht="18" x14ac:dyDescent="0.25">
      <c r="A67" s="166" t="str">
        <f>VLOOKUP(E67,'LISTADO ATM'!$A$2:$C$902,3,0)</f>
        <v>DISTRITO NACIONAL</v>
      </c>
      <c r="B67" s="112" t="s">
        <v>2747</v>
      </c>
      <c r="C67" s="97">
        <v>44418.652499999997</v>
      </c>
      <c r="D67" s="97" t="s">
        <v>2462</v>
      </c>
      <c r="E67" s="143">
        <v>743</v>
      </c>
      <c r="F67" s="166" t="str">
        <f>VLOOKUP(E67,VIP!$A$2:$O14850,2,0)</f>
        <v>DRBR287</v>
      </c>
      <c r="G67" s="166" t="str">
        <f>VLOOKUP(E67,'LISTADO ATM'!$A$2:$B$901,2,0)</f>
        <v xml:space="preserve">ATM Oficina Los Frailes </v>
      </c>
      <c r="H67" s="166" t="str">
        <f>VLOOKUP(E67,VIP!$A$2:$O19811,7,FALSE)</f>
        <v>Si</v>
      </c>
      <c r="I67" s="166" t="str">
        <f>VLOOKUP(E67,VIP!$A$2:$O11776,8,FALSE)</f>
        <v>Si</v>
      </c>
      <c r="J67" s="166" t="str">
        <f>VLOOKUP(E67,VIP!$A$2:$O11726,8,FALSE)</f>
        <v>Si</v>
      </c>
      <c r="K67" s="166" t="str">
        <f>VLOOKUP(E67,VIP!$A$2:$O15300,6,0)</f>
        <v>SI</v>
      </c>
      <c r="L67" s="148" t="s">
        <v>2590</v>
      </c>
      <c r="M67" s="96" t="s">
        <v>2439</v>
      </c>
      <c r="N67" s="96" t="s">
        <v>2446</v>
      </c>
      <c r="O67" s="166" t="s">
        <v>2463</v>
      </c>
      <c r="P67" s="166"/>
      <c r="Q67" s="96" t="s">
        <v>2590</v>
      </c>
    </row>
    <row r="68" spans="1:17" ht="18" x14ac:dyDescent="0.25">
      <c r="A68" s="166" t="str">
        <f>VLOOKUP(E68,'LISTADO ATM'!$A$2:$C$902,3,0)</f>
        <v>DISTRITO NACIONAL</v>
      </c>
      <c r="B68" s="112" t="s">
        <v>2746</v>
      </c>
      <c r="C68" s="97">
        <v>44418.654548611114</v>
      </c>
      <c r="D68" s="97" t="s">
        <v>2442</v>
      </c>
      <c r="E68" s="143">
        <v>369</v>
      </c>
      <c r="F68" s="166" t="str">
        <f>VLOOKUP(E68,VIP!$A$2:$O14849,2,0)</f>
        <v xml:space="preserve">DRBR369 </v>
      </c>
      <c r="G68" s="166" t="str">
        <f>VLOOKUP(E68,'LISTADO ATM'!$A$2:$B$901,2,0)</f>
        <v>ATM Plaza Lama Aut. Duarte</v>
      </c>
      <c r="H68" s="166" t="str">
        <f>VLOOKUP(E68,VIP!$A$2:$O19810,7,FALSE)</f>
        <v>N/A</v>
      </c>
      <c r="I68" s="166" t="str">
        <f>VLOOKUP(E68,VIP!$A$2:$O11775,8,FALSE)</f>
        <v>N/A</v>
      </c>
      <c r="J68" s="166" t="str">
        <f>VLOOKUP(E68,VIP!$A$2:$O11725,8,FALSE)</f>
        <v>N/A</v>
      </c>
      <c r="K68" s="166" t="str">
        <f>VLOOKUP(E68,VIP!$A$2:$O15299,6,0)</f>
        <v>N/A</v>
      </c>
      <c r="L68" s="148" t="s">
        <v>2590</v>
      </c>
      <c r="M68" s="96" t="s">
        <v>2439</v>
      </c>
      <c r="N68" s="96" t="s">
        <v>2446</v>
      </c>
      <c r="O68" s="166" t="s">
        <v>2447</v>
      </c>
      <c r="P68" s="166"/>
      <c r="Q68" s="96" t="s">
        <v>2590</v>
      </c>
    </row>
    <row r="69" spans="1:17" ht="18" x14ac:dyDescent="0.25">
      <c r="A69" s="170" t="str">
        <f>VLOOKUP(E69,'LISTADO ATM'!$A$2:$C$902,3,0)</f>
        <v>ESTE</v>
      </c>
      <c r="B69" s="112" t="s">
        <v>2745</v>
      </c>
      <c r="C69" s="97">
        <v>44418.656157407408</v>
      </c>
      <c r="D69" s="97" t="s">
        <v>2462</v>
      </c>
      <c r="E69" s="143">
        <v>429</v>
      </c>
      <c r="F69" s="170" t="str">
        <f>VLOOKUP(E69,VIP!$A$2:$O14848,2,0)</f>
        <v>DRBR429</v>
      </c>
      <c r="G69" s="170" t="str">
        <f>VLOOKUP(E69,'LISTADO ATM'!$A$2:$B$901,2,0)</f>
        <v xml:space="preserve">ATM Oficina Jumbo La Romana </v>
      </c>
      <c r="H69" s="170" t="str">
        <f>VLOOKUP(E69,VIP!$A$2:$O19809,7,FALSE)</f>
        <v>Si</v>
      </c>
      <c r="I69" s="170" t="str">
        <f>VLOOKUP(E69,VIP!$A$2:$O11774,8,FALSE)</f>
        <v>Si</v>
      </c>
      <c r="J69" s="170" t="str">
        <f>VLOOKUP(E69,VIP!$A$2:$O11724,8,FALSE)</f>
        <v>Si</v>
      </c>
      <c r="K69" s="170" t="str">
        <f>VLOOKUP(E69,VIP!$A$2:$O15298,6,0)</f>
        <v>NO</v>
      </c>
      <c r="L69" s="148" t="s">
        <v>2590</v>
      </c>
      <c r="M69" s="96" t="s">
        <v>2439</v>
      </c>
      <c r="N69" s="96" t="s">
        <v>2446</v>
      </c>
      <c r="O69" s="170" t="s">
        <v>2463</v>
      </c>
      <c r="P69" s="170"/>
      <c r="Q69" s="96" t="s">
        <v>2590</v>
      </c>
    </row>
    <row r="70" spans="1:17" ht="18" x14ac:dyDescent="0.25">
      <c r="A70" s="166" t="str">
        <f>VLOOKUP(E70,'LISTADO ATM'!$A$2:$C$902,3,0)</f>
        <v>NORTE</v>
      </c>
      <c r="B70" s="112" t="s">
        <v>2673</v>
      </c>
      <c r="C70" s="97">
        <v>44418.037893518522</v>
      </c>
      <c r="D70" s="97" t="s">
        <v>2176</v>
      </c>
      <c r="E70" s="143">
        <v>74</v>
      </c>
      <c r="F70" s="166" t="str">
        <f>VLOOKUP(E70,VIP!$A$2:$O14847,2,0)</f>
        <v>DRBR074</v>
      </c>
      <c r="G70" s="166" t="str">
        <f>VLOOKUP(E70,'LISTADO ATM'!$A$2:$B$901,2,0)</f>
        <v xml:space="preserve">ATM Oficina Sosúa </v>
      </c>
      <c r="H70" s="166" t="str">
        <f>VLOOKUP(E70,VIP!$A$2:$O19808,7,FALSE)</f>
        <v>Si</v>
      </c>
      <c r="I70" s="166" t="str">
        <f>VLOOKUP(E70,VIP!$A$2:$O11773,8,FALSE)</f>
        <v>Si</v>
      </c>
      <c r="J70" s="166" t="str">
        <f>VLOOKUP(E70,VIP!$A$2:$O11723,8,FALSE)</f>
        <v>Si</v>
      </c>
      <c r="K70" s="166" t="str">
        <f>VLOOKUP(E70,VIP!$A$2:$O15297,6,0)</f>
        <v>NO</v>
      </c>
      <c r="L70" s="148" t="s">
        <v>2214</v>
      </c>
      <c r="M70" s="175" t="s">
        <v>2538</v>
      </c>
      <c r="N70" s="175" t="s">
        <v>2717</v>
      </c>
      <c r="O70" s="166" t="s">
        <v>2621</v>
      </c>
      <c r="P70" s="166"/>
      <c r="Q70" s="174">
        <v>44418.606238425928</v>
      </c>
    </row>
    <row r="71" spans="1:17" ht="18" x14ac:dyDescent="0.25">
      <c r="A71" s="166" t="str">
        <f>VLOOKUP(E71,'LISTADO ATM'!$A$2:$C$902,3,0)</f>
        <v>DISTRITO NACIONAL</v>
      </c>
      <c r="B71" s="112" t="s">
        <v>2742</v>
      </c>
      <c r="C71" s="97">
        <v>44418.662824074076</v>
      </c>
      <c r="D71" s="97" t="s">
        <v>2462</v>
      </c>
      <c r="E71" s="143">
        <v>701</v>
      </c>
      <c r="F71" s="166" t="str">
        <f>VLOOKUP(E71,VIP!$A$2:$O14845,2,0)</f>
        <v>DRBR701</v>
      </c>
      <c r="G71" s="166" t="str">
        <f>VLOOKUP(E71,'LISTADO ATM'!$A$2:$B$901,2,0)</f>
        <v>ATM Autoservicio Los Alcarrizos</v>
      </c>
      <c r="H71" s="166" t="str">
        <f>VLOOKUP(E71,VIP!$A$2:$O19806,7,FALSE)</f>
        <v>Si</v>
      </c>
      <c r="I71" s="166" t="str">
        <f>VLOOKUP(E71,VIP!$A$2:$O11771,8,FALSE)</f>
        <v>Si</v>
      </c>
      <c r="J71" s="166" t="str">
        <f>VLOOKUP(E71,VIP!$A$2:$O11721,8,FALSE)</f>
        <v>Si</v>
      </c>
      <c r="K71" s="166" t="str">
        <f>VLOOKUP(E71,VIP!$A$2:$O15295,6,0)</f>
        <v>NO</v>
      </c>
      <c r="L71" s="148" t="s">
        <v>2590</v>
      </c>
      <c r="M71" s="96" t="s">
        <v>2439</v>
      </c>
      <c r="N71" s="96" t="s">
        <v>2446</v>
      </c>
      <c r="O71" s="166" t="s">
        <v>2463</v>
      </c>
      <c r="P71" s="166"/>
      <c r="Q71" s="96" t="s">
        <v>2590</v>
      </c>
    </row>
    <row r="72" spans="1:17" ht="18" x14ac:dyDescent="0.25">
      <c r="A72" s="166" t="str">
        <f>VLOOKUP(E72,'LISTADO ATM'!$A$2:$C$902,3,0)</f>
        <v>DISTRITO NACIONAL</v>
      </c>
      <c r="B72" s="112" t="s">
        <v>2739</v>
      </c>
      <c r="C72" s="97">
        <v>44418.668576388889</v>
      </c>
      <c r="D72" s="97" t="s">
        <v>2442</v>
      </c>
      <c r="E72" s="143">
        <v>545</v>
      </c>
      <c r="F72" s="166" t="str">
        <f>VLOOKUP(E72,VIP!$A$2:$O14842,2,0)</f>
        <v>DRBR995</v>
      </c>
      <c r="G72" s="166" t="str">
        <f>VLOOKUP(E72,'LISTADO ATM'!$A$2:$B$901,2,0)</f>
        <v xml:space="preserve">ATM Oficina Isabel La Católica II  </v>
      </c>
      <c r="H72" s="166" t="str">
        <f>VLOOKUP(E72,VIP!$A$2:$O19803,7,FALSE)</f>
        <v>Si</v>
      </c>
      <c r="I72" s="166" t="str">
        <f>VLOOKUP(E72,VIP!$A$2:$O11768,8,FALSE)</f>
        <v>Si</v>
      </c>
      <c r="J72" s="166" t="str">
        <f>VLOOKUP(E72,VIP!$A$2:$O11718,8,FALSE)</f>
        <v>Si</v>
      </c>
      <c r="K72" s="166" t="str">
        <f>VLOOKUP(E72,VIP!$A$2:$O15292,6,0)</f>
        <v>NO</v>
      </c>
      <c r="L72" s="148" t="s">
        <v>2590</v>
      </c>
      <c r="M72" s="96" t="s">
        <v>2439</v>
      </c>
      <c r="N72" s="96" t="s">
        <v>2446</v>
      </c>
      <c r="O72" s="166" t="s">
        <v>2447</v>
      </c>
      <c r="P72" s="166"/>
      <c r="Q72" s="96" t="s">
        <v>2590</v>
      </c>
    </row>
    <row r="73" spans="1:17" ht="18" x14ac:dyDescent="0.25">
      <c r="A73" s="166" t="str">
        <f>VLOOKUP(E73,'LISTADO ATM'!$A$2:$C$902,3,0)</f>
        <v>SUR</v>
      </c>
      <c r="B73" s="112" t="s">
        <v>2672</v>
      </c>
      <c r="C73" s="97">
        <v>44418.038344907407</v>
      </c>
      <c r="D73" s="97" t="s">
        <v>2176</v>
      </c>
      <c r="E73" s="143">
        <v>455</v>
      </c>
      <c r="F73" s="166" t="str">
        <f>VLOOKUP(E73,VIP!$A$2:$O14846,2,0)</f>
        <v>DRBR455</v>
      </c>
      <c r="G73" s="166" t="str">
        <f>VLOOKUP(E73,'LISTADO ATM'!$A$2:$B$901,2,0)</f>
        <v xml:space="preserve">ATM Oficina Baní II </v>
      </c>
      <c r="H73" s="166" t="str">
        <f>VLOOKUP(E73,VIP!$A$2:$O19807,7,FALSE)</f>
        <v>Si</v>
      </c>
      <c r="I73" s="166" t="str">
        <f>VLOOKUP(E73,VIP!$A$2:$O11772,8,FALSE)</f>
        <v>Si</v>
      </c>
      <c r="J73" s="166" t="str">
        <f>VLOOKUP(E73,VIP!$A$2:$O11722,8,FALSE)</f>
        <v>Si</v>
      </c>
      <c r="K73" s="166" t="str">
        <f>VLOOKUP(E73,VIP!$A$2:$O15296,6,0)</f>
        <v>NO</v>
      </c>
      <c r="L73" s="148" t="s">
        <v>2214</v>
      </c>
      <c r="M73" s="175" t="s">
        <v>2538</v>
      </c>
      <c r="N73" s="96" t="s">
        <v>2446</v>
      </c>
      <c r="O73" s="166" t="s">
        <v>2621</v>
      </c>
      <c r="P73" s="166"/>
      <c r="Q73" s="174">
        <v>44418.790277777778</v>
      </c>
    </row>
    <row r="74" spans="1:17" s="130" customFormat="1" ht="18" x14ac:dyDescent="0.25">
      <c r="A74" s="170" t="str">
        <f>VLOOKUP(E74,'LISTADO ATM'!$A$2:$C$902,3,0)</f>
        <v>DISTRITO NACIONAL</v>
      </c>
      <c r="B74" s="112" t="s">
        <v>2705</v>
      </c>
      <c r="C74" s="97">
        <v>44418.421481481484</v>
      </c>
      <c r="D74" s="97" t="s">
        <v>2442</v>
      </c>
      <c r="E74" s="143">
        <v>994</v>
      </c>
      <c r="F74" s="170" t="str">
        <f>VLOOKUP(E74,VIP!$A$2:$O14844,2,0)</f>
        <v>DRBR994</v>
      </c>
      <c r="G74" s="170" t="str">
        <f>VLOOKUP(E74,'LISTADO ATM'!$A$2:$B$901,2,0)</f>
        <v>ATM Telemicro</v>
      </c>
      <c r="H74" s="170" t="str">
        <f>VLOOKUP(E74,VIP!$A$2:$O19805,7,FALSE)</f>
        <v>Si</v>
      </c>
      <c r="I74" s="170" t="str">
        <f>VLOOKUP(E74,VIP!$A$2:$O11770,8,FALSE)</f>
        <v>Si</v>
      </c>
      <c r="J74" s="170" t="str">
        <f>VLOOKUP(E74,VIP!$A$2:$O11720,8,FALSE)</f>
        <v>Si</v>
      </c>
      <c r="K74" s="170" t="str">
        <f>VLOOKUP(E74,VIP!$A$2:$O15294,6,0)</f>
        <v>NO</v>
      </c>
      <c r="L74" s="148" t="s">
        <v>2553</v>
      </c>
      <c r="M74" s="96" t="s">
        <v>2439</v>
      </c>
      <c r="N74" s="96" t="s">
        <v>2446</v>
      </c>
      <c r="O74" s="170" t="s">
        <v>2447</v>
      </c>
      <c r="P74" s="170"/>
      <c r="Q74" s="96" t="s">
        <v>2553</v>
      </c>
    </row>
    <row r="75" spans="1:17" s="130" customFormat="1" ht="18" x14ac:dyDescent="0.25">
      <c r="A75" s="170" t="str">
        <f>VLOOKUP(E75,'LISTADO ATM'!$A$2:$C$902,3,0)</f>
        <v>DISTRITO NACIONAL</v>
      </c>
      <c r="B75" s="112" t="s">
        <v>2752</v>
      </c>
      <c r="C75" s="97">
        <v>44418.603831018518</v>
      </c>
      <c r="D75" s="97" t="s">
        <v>2442</v>
      </c>
      <c r="E75" s="143">
        <v>818</v>
      </c>
      <c r="F75" s="170" t="str">
        <f>VLOOKUP(E75,VIP!$A$2:$O14855,2,0)</f>
        <v>DRBR818</v>
      </c>
      <c r="G75" s="170" t="str">
        <f>VLOOKUP(E75,'LISTADO ATM'!$A$2:$B$901,2,0)</f>
        <v xml:space="preserve">ATM Juridicción Inmobiliaria </v>
      </c>
      <c r="H75" s="170" t="str">
        <f>VLOOKUP(E75,VIP!$A$2:$O19816,7,FALSE)</f>
        <v>No</v>
      </c>
      <c r="I75" s="170" t="str">
        <f>VLOOKUP(E75,VIP!$A$2:$O11781,8,FALSE)</f>
        <v>No</v>
      </c>
      <c r="J75" s="170" t="str">
        <f>VLOOKUP(E75,VIP!$A$2:$O11731,8,FALSE)</f>
        <v>No</v>
      </c>
      <c r="K75" s="170" t="str">
        <f>VLOOKUP(E75,VIP!$A$2:$O15305,6,0)</f>
        <v>NO</v>
      </c>
      <c r="L75" s="148" t="s">
        <v>2553</v>
      </c>
      <c r="M75" s="96" t="s">
        <v>2439</v>
      </c>
      <c r="N75" s="96" t="s">
        <v>2446</v>
      </c>
      <c r="O75" s="170" t="s">
        <v>2447</v>
      </c>
      <c r="P75" s="170"/>
      <c r="Q75" s="96" t="s">
        <v>2553</v>
      </c>
    </row>
    <row r="76" spans="1:17" s="130" customFormat="1" ht="18" x14ac:dyDescent="0.25">
      <c r="A76" s="170" t="str">
        <f>VLOOKUP(E76,'LISTADO ATM'!$A$2:$C$902,3,0)</f>
        <v>DISTRITO NACIONAL</v>
      </c>
      <c r="B76" s="112" t="s">
        <v>2667</v>
      </c>
      <c r="C76" s="97">
        <v>44418.042037037034</v>
      </c>
      <c r="D76" s="97" t="s">
        <v>2175</v>
      </c>
      <c r="E76" s="143">
        <v>490</v>
      </c>
      <c r="F76" s="170" t="str">
        <f>VLOOKUP(E76,VIP!$A$2:$O14841,2,0)</f>
        <v>DRBR490</v>
      </c>
      <c r="G76" s="170" t="str">
        <f>VLOOKUP(E76,'LISTADO ATM'!$A$2:$B$901,2,0)</f>
        <v xml:space="preserve">ATM Hospital Ney Arias Lora </v>
      </c>
      <c r="H76" s="170" t="str">
        <f>VLOOKUP(E76,VIP!$A$2:$O19802,7,FALSE)</f>
        <v>Si</v>
      </c>
      <c r="I76" s="170" t="str">
        <f>VLOOKUP(E76,VIP!$A$2:$O11767,8,FALSE)</f>
        <v>Si</v>
      </c>
      <c r="J76" s="170" t="str">
        <f>VLOOKUP(E76,VIP!$A$2:$O11717,8,FALSE)</f>
        <v>Si</v>
      </c>
      <c r="K76" s="170" t="str">
        <f>VLOOKUP(E76,VIP!$A$2:$O15291,6,0)</f>
        <v>NO</v>
      </c>
      <c r="L76" s="148" t="s">
        <v>2214</v>
      </c>
      <c r="M76" s="175" t="s">
        <v>2538</v>
      </c>
      <c r="N76" s="96" t="s">
        <v>2446</v>
      </c>
      <c r="O76" s="170" t="s">
        <v>2448</v>
      </c>
      <c r="P76" s="170"/>
      <c r="Q76" s="174">
        <v>44418.606238425928</v>
      </c>
    </row>
    <row r="77" spans="1:17" s="130" customFormat="1" ht="18" x14ac:dyDescent="0.25">
      <c r="A77" s="170" t="str">
        <f>VLOOKUP(E77,'LISTADO ATM'!$A$2:$C$902,3,0)</f>
        <v>NORTE</v>
      </c>
      <c r="B77" s="112" t="s">
        <v>2664</v>
      </c>
      <c r="C77" s="97">
        <v>44418.043657407405</v>
      </c>
      <c r="D77" s="97" t="s">
        <v>2176</v>
      </c>
      <c r="E77" s="143">
        <v>299</v>
      </c>
      <c r="F77" s="170" t="str">
        <f>VLOOKUP(E77,VIP!$A$2:$O14838,2,0)</f>
        <v>DRBR299</v>
      </c>
      <c r="G77" s="170" t="str">
        <f>VLOOKUP(E77,'LISTADO ATM'!$A$2:$B$901,2,0)</f>
        <v xml:space="preserve">ATM S/M Aprezio Cotui </v>
      </c>
      <c r="H77" s="170" t="str">
        <f>VLOOKUP(E77,VIP!$A$2:$O19799,7,FALSE)</f>
        <v>Si</v>
      </c>
      <c r="I77" s="170" t="str">
        <f>VLOOKUP(E77,VIP!$A$2:$O11764,8,FALSE)</f>
        <v>Si</v>
      </c>
      <c r="J77" s="170" t="str">
        <f>VLOOKUP(E77,VIP!$A$2:$O11714,8,FALSE)</f>
        <v>Si</v>
      </c>
      <c r="K77" s="170" t="str">
        <f>VLOOKUP(E77,VIP!$A$2:$O15288,6,0)</f>
        <v>NO</v>
      </c>
      <c r="L77" s="148" t="s">
        <v>2214</v>
      </c>
      <c r="M77" s="175" t="s">
        <v>2538</v>
      </c>
      <c r="N77" s="175" t="s">
        <v>2717</v>
      </c>
      <c r="O77" s="170" t="s">
        <v>2621</v>
      </c>
      <c r="P77" s="170"/>
      <c r="Q77" s="174">
        <v>44418.606238425928</v>
      </c>
    </row>
    <row r="78" spans="1:17" s="130" customFormat="1" ht="18" x14ac:dyDescent="0.25">
      <c r="A78" s="170" t="str">
        <f>VLOOKUP(E78,'LISTADO ATM'!$A$2:$C$902,3,0)</f>
        <v>DISTRITO NACIONAL</v>
      </c>
      <c r="B78" s="112" t="s">
        <v>2663</v>
      </c>
      <c r="C78" s="97">
        <v>44418.04420138889</v>
      </c>
      <c r="D78" s="97" t="s">
        <v>2175</v>
      </c>
      <c r="E78" s="143">
        <v>453</v>
      </c>
      <c r="F78" s="170" t="str">
        <f>VLOOKUP(E78,VIP!$A$2:$O14837,2,0)</f>
        <v>DRBR453</v>
      </c>
      <c r="G78" s="170" t="str">
        <f>VLOOKUP(E78,'LISTADO ATM'!$A$2:$B$901,2,0)</f>
        <v xml:space="preserve">ATM Autobanco Sarasota II </v>
      </c>
      <c r="H78" s="170" t="str">
        <f>VLOOKUP(E78,VIP!$A$2:$O19798,7,FALSE)</f>
        <v>Si</v>
      </c>
      <c r="I78" s="170" t="str">
        <f>VLOOKUP(E78,VIP!$A$2:$O11763,8,FALSE)</f>
        <v>Si</v>
      </c>
      <c r="J78" s="170" t="str">
        <f>VLOOKUP(E78,VIP!$A$2:$O11713,8,FALSE)</f>
        <v>Si</v>
      </c>
      <c r="K78" s="170" t="str">
        <f>VLOOKUP(E78,VIP!$A$2:$O15287,6,0)</f>
        <v>SI</v>
      </c>
      <c r="L78" s="148" t="s">
        <v>2214</v>
      </c>
      <c r="M78" s="175" t="s">
        <v>2538</v>
      </c>
      <c r="N78" s="96" t="s">
        <v>2446</v>
      </c>
      <c r="O78" s="170" t="s">
        <v>2448</v>
      </c>
      <c r="P78" s="170"/>
      <c r="Q78" s="174">
        <v>44418.463414351849</v>
      </c>
    </row>
    <row r="79" spans="1:17" s="130" customFormat="1" ht="18" x14ac:dyDescent="0.25">
      <c r="A79" s="170" t="str">
        <f>VLOOKUP(E79,'LISTADO ATM'!$A$2:$C$902,3,0)</f>
        <v>DISTRITO NACIONAL</v>
      </c>
      <c r="B79" s="112" t="s">
        <v>2662</v>
      </c>
      <c r="C79" s="97">
        <v>44418.049143518518</v>
      </c>
      <c r="D79" s="97" t="s">
        <v>2442</v>
      </c>
      <c r="E79" s="143">
        <v>672</v>
      </c>
      <c r="F79" s="170" t="str">
        <f>VLOOKUP(E79,VIP!$A$2:$O14836,2,0)</f>
        <v>DRBR672</v>
      </c>
      <c r="G79" s="170" t="str">
        <f>VLOOKUP(E79,'LISTADO ATM'!$A$2:$B$901,2,0)</f>
        <v>ATM Destacamento Policía Nacional La Victoria</v>
      </c>
      <c r="H79" s="170" t="str">
        <f>VLOOKUP(E79,VIP!$A$2:$O19797,7,FALSE)</f>
        <v>Si</v>
      </c>
      <c r="I79" s="170" t="str">
        <f>VLOOKUP(E79,VIP!$A$2:$O11762,8,FALSE)</f>
        <v>Si</v>
      </c>
      <c r="J79" s="170" t="str">
        <f>VLOOKUP(E79,VIP!$A$2:$O11712,8,FALSE)</f>
        <v>Si</v>
      </c>
      <c r="K79" s="170" t="str">
        <f>VLOOKUP(E79,VIP!$A$2:$O15286,6,0)</f>
        <v>SI</v>
      </c>
      <c r="L79" s="148" t="s">
        <v>2411</v>
      </c>
      <c r="M79" s="175" t="s">
        <v>2538</v>
      </c>
      <c r="N79" s="96" t="s">
        <v>2446</v>
      </c>
      <c r="O79" s="170" t="s">
        <v>2447</v>
      </c>
      <c r="P79" s="170"/>
      <c r="Q79" s="174">
        <v>44418.790277777778</v>
      </c>
    </row>
    <row r="80" spans="1:17" s="130" customFormat="1" ht="18" x14ac:dyDescent="0.25">
      <c r="A80" s="170" t="str">
        <f>VLOOKUP(E80,'LISTADO ATM'!$A$2:$C$902,3,0)</f>
        <v>DISTRITO NACIONAL</v>
      </c>
      <c r="B80" s="112" t="s">
        <v>2661</v>
      </c>
      <c r="C80" s="97">
        <v>44418.055405092593</v>
      </c>
      <c r="D80" s="97" t="s">
        <v>2442</v>
      </c>
      <c r="E80" s="143">
        <v>139</v>
      </c>
      <c r="F80" s="170" t="str">
        <f>VLOOKUP(E80,VIP!$A$2:$O14835,2,0)</f>
        <v>DRBR139</v>
      </c>
      <c r="G80" s="170" t="str">
        <f>VLOOKUP(E80,'LISTADO ATM'!$A$2:$B$901,2,0)</f>
        <v xml:space="preserve">ATM Oficina Plaza Lama Zona Oriental I </v>
      </c>
      <c r="H80" s="170" t="str">
        <f>VLOOKUP(E80,VIP!$A$2:$O19796,7,FALSE)</f>
        <v>Si</v>
      </c>
      <c r="I80" s="170" t="str">
        <f>VLOOKUP(E80,VIP!$A$2:$O11761,8,FALSE)</f>
        <v>Si</v>
      </c>
      <c r="J80" s="170" t="str">
        <f>VLOOKUP(E80,VIP!$A$2:$O11711,8,FALSE)</f>
        <v>Si</v>
      </c>
      <c r="K80" s="170" t="str">
        <f>VLOOKUP(E80,VIP!$A$2:$O15285,6,0)</f>
        <v>NO</v>
      </c>
      <c r="L80" s="148" t="s">
        <v>2411</v>
      </c>
      <c r="M80" s="175" t="s">
        <v>2538</v>
      </c>
      <c r="N80" s="96" t="s">
        <v>2446</v>
      </c>
      <c r="O80" s="170" t="s">
        <v>2447</v>
      </c>
      <c r="P80" s="170"/>
      <c r="Q80" s="174">
        <v>44418.606238425928</v>
      </c>
    </row>
    <row r="81" spans="1:20" s="130" customFormat="1" ht="18" x14ac:dyDescent="0.25">
      <c r="A81" s="170" t="str">
        <f>VLOOKUP(E81,'LISTADO ATM'!$A$2:$C$902,3,0)</f>
        <v>ESTE</v>
      </c>
      <c r="B81" s="112" t="s">
        <v>2660</v>
      </c>
      <c r="C81" s="97">
        <v>44418.057233796295</v>
      </c>
      <c r="D81" s="97" t="s">
        <v>2462</v>
      </c>
      <c r="E81" s="143">
        <v>293</v>
      </c>
      <c r="F81" s="170" t="str">
        <f>VLOOKUP(E81,VIP!$A$2:$O14834,2,0)</f>
        <v>DRBR293</v>
      </c>
      <c r="G81" s="170" t="str">
        <f>VLOOKUP(E81,'LISTADO ATM'!$A$2:$B$901,2,0)</f>
        <v xml:space="preserve">ATM S/M Nueva Visión (San Pedro) </v>
      </c>
      <c r="H81" s="170" t="str">
        <f>VLOOKUP(E81,VIP!$A$2:$O19795,7,FALSE)</f>
        <v>Si</v>
      </c>
      <c r="I81" s="170" t="str">
        <f>VLOOKUP(E81,VIP!$A$2:$O11760,8,FALSE)</f>
        <v>Si</v>
      </c>
      <c r="J81" s="170" t="str">
        <f>VLOOKUP(E81,VIP!$A$2:$O11710,8,FALSE)</f>
        <v>Si</v>
      </c>
      <c r="K81" s="170" t="str">
        <f>VLOOKUP(E81,VIP!$A$2:$O15284,6,0)</f>
        <v>NO</v>
      </c>
      <c r="L81" s="148" t="s">
        <v>2435</v>
      </c>
      <c r="M81" s="175" t="s">
        <v>2538</v>
      </c>
      <c r="N81" s="96" t="s">
        <v>2446</v>
      </c>
      <c r="O81" s="170" t="s">
        <v>2463</v>
      </c>
      <c r="P81" s="170"/>
      <c r="Q81" s="174">
        <v>44418.463414351849</v>
      </c>
    </row>
    <row r="82" spans="1:20" s="130" customFormat="1" ht="18" x14ac:dyDescent="0.25">
      <c r="A82" s="170" t="str">
        <f>VLOOKUP(E82,'LISTADO ATM'!$A$2:$C$902,3,0)</f>
        <v>DISTRITO NACIONAL</v>
      </c>
      <c r="B82" s="112" t="s">
        <v>2735</v>
      </c>
      <c r="C82" s="97">
        <v>44418.475613425922</v>
      </c>
      <c r="D82" s="97" t="s">
        <v>2442</v>
      </c>
      <c r="E82" s="143">
        <v>961</v>
      </c>
      <c r="F82" s="170" t="str">
        <f>VLOOKUP(E82,VIP!$A$2:$O14848,2,0)</f>
        <v>DRBR03H</v>
      </c>
      <c r="G82" s="170" t="str">
        <f>VLOOKUP(E82,'LISTADO ATM'!$A$2:$B$901,2,0)</f>
        <v xml:space="preserve">ATM Listín Diario </v>
      </c>
      <c r="H82" s="170" t="str">
        <f>VLOOKUP(E82,VIP!$A$2:$O19809,7,FALSE)</f>
        <v>Si</v>
      </c>
      <c r="I82" s="170" t="str">
        <f>VLOOKUP(E82,VIP!$A$2:$O11774,8,FALSE)</f>
        <v>Si</v>
      </c>
      <c r="J82" s="170" t="str">
        <f>VLOOKUP(E82,VIP!$A$2:$O11724,8,FALSE)</f>
        <v>Si</v>
      </c>
      <c r="K82" s="170" t="str">
        <f>VLOOKUP(E82,VIP!$A$2:$O15298,6,0)</f>
        <v>NO</v>
      </c>
      <c r="L82" s="148" t="s">
        <v>2435</v>
      </c>
      <c r="M82" s="96" t="s">
        <v>2439</v>
      </c>
      <c r="N82" s="96" t="s">
        <v>2446</v>
      </c>
      <c r="O82" s="170" t="s">
        <v>2447</v>
      </c>
      <c r="P82" s="170"/>
      <c r="Q82" s="96" t="s">
        <v>2435</v>
      </c>
    </row>
    <row r="83" spans="1:20" s="130" customFormat="1" ht="18" x14ac:dyDescent="0.25">
      <c r="A83" s="170" t="str">
        <f>VLOOKUP(E83,'LISTADO ATM'!$A$2:$C$902,3,0)</f>
        <v>DISTRITO NACIONAL</v>
      </c>
      <c r="B83" s="112" t="s">
        <v>2734</v>
      </c>
      <c r="C83" s="97">
        <v>44418.495706018519</v>
      </c>
      <c r="D83" s="97" t="s">
        <v>2442</v>
      </c>
      <c r="E83" s="143">
        <v>557</v>
      </c>
      <c r="F83" s="170" t="str">
        <f>VLOOKUP(E83,VIP!$A$2:$O14847,2,0)</f>
        <v>DRBR022</v>
      </c>
      <c r="G83" s="170" t="str">
        <f>VLOOKUP(E83,'LISTADO ATM'!$A$2:$B$901,2,0)</f>
        <v xml:space="preserve">ATM Multicentro La Sirena Ave. Mella </v>
      </c>
      <c r="H83" s="170" t="str">
        <f>VLOOKUP(E83,VIP!$A$2:$O19808,7,FALSE)</f>
        <v>Si</v>
      </c>
      <c r="I83" s="170" t="str">
        <f>VLOOKUP(E83,VIP!$A$2:$O11773,8,FALSE)</f>
        <v>Si</v>
      </c>
      <c r="J83" s="170" t="str">
        <f>VLOOKUP(E83,VIP!$A$2:$O11723,8,FALSE)</f>
        <v>Si</v>
      </c>
      <c r="K83" s="170" t="str">
        <f>VLOOKUP(E83,VIP!$A$2:$O15297,6,0)</f>
        <v>SI</v>
      </c>
      <c r="L83" s="148" t="s">
        <v>2435</v>
      </c>
      <c r="M83" s="96" t="s">
        <v>2439</v>
      </c>
      <c r="N83" s="96" t="s">
        <v>2446</v>
      </c>
      <c r="O83" s="170" t="s">
        <v>2447</v>
      </c>
      <c r="P83" s="170"/>
      <c r="Q83" s="96" t="s">
        <v>2435</v>
      </c>
    </row>
    <row r="84" spans="1:20" s="130" customFormat="1" ht="18" x14ac:dyDescent="0.25">
      <c r="A84" s="170" t="str">
        <f>VLOOKUP(E84,'LISTADO ATM'!$A$2:$C$902,3,0)</f>
        <v>DISTRITO NACIONAL</v>
      </c>
      <c r="B84" s="112" t="s">
        <v>2740</v>
      </c>
      <c r="C84" s="97">
        <v>44418.667210648149</v>
      </c>
      <c r="D84" s="97" t="s">
        <v>2442</v>
      </c>
      <c r="E84" s="143">
        <v>725</v>
      </c>
      <c r="F84" s="170" t="str">
        <f>VLOOKUP(E84,VIP!$A$2:$O14843,2,0)</f>
        <v>DRBR998</v>
      </c>
      <c r="G84" s="170" t="str">
        <f>VLOOKUP(E84,'LISTADO ATM'!$A$2:$B$901,2,0)</f>
        <v xml:space="preserve">ATM El Huacal II  </v>
      </c>
      <c r="H84" s="170" t="str">
        <f>VLOOKUP(E84,VIP!$A$2:$O19804,7,FALSE)</f>
        <v>Si</v>
      </c>
      <c r="I84" s="170" t="str">
        <f>VLOOKUP(E84,VIP!$A$2:$O11769,8,FALSE)</f>
        <v>Si</v>
      </c>
      <c r="J84" s="170" t="str">
        <f>VLOOKUP(E84,VIP!$A$2:$O11719,8,FALSE)</f>
        <v>Si</v>
      </c>
      <c r="K84" s="170" t="str">
        <f>VLOOKUP(E84,VIP!$A$2:$O15293,6,0)</f>
        <v>NO</v>
      </c>
      <c r="L84" s="148" t="s">
        <v>2435</v>
      </c>
      <c r="M84" s="96" t="s">
        <v>2439</v>
      </c>
      <c r="N84" s="96" t="s">
        <v>2446</v>
      </c>
      <c r="O84" s="170" t="s">
        <v>2447</v>
      </c>
      <c r="P84" s="170"/>
      <c r="Q84" s="96" t="s">
        <v>2435</v>
      </c>
    </row>
    <row r="85" spans="1:20" s="130" customFormat="1" ht="18" x14ac:dyDescent="0.25">
      <c r="A85" s="170" t="str">
        <f>VLOOKUP(E85,'LISTADO ATM'!$A$2:$C$902,3,0)</f>
        <v>DISTRITO NACIONAL</v>
      </c>
      <c r="B85" s="112" t="s">
        <v>2741</v>
      </c>
      <c r="C85" s="97">
        <v>44418.66510416667</v>
      </c>
      <c r="D85" s="97" t="s">
        <v>2442</v>
      </c>
      <c r="E85" s="143">
        <v>835</v>
      </c>
      <c r="F85" s="170" t="str">
        <f>VLOOKUP(E85,VIP!$A$2:$O14844,2,0)</f>
        <v>DRBR835</v>
      </c>
      <c r="G85" s="170" t="str">
        <f>VLOOKUP(E85,'LISTADO ATM'!$A$2:$B$901,2,0)</f>
        <v xml:space="preserve">ATM UNP Megacentro </v>
      </c>
      <c r="H85" s="170" t="str">
        <f>VLOOKUP(E85,VIP!$A$2:$O19805,7,FALSE)</f>
        <v>Si</v>
      </c>
      <c r="I85" s="170" t="str">
        <f>VLOOKUP(E85,VIP!$A$2:$O11770,8,FALSE)</f>
        <v>Si</v>
      </c>
      <c r="J85" s="170" t="str">
        <f>VLOOKUP(E85,VIP!$A$2:$O11720,8,FALSE)</f>
        <v>Si</v>
      </c>
      <c r="K85" s="170" t="str">
        <f>VLOOKUP(E85,VIP!$A$2:$O15294,6,0)</f>
        <v>SI</v>
      </c>
      <c r="L85" s="148" t="s">
        <v>2753</v>
      </c>
      <c r="M85" s="96" t="s">
        <v>2439</v>
      </c>
      <c r="N85" s="96" t="s">
        <v>2446</v>
      </c>
      <c r="O85" s="170" t="s">
        <v>2447</v>
      </c>
      <c r="P85" s="170"/>
      <c r="Q85" s="96" t="s">
        <v>2753</v>
      </c>
    </row>
    <row r="86" spans="1:20" s="130" customFormat="1" ht="18" x14ac:dyDescent="0.25">
      <c r="A86" s="170" t="str">
        <f>VLOOKUP(E86,'LISTADO ATM'!$A$2:$C$902,3,0)</f>
        <v>DISTRITO NACIONAL</v>
      </c>
      <c r="B86" s="112" t="s">
        <v>2699</v>
      </c>
      <c r="C86" s="97">
        <v>44418.452349537038</v>
      </c>
      <c r="D86" s="97" t="s">
        <v>2175</v>
      </c>
      <c r="E86" s="143">
        <v>935</v>
      </c>
      <c r="F86" s="170" t="str">
        <f>VLOOKUP(E86,VIP!$A$2:$O14838,2,0)</f>
        <v>DRBR16J</v>
      </c>
      <c r="G86" s="170" t="str">
        <f>VLOOKUP(E86,'LISTADO ATM'!$A$2:$B$901,2,0)</f>
        <v xml:space="preserve">ATM Oficina John F. Kennedy </v>
      </c>
      <c r="H86" s="170" t="str">
        <f>VLOOKUP(E86,VIP!$A$2:$O19799,7,FALSE)</f>
        <v>Si</v>
      </c>
      <c r="I86" s="170" t="str">
        <f>VLOOKUP(E86,VIP!$A$2:$O11764,8,FALSE)</f>
        <v>Si</v>
      </c>
      <c r="J86" s="170" t="str">
        <f>VLOOKUP(E86,VIP!$A$2:$O11714,8,FALSE)</f>
        <v>Si</v>
      </c>
      <c r="K86" s="170" t="str">
        <f>VLOOKUP(E86,VIP!$A$2:$O15288,6,0)</f>
        <v>SI</v>
      </c>
      <c r="L86" s="148" t="s">
        <v>2709</v>
      </c>
      <c r="M86" s="96" t="s">
        <v>2439</v>
      </c>
      <c r="N86" s="96" t="s">
        <v>2446</v>
      </c>
      <c r="O86" s="170" t="s">
        <v>2448</v>
      </c>
      <c r="P86" s="170"/>
      <c r="Q86" s="96" t="s">
        <v>2709</v>
      </c>
    </row>
    <row r="87" spans="1:20" s="130" customFormat="1" ht="18" x14ac:dyDescent="0.25">
      <c r="A87" s="170" t="str">
        <f>VLOOKUP(E87,'LISTADO ATM'!$A$2:$C$902,3,0)</f>
        <v>ESTE</v>
      </c>
      <c r="B87" s="112" t="s">
        <v>2659</v>
      </c>
      <c r="C87" s="97">
        <v>44418.059513888889</v>
      </c>
      <c r="D87" s="97" t="s">
        <v>2462</v>
      </c>
      <c r="E87" s="143">
        <v>367</v>
      </c>
      <c r="F87" s="170" t="str">
        <f>VLOOKUP(E87,VIP!$A$2:$O14833,2,0)</f>
        <v xml:space="preserve">DRBR367 </v>
      </c>
      <c r="G87" s="170" t="str">
        <f>VLOOKUP(E87,'LISTADO ATM'!$A$2:$B$901,2,0)</f>
        <v>ATM Ayuntamiento El Puerto</v>
      </c>
      <c r="H87" s="170" t="str">
        <f>VLOOKUP(E87,VIP!$A$2:$O19794,7,FALSE)</f>
        <v>N/A</v>
      </c>
      <c r="I87" s="170" t="str">
        <f>VLOOKUP(E87,VIP!$A$2:$O11759,8,FALSE)</f>
        <v>N/A</v>
      </c>
      <c r="J87" s="170" t="str">
        <f>VLOOKUP(E87,VIP!$A$2:$O11709,8,FALSE)</f>
        <v>N/A</v>
      </c>
      <c r="K87" s="170" t="str">
        <f>VLOOKUP(E87,VIP!$A$2:$O15283,6,0)</f>
        <v>N/A</v>
      </c>
      <c r="L87" s="148" t="s">
        <v>2435</v>
      </c>
      <c r="M87" s="175" t="s">
        <v>2538</v>
      </c>
      <c r="N87" s="96" t="s">
        <v>2446</v>
      </c>
      <c r="O87" s="170" t="s">
        <v>2463</v>
      </c>
      <c r="P87" s="170"/>
      <c r="Q87" s="174">
        <v>44418.463414351849</v>
      </c>
      <c r="S87" s="78"/>
      <c r="T87" s="145"/>
    </row>
    <row r="88" spans="1:20" s="130" customFormat="1" ht="18" x14ac:dyDescent="0.25">
      <c r="A88" s="170" t="str">
        <f>VLOOKUP(E88,'LISTADO ATM'!$A$2:$C$902,3,0)</f>
        <v>DISTRITO NACIONAL</v>
      </c>
      <c r="B88" s="112" t="s">
        <v>2690</v>
      </c>
      <c r="C88" s="97">
        <v>44418.171979166669</v>
      </c>
      <c r="D88" s="97" t="s">
        <v>2175</v>
      </c>
      <c r="E88" s="143">
        <v>946</v>
      </c>
      <c r="F88" s="170" t="str">
        <f>VLOOKUP(E88,VIP!$A$2:$O14838,2,0)</f>
        <v>DRBR24R</v>
      </c>
      <c r="G88" s="170" t="str">
        <f>VLOOKUP(E88,'LISTADO ATM'!$A$2:$B$901,2,0)</f>
        <v xml:space="preserve">ATM Oficina Núñez de Cáceres I </v>
      </c>
      <c r="H88" s="170" t="str">
        <f>VLOOKUP(E88,VIP!$A$2:$O19799,7,FALSE)</f>
        <v>Si</v>
      </c>
      <c r="I88" s="170" t="str">
        <f>VLOOKUP(E88,VIP!$A$2:$O11764,8,FALSE)</f>
        <v>Si</v>
      </c>
      <c r="J88" s="170" t="str">
        <f>VLOOKUP(E88,VIP!$A$2:$O11714,8,FALSE)</f>
        <v>Si</v>
      </c>
      <c r="K88" s="170" t="str">
        <f>VLOOKUP(E88,VIP!$A$2:$O15288,6,0)</f>
        <v>NO</v>
      </c>
      <c r="L88" s="148" t="s">
        <v>2458</v>
      </c>
      <c r="M88" s="175" t="s">
        <v>2538</v>
      </c>
      <c r="N88" s="96" t="s">
        <v>2446</v>
      </c>
      <c r="O88" s="170" t="s">
        <v>2448</v>
      </c>
      <c r="P88" s="170"/>
      <c r="Q88" s="174">
        <v>44418.790277777778</v>
      </c>
      <c r="S88" s="78"/>
      <c r="T88" s="145"/>
    </row>
    <row r="89" spans="1:20" s="130" customFormat="1" ht="18" x14ac:dyDescent="0.25">
      <c r="A89" s="170" t="str">
        <f>VLOOKUP(E89,'LISTADO ATM'!$A$2:$C$902,3,0)</f>
        <v>NORTE</v>
      </c>
      <c r="B89" s="112" t="s">
        <v>2689</v>
      </c>
      <c r="C89" s="97">
        <v>44418.172662037039</v>
      </c>
      <c r="D89" s="97" t="s">
        <v>2176</v>
      </c>
      <c r="E89" s="143">
        <v>747</v>
      </c>
      <c r="F89" s="170" t="str">
        <f>VLOOKUP(E89,VIP!$A$2:$O14837,2,0)</f>
        <v>DRBR200</v>
      </c>
      <c r="G89" s="170" t="str">
        <f>VLOOKUP(E89,'LISTADO ATM'!$A$2:$B$901,2,0)</f>
        <v xml:space="preserve">ATM Club BR (Santiago) </v>
      </c>
      <c r="H89" s="170" t="str">
        <f>VLOOKUP(E89,VIP!$A$2:$O19798,7,FALSE)</f>
        <v>Si</v>
      </c>
      <c r="I89" s="170" t="str">
        <f>VLOOKUP(E89,VIP!$A$2:$O11763,8,FALSE)</f>
        <v>Si</v>
      </c>
      <c r="J89" s="170" t="str">
        <f>VLOOKUP(E89,VIP!$A$2:$O11713,8,FALSE)</f>
        <v>Si</v>
      </c>
      <c r="K89" s="170" t="str">
        <f>VLOOKUP(E89,VIP!$A$2:$O15287,6,0)</f>
        <v>SI</v>
      </c>
      <c r="L89" s="148" t="s">
        <v>2240</v>
      </c>
      <c r="M89" s="175" t="s">
        <v>2538</v>
      </c>
      <c r="N89" s="175" t="s">
        <v>2717</v>
      </c>
      <c r="O89" s="170" t="s">
        <v>2621</v>
      </c>
      <c r="P89" s="170"/>
      <c r="Q89" s="174">
        <v>44418.606238425928</v>
      </c>
      <c r="S89" s="78"/>
      <c r="T89" s="145"/>
    </row>
    <row r="90" spans="1:20" s="130" customFormat="1" ht="18" x14ac:dyDescent="0.25">
      <c r="A90" s="170" t="str">
        <f>VLOOKUP(E90,'LISTADO ATM'!$A$2:$C$902,3,0)</f>
        <v>SUR</v>
      </c>
      <c r="B90" s="112" t="s">
        <v>2688</v>
      </c>
      <c r="C90" s="97">
        <v>44418.228437500002</v>
      </c>
      <c r="D90" s="97" t="s">
        <v>2175</v>
      </c>
      <c r="E90" s="143">
        <v>751</v>
      </c>
      <c r="F90" s="170" t="str">
        <f>VLOOKUP(E90,VIP!$A$2:$O14836,2,0)</f>
        <v>DRBR751</v>
      </c>
      <c r="G90" s="170" t="str">
        <f>VLOOKUP(E90,'LISTADO ATM'!$A$2:$B$901,2,0)</f>
        <v>ATM Eco Petroleo Camilo</v>
      </c>
      <c r="H90" s="170" t="str">
        <f>VLOOKUP(E90,VIP!$A$2:$O19797,7,FALSE)</f>
        <v>N/A</v>
      </c>
      <c r="I90" s="170" t="str">
        <f>VLOOKUP(E90,VIP!$A$2:$O11762,8,FALSE)</f>
        <v>N/A</v>
      </c>
      <c r="J90" s="170" t="str">
        <f>VLOOKUP(E90,VIP!$A$2:$O11712,8,FALSE)</f>
        <v>N/A</v>
      </c>
      <c r="K90" s="170" t="str">
        <f>VLOOKUP(E90,VIP!$A$2:$O15286,6,0)</f>
        <v>N/A</v>
      </c>
      <c r="L90" s="148" t="s">
        <v>2240</v>
      </c>
      <c r="M90" s="175" t="s">
        <v>2538</v>
      </c>
      <c r="N90" s="96" t="s">
        <v>2446</v>
      </c>
      <c r="O90" s="170" t="s">
        <v>2448</v>
      </c>
      <c r="P90" s="170"/>
      <c r="Q90" s="174">
        <v>44418.463414351849</v>
      </c>
      <c r="S90" s="78"/>
      <c r="T90" s="145"/>
    </row>
    <row r="91" spans="1:20" s="130" customFormat="1" ht="18" x14ac:dyDescent="0.25">
      <c r="A91" s="170" t="str">
        <f>VLOOKUP(E91,'LISTADO ATM'!$A$2:$C$902,3,0)</f>
        <v>DISTRITO NACIONAL</v>
      </c>
      <c r="B91" s="112" t="s">
        <v>2687</v>
      </c>
      <c r="C91" s="97">
        <v>44418.228865740741</v>
      </c>
      <c r="D91" s="97" t="s">
        <v>2175</v>
      </c>
      <c r="E91" s="143">
        <v>896</v>
      </c>
      <c r="F91" s="170" t="str">
        <f>VLOOKUP(E91,VIP!$A$2:$O14835,2,0)</f>
        <v>DRBR896</v>
      </c>
      <c r="G91" s="170" t="str">
        <f>VLOOKUP(E91,'LISTADO ATM'!$A$2:$B$901,2,0)</f>
        <v xml:space="preserve">ATM Campamento Militar 16 de Agosto I </v>
      </c>
      <c r="H91" s="170" t="str">
        <f>VLOOKUP(E91,VIP!$A$2:$O19796,7,FALSE)</f>
        <v>Si</v>
      </c>
      <c r="I91" s="170" t="str">
        <f>VLOOKUP(E91,VIP!$A$2:$O11761,8,FALSE)</f>
        <v>Si</v>
      </c>
      <c r="J91" s="170" t="str">
        <f>VLOOKUP(E91,VIP!$A$2:$O11711,8,FALSE)</f>
        <v>Si</v>
      </c>
      <c r="K91" s="170" t="str">
        <f>VLOOKUP(E91,VIP!$A$2:$O15285,6,0)</f>
        <v>NO</v>
      </c>
      <c r="L91" s="148" t="s">
        <v>2240</v>
      </c>
      <c r="M91" s="175" t="s">
        <v>2538</v>
      </c>
      <c r="N91" s="96" t="s">
        <v>2446</v>
      </c>
      <c r="O91" s="170" t="s">
        <v>2448</v>
      </c>
      <c r="P91" s="170"/>
      <c r="Q91" s="174">
        <v>44418.463414351849</v>
      </c>
      <c r="S91" s="78"/>
      <c r="T91" s="145"/>
    </row>
    <row r="92" spans="1:20" s="130" customFormat="1" ht="18" x14ac:dyDescent="0.25">
      <c r="A92" s="170" t="str">
        <f>VLOOKUP(E92,'LISTADO ATM'!$A$2:$C$902,3,0)</f>
        <v>DISTRITO NACIONAL</v>
      </c>
      <c r="B92" s="112" t="s">
        <v>2686</v>
      </c>
      <c r="C92" s="97">
        <v>44418.229895833334</v>
      </c>
      <c r="D92" s="97" t="s">
        <v>2442</v>
      </c>
      <c r="E92" s="143">
        <v>14</v>
      </c>
      <c r="F92" s="170" t="str">
        <f>VLOOKUP(E92,VIP!$A$2:$O14834,2,0)</f>
        <v>DRBR014</v>
      </c>
      <c r="G92" s="170" t="str">
        <f>VLOOKUP(E92,'LISTADO ATM'!$A$2:$B$901,2,0)</f>
        <v xml:space="preserve">ATM Oficina Aeropuerto Las Américas I </v>
      </c>
      <c r="H92" s="170" t="str">
        <f>VLOOKUP(E92,VIP!$A$2:$O19795,7,FALSE)</f>
        <v>Si</v>
      </c>
      <c r="I92" s="170" t="str">
        <f>VLOOKUP(E92,VIP!$A$2:$O11760,8,FALSE)</f>
        <v>Si</v>
      </c>
      <c r="J92" s="170" t="str">
        <f>VLOOKUP(E92,VIP!$A$2:$O11710,8,FALSE)</f>
        <v>Si</v>
      </c>
      <c r="K92" s="170" t="str">
        <f>VLOOKUP(E92,VIP!$A$2:$O15284,6,0)</f>
        <v>NO</v>
      </c>
      <c r="L92" s="148" t="s">
        <v>2590</v>
      </c>
      <c r="M92" s="175" t="s">
        <v>2538</v>
      </c>
      <c r="N92" s="96" t="s">
        <v>2446</v>
      </c>
      <c r="O92" s="170" t="s">
        <v>2447</v>
      </c>
      <c r="P92" s="170"/>
      <c r="Q92" s="174">
        <v>44418.790277777778</v>
      </c>
      <c r="S92" s="78"/>
      <c r="T92" s="145"/>
    </row>
    <row r="93" spans="1:20" s="130" customFormat="1" ht="18" x14ac:dyDescent="0.25">
      <c r="A93" s="170" t="str">
        <f>VLOOKUP(E93,'LISTADO ATM'!$A$2:$C$902,3,0)</f>
        <v>DISTRITO NACIONAL</v>
      </c>
      <c r="B93" s="112" t="s">
        <v>2716</v>
      </c>
      <c r="C93" s="97">
        <v>44418.339803240742</v>
      </c>
      <c r="D93" s="97" t="s">
        <v>2462</v>
      </c>
      <c r="E93" s="143">
        <v>958</v>
      </c>
      <c r="F93" s="170" t="str">
        <f>VLOOKUP(E93,VIP!$A$2:$O14840,2,0)</f>
        <v>DRBR958</v>
      </c>
      <c r="G93" s="170" t="str">
        <f>VLOOKUP(E93,'LISTADO ATM'!$A$2:$B$901,2,0)</f>
        <v xml:space="preserve">ATM Olé Aut. San Isidro </v>
      </c>
      <c r="H93" s="170" t="str">
        <f>VLOOKUP(E93,VIP!$A$2:$O19801,7,FALSE)</f>
        <v>Si</v>
      </c>
      <c r="I93" s="170" t="str">
        <f>VLOOKUP(E93,VIP!$A$2:$O11766,8,FALSE)</f>
        <v>Si</v>
      </c>
      <c r="J93" s="170" t="str">
        <f>VLOOKUP(E93,VIP!$A$2:$O11716,8,FALSE)</f>
        <v>Si</v>
      </c>
      <c r="K93" s="170" t="str">
        <f>VLOOKUP(E93,VIP!$A$2:$O15290,6,0)</f>
        <v>NO</v>
      </c>
      <c r="L93" s="148" t="s">
        <v>2718</v>
      </c>
      <c r="M93" s="175" t="s">
        <v>2538</v>
      </c>
      <c r="N93" s="175" t="s">
        <v>2717</v>
      </c>
      <c r="O93" s="170" t="s">
        <v>2720</v>
      </c>
      <c r="P93" s="170" t="s">
        <v>2721</v>
      </c>
      <c r="Q93" s="174" t="s">
        <v>2718</v>
      </c>
      <c r="S93" s="78"/>
      <c r="T93" s="145"/>
    </row>
    <row r="94" spans="1:20" s="130" customFormat="1" ht="18" x14ac:dyDescent="0.25">
      <c r="A94" s="170" t="str">
        <f>VLOOKUP(E94,'LISTADO ATM'!$A$2:$C$902,3,0)</f>
        <v>DISTRITO NACIONAL</v>
      </c>
      <c r="B94" s="112" t="s">
        <v>2691</v>
      </c>
      <c r="C94" s="97">
        <v>44418.357557870368</v>
      </c>
      <c r="D94" s="97" t="s">
        <v>2175</v>
      </c>
      <c r="E94" s="143">
        <v>568</v>
      </c>
      <c r="F94" s="170" t="str">
        <f>VLOOKUP(E94,VIP!$A$2:$O14835,2,0)</f>
        <v>DRBR01F</v>
      </c>
      <c r="G94" s="170" t="str">
        <f>VLOOKUP(E94,'LISTADO ATM'!$A$2:$B$901,2,0)</f>
        <v xml:space="preserve">ATM Ministerio de Educación </v>
      </c>
      <c r="H94" s="170" t="str">
        <f>VLOOKUP(E94,VIP!$A$2:$O19796,7,FALSE)</f>
        <v>Si</v>
      </c>
      <c r="I94" s="170" t="str">
        <f>VLOOKUP(E94,VIP!$A$2:$O11761,8,FALSE)</f>
        <v>Si</v>
      </c>
      <c r="J94" s="170" t="str">
        <f>VLOOKUP(E94,VIP!$A$2:$O11711,8,FALSE)</f>
        <v>Si</v>
      </c>
      <c r="K94" s="170" t="str">
        <f>VLOOKUP(E94,VIP!$A$2:$O15285,6,0)</f>
        <v>NO</v>
      </c>
      <c r="L94" s="148" t="s">
        <v>2240</v>
      </c>
      <c r="M94" s="175" t="s">
        <v>2538</v>
      </c>
      <c r="N94" s="96" t="s">
        <v>2446</v>
      </c>
      <c r="O94" s="170" t="s">
        <v>2448</v>
      </c>
      <c r="P94" s="170"/>
      <c r="Q94" s="174">
        <v>44418.606238425928</v>
      </c>
      <c r="S94" s="78"/>
      <c r="T94" s="145"/>
    </row>
    <row r="95" spans="1:20" s="130" customFormat="1" ht="18" x14ac:dyDescent="0.25">
      <c r="A95" s="170" t="str">
        <f>VLOOKUP(E95,'LISTADO ATM'!$A$2:$C$902,3,0)</f>
        <v>NORTE</v>
      </c>
      <c r="B95" s="112" t="s">
        <v>2707</v>
      </c>
      <c r="C95" s="97">
        <v>44418.408148148148</v>
      </c>
      <c r="D95" s="97" t="s">
        <v>2462</v>
      </c>
      <c r="E95" s="143">
        <v>350</v>
      </c>
      <c r="F95" s="170" t="str">
        <f>VLOOKUP(E95,VIP!$A$2:$O14846,2,0)</f>
        <v>DRBR350</v>
      </c>
      <c r="G95" s="170" t="str">
        <f>VLOOKUP(E95,'LISTADO ATM'!$A$2:$B$901,2,0)</f>
        <v xml:space="preserve">ATM Oficina Villa Tapia </v>
      </c>
      <c r="H95" s="170" t="str">
        <f>VLOOKUP(E95,VIP!$A$2:$O19807,7,FALSE)</f>
        <v>Si</v>
      </c>
      <c r="I95" s="170" t="str">
        <f>VLOOKUP(E95,VIP!$A$2:$O11772,8,FALSE)</f>
        <v>Si</v>
      </c>
      <c r="J95" s="170" t="str">
        <f>VLOOKUP(E95,VIP!$A$2:$O11722,8,FALSE)</f>
        <v>Si</v>
      </c>
      <c r="K95" s="170" t="str">
        <f>VLOOKUP(E95,VIP!$A$2:$O15296,6,0)</f>
        <v>NO</v>
      </c>
      <c r="L95" s="148" t="s">
        <v>2435</v>
      </c>
      <c r="M95" s="175" t="s">
        <v>2538</v>
      </c>
      <c r="N95" s="96" t="s">
        <v>2446</v>
      </c>
      <c r="O95" s="170" t="s">
        <v>2711</v>
      </c>
      <c r="P95" s="170"/>
      <c r="Q95" s="174">
        <v>44418.606238425928</v>
      </c>
      <c r="S95" s="78"/>
      <c r="T95" s="145"/>
    </row>
    <row r="96" spans="1:20" s="130" customFormat="1" ht="18" x14ac:dyDescent="0.25">
      <c r="A96" s="170" t="str">
        <f>VLOOKUP(E96,'LISTADO ATM'!$A$2:$C$902,3,0)</f>
        <v>NORTE</v>
      </c>
      <c r="B96" s="112" t="s">
        <v>2706</v>
      </c>
      <c r="C96" s="97">
        <v>44418.417407407411</v>
      </c>
      <c r="D96" s="97" t="s">
        <v>2176</v>
      </c>
      <c r="E96" s="143">
        <v>857</v>
      </c>
      <c r="F96" s="170" t="str">
        <f>VLOOKUP(E96,VIP!$A$2:$O14845,2,0)</f>
        <v>DRBR857</v>
      </c>
      <c r="G96" s="170" t="str">
        <f>VLOOKUP(E96,'LISTADO ATM'!$A$2:$B$901,2,0)</f>
        <v xml:space="preserve">ATM Oficina Los Alamos </v>
      </c>
      <c r="H96" s="170" t="str">
        <f>VLOOKUP(E96,VIP!$A$2:$O19806,7,FALSE)</f>
        <v>Si</v>
      </c>
      <c r="I96" s="170" t="str">
        <f>VLOOKUP(E96,VIP!$A$2:$O11771,8,FALSE)</f>
        <v>Si</v>
      </c>
      <c r="J96" s="170" t="str">
        <f>VLOOKUP(E96,VIP!$A$2:$O11721,8,FALSE)</f>
        <v>Si</v>
      </c>
      <c r="K96" s="170" t="str">
        <f>VLOOKUP(E96,VIP!$A$2:$O15295,6,0)</f>
        <v>NO</v>
      </c>
      <c r="L96" s="148" t="s">
        <v>2214</v>
      </c>
      <c r="M96" s="175" t="s">
        <v>2538</v>
      </c>
      <c r="N96" s="175" t="s">
        <v>2717</v>
      </c>
      <c r="O96" s="170" t="s">
        <v>2586</v>
      </c>
      <c r="P96" s="170"/>
      <c r="Q96" s="174">
        <v>44418.606238425928</v>
      </c>
      <c r="S96" s="78"/>
      <c r="T96" s="145"/>
    </row>
    <row r="97" spans="1:52" s="130" customFormat="1" ht="18" x14ac:dyDescent="0.25">
      <c r="A97" s="170" t="str">
        <f>VLOOKUP(E97,'LISTADO ATM'!$A$2:$C$902,3,0)</f>
        <v>SUR</v>
      </c>
      <c r="B97" s="112" t="s">
        <v>2704</v>
      </c>
      <c r="C97" s="97">
        <v>44418.426863425928</v>
      </c>
      <c r="D97" s="97" t="s">
        <v>2175</v>
      </c>
      <c r="E97" s="143">
        <v>962</v>
      </c>
      <c r="F97" s="170" t="str">
        <f>VLOOKUP(E97,VIP!$A$2:$O14843,2,0)</f>
        <v>DRBR962</v>
      </c>
      <c r="G97" s="170" t="str">
        <f>VLOOKUP(E97,'LISTADO ATM'!$A$2:$B$901,2,0)</f>
        <v xml:space="preserve">ATM Oficina Villa Ofelia II (San Juan) </v>
      </c>
      <c r="H97" s="170" t="str">
        <f>VLOOKUP(E97,VIP!$A$2:$O19804,7,FALSE)</f>
        <v>Si</v>
      </c>
      <c r="I97" s="170" t="str">
        <f>VLOOKUP(E97,VIP!$A$2:$O11769,8,FALSE)</f>
        <v>Si</v>
      </c>
      <c r="J97" s="170" t="str">
        <f>VLOOKUP(E97,VIP!$A$2:$O11719,8,FALSE)</f>
        <v>Si</v>
      </c>
      <c r="K97" s="170" t="str">
        <f>VLOOKUP(E97,VIP!$A$2:$O15293,6,0)</f>
        <v>NO</v>
      </c>
      <c r="L97" s="148" t="s">
        <v>2710</v>
      </c>
      <c r="M97" s="175" t="s">
        <v>2538</v>
      </c>
      <c r="N97" s="96" t="s">
        <v>2446</v>
      </c>
      <c r="O97" s="170" t="s">
        <v>2448</v>
      </c>
      <c r="P97" s="170"/>
      <c r="Q97" s="174">
        <v>44418.606238425928</v>
      </c>
      <c r="S97" s="78"/>
      <c r="T97" s="145"/>
    </row>
    <row r="98" spans="1:52" s="130" customFormat="1" ht="18" x14ac:dyDescent="0.25">
      <c r="A98" s="170" t="str">
        <f>VLOOKUP(E98,'LISTADO ATM'!$A$2:$C$902,3,0)</f>
        <v>DISTRITO NACIONAL</v>
      </c>
      <c r="B98" s="112" t="s">
        <v>2715</v>
      </c>
      <c r="C98" s="97">
        <v>44418.433854166666</v>
      </c>
      <c r="D98" s="97" t="s">
        <v>2462</v>
      </c>
      <c r="E98" s="143">
        <v>722</v>
      </c>
      <c r="F98" s="170" t="str">
        <f>VLOOKUP(E98,VIP!$A$2:$O14839,2,0)</f>
        <v>DRBR393</v>
      </c>
      <c r="G98" s="170" t="str">
        <f>VLOOKUP(E98,'LISTADO ATM'!$A$2:$B$901,2,0)</f>
        <v xml:space="preserve">ATM Oficina Charles de Gaulle III </v>
      </c>
      <c r="H98" s="170" t="str">
        <f>VLOOKUP(E98,VIP!$A$2:$O19800,7,FALSE)</f>
        <v>Si</v>
      </c>
      <c r="I98" s="170" t="str">
        <f>VLOOKUP(E98,VIP!$A$2:$O11765,8,FALSE)</f>
        <v>Si</v>
      </c>
      <c r="J98" s="170" t="str">
        <f>VLOOKUP(E98,VIP!$A$2:$O11715,8,FALSE)</f>
        <v>Si</v>
      </c>
      <c r="K98" s="170" t="str">
        <f>VLOOKUP(E98,VIP!$A$2:$O15289,6,0)</f>
        <v>SI</v>
      </c>
      <c r="L98" s="148" t="s">
        <v>2718</v>
      </c>
      <c r="M98" s="175" t="s">
        <v>2538</v>
      </c>
      <c r="N98" s="175" t="s">
        <v>2717</v>
      </c>
      <c r="O98" s="170" t="s">
        <v>2719</v>
      </c>
      <c r="P98" s="170" t="s">
        <v>2721</v>
      </c>
      <c r="Q98" s="174" t="s">
        <v>2718</v>
      </c>
      <c r="S98" s="78"/>
      <c r="T98" s="145"/>
    </row>
    <row r="99" spans="1:52" s="130" customFormat="1" ht="18" x14ac:dyDescent="0.25">
      <c r="A99" s="170" t="str">
        <f>VLOOKUP(E99,'LISTADO ATM'!$A$2:$C$902,3,0)</f>
        <v>NORTE</v>
      </c>
      <c r="B99" s="112" t="s">
        <v>2714</v>
      </c>
      <c r="C99" s="97">
        <v>44418.435057870367</v>
      </c>
      <c r="D99" s="97" t="s">
        <v>2462</v>
      </c>
      <c r="E99" s="143">
        <v>763</v>
      </c>
      <c r="F99" s="170" t="str">
        <f>VLOOKUP(E99,VIP!$A$2:$O14838,2,0)</f>
        <v>DRBR439</v>
      </c>
      <c r="G99" s="170" t="str">
        <f>VLOOKUP(E99,'LISTADO ATM'!$A$2:$B$901,2,0)</f>
        <v xml:space="preserve">ATM UNP Montellano </v>
      </c>
      <c r="H99" s="170" t="str">
        <f>VLOOKUP(E99,VIP!$A$2:$O19799,7,FALSE)</f>
        <v>Si</v>
      </c>
      <c r="I99" s="170" t="str">
        <f>VLOOKUP(E99,VIP!$A$2:$O11764,8,FALSE)</f>
        <v>Si</v>
      </c>
      <c r="J99" s="170" t="str">
        <f>VLOOKUP(E99,VIP!$A$2:$O11714,8,FALSE)</f>
        <v>Si</v>
      </c>
      <c r="K99" s="170" t="str">
        <f>VLOOKUP(E99,VIP!$A$2:$O15288,6,0)</f>
        <v>NO</v>
      </c>
      <c r="L99" s="148" t="s">
        <v>2718</v>
      </c>
      <c r="M99" s="175" t="s">
        <v>2538</v>
      </c>
      <c r="N99" s="175" t="s">
        <v>2717</v>
      </c>
      <c r="O99" s="170" t="s">
        <v>2719</v>
      </c>
      <c r="P99" s="170" t="s">
        <v>2721</v>
      </c>
      <c r="Q99" s="174" t="s">
        <v>2718</v>
      </c>
      <c r="S99" s="78"/>
      <c r="T99" s="145"/>
    </row>
    <row r="100" spans="1:52" s="130" customFormat="1" ht="18" x14ac:dyDescent="0.25">
      <c r="A100" s="170" t="str">
        <f>VLOOKUP(E100,'LISTADO ATM'!$A$2:$C$902,3,0)</f>
        <v>DISTRITO NACIONAL</v>
      </c>
      <c r="B100" s="112" t="s">
        <v>2713</v>
      </c>
      <c r="C100" s="97">
        <v>44418.436898148146</v>
      </c>
      <c r="D100" s="97" t="s">
        <v>2462</v>
      </c>
      <c r="E100" s="143">
        <v>453</v>
      </c>
      <c r="F100" s="170" t="str">
        <f>VLOOKUP(E100,VIP!$A$2:$O14837,2,0)</f>
        <v>DRBR453</v>
      </c>
      <c r="G100" s="170" t="str">
        <f>VLOOKUP(E100,'LISTADO ATM'!$A$2:$B$901,2,0)</f>
        <v xml:space="preserve">ATM Autobanco Sarasota II </v>
      </c>
      <c r="H100" s="170" t="str">
        <f>VLOOKUP(E100,VIP!$A$2:$O19798,7,FALSE)</f>
        <v>Si</v>
      </c>
      <c r="I100" s="170" t="str">
        <f>VLOOKUP(E100,VIP!$A$2:$O11763,8,FALSE)</f>
        <v>Si</v>
      </c>
      <c r="J100" s="170" t="str">
        <f>VLOOKUP(E100,VIP!$A$2:$O11713,8,FALSE)</f>
        <v>Si</v>
      </c>
      <c r="K100" s="170" t="str">
        <f>VLOOKUP(E100,VIP!$A$2:$O15287,6,0)</f>
        <v>SI</v>
      </c>
      <c r="L100" s="148" t="s">
        <v>2718</v>
      </c>
      <c r="M100" s="175" t="s">
        <v>2538</v>
      </c>
      <c r="N100" s="175" t="s">
        <v>2717</v>
      </c>
      <c r="O100" s="170" t="s">
        <v>2719</v>
      </c>
      <c r="P100" s="170" t="s">
        <v>2721</v>
      </c>
      <c r="Q100" s="174" t="s">
        <v>2718</v>
      </c>
      <c r="S100" s="78"/>
      <c r="T100" s="145"/>
    </row>
    <row r="101" spans="1:52" s="130" customFormat="1" ht="18" x14ac:dyDescent="0.25">
      <c r="A101" s="170" t="str">
        <f>VLOOKUP(E101,'LISTADO ATM'!$A$2:$C$902,3,0)</f>
        <v>ESTE</v>
      </c>
      <c r="B101" s="112" t="s">
        <v>2725</v>
      </c>
      <c r="C101" s="97">
        <v>44418.59778935185</v>
      </c>
      <c r="D101" s="97" t="s">
        <v>2442</v>
      </c>
      <c r="E101" s="143">
        <v>843</v>
      </c>
      <c r="F101" s="170" t="str">
        <f>VLOOKUP(E101,VIP!$A$2:$O14838,2,0)</f>
        <v>DRBR843</v>
      </c>
      <c r="G101" s="170" t="str">
        <f>VLOOKUP(E101,'LISTADO ATM'!$A$2:$B$901,2,0)</f>
        <v xml:space="preserve">ATM Oficina Romana Centro </v>
      </c>
      <c r="H101" s="170" t="str">
        <f>VLOOKUP(E101,VIP!$A$2:$O19799,7,FALSE)</f>
        <v>Si</v>
      </c>
      <c r="I101" s="170" t="str">
        <f>VLOOKUP(E101,VIP!$A$2:$O11764,8,FALSE)</f>
        <v>Si</v>
      </c>
      <c r="J101" s="170" t="str">
        <f>VLOOKUP(E101,VIP!$A$2:$O11714,8,FALSE)</f>
        <v>Si</v>
      </c>
      <c r="K101" s="170" t="str">
        <f>VLOOKUP(E101,VIP!$A$2:$O15288,6,0)</f>
        <v>NO</v>
      </c>
      <c r="L101" s="148" t="s">
        <v>2411</v>
      </c>
      <c r="M101" s="96" t="s">
        <v>2439</v>
      </c>
      <c r="N101" s="96" t="s">
        <v>2446</v>
      </c>
      <c r="O101" s="170" t="s">
        <v>2447</v>
      </c>
      <c r="P101" s="170"/>
      <c r="Q101" s="96" t="s">
        <v>2411</v>
      </c>
      <c r="S101" s="78"/>
      <c r="T101" s="145"/>
    </row>
    <row r="102" spans="1:52" s="130" customFormat="1" ht="18" x14ac:dyDescent="0.25">
      <c r="A102" s="170" t="str">
        <f>VLOOKUP(E102,'LISTADO ATM'!$A$2:$C$902,3,0)</f>
        <v>DISTRITO NACIONAL</v>
      </c>
      <c r="B102" s="112" t="s">
        <v>2749</v>
      </c>
      <c r="C102" s="97">
        <v>44418.644305555557</v>
      </c>
      <c r="D102" s="97" t="s">
        <v>2442</v>
      </c>
      <c r="E102" s="143">
        <v>493</v>
      </c>
      <c r="F102" s="170" t="str">
        <f>VLOOKUP(E102,VIP!$A$2:$O14852,2,0)</f>
        <v>DRBR493</v>
      </c>
      <c r="G102" s="170" t="str">
        <f>VLOOKUP(E102,'LISTADO ATM'!$A$2:$B$901,2,0)</f>
        <v xml:space="preserve">ATM Oficina Haina Occidental II </v>
      </c>
      <c r="H102" s="170" t="str">
        <f>VLOOKUP(E102,VIP!$A$2:$O19813,7,FALSE)</f>
        <v>Si</v>
      </c>
      <c r="I102" s="170" t="str">
        <f>VLOOKUP(E102,VIP!$A$2:$O11778,8,FALSE)</f>
        <v>Si</v>
      </c>
      <c r="J102" s="170" t="str">
        <f>VLOOKUP(E102,VIP!$A$2:$O11728,8,FALSE)</f>
        <v>Si</v>
      </c>
      <c r="K102" s="170" t="str">
        <f>VLOOKUP(E102,VIP!$A$2:$O15302,6,0)</f>
        <v>NO</v>
      </c>
      <c r="L102" s="148" t="s">
        <v>2411</v>
      </c>
      <c r="M102" s="96" t="s">
        <v>2439</v>
      </c>
      <c r="N102" s="96" t="s">
        <v>2446</v>
      </c>
      <c r="O102" s="170" t="s">
        <v>2447</v>
      </c>
      <c r="P102" s="170"/>
      <c r="Q102" s="96" t="s">
        <v>2411</v>
      </c>
      <c r="S102" s="78"/>
      <c r="T102" s="145"/>
    </row>
    <row r="103" spans="1:52" s="130" customFormat="1" ht="18" x14ac:dyDescent="0.25">
      <c r="A103" s="170" t="str">
        <f>VLOOKUP(E103,'LISTADO ATM'!$A$2:$C$902,3,0)</f>
        <v>DISTRITO NACIONAL</v>
      </c>
      <c r="B103" s="112" t="s">
        <v>2702</v>
      </c>
      <c r="C103" s="97">
        <v>44418.441481481481</v>
      </c>
      <c r="D103" s="97" t="s">
        <v>2175</v>
      </c>
      <c r="E103" s="143">
        <v>43</v>
      </c>
      <c r="F103" s="170" t="str">
        <f>VLOOKUP(E103,VIP!$A$2:$O14841,2,0)</f>
        <v>DRBR043</v>
      </c>
      <c r="G103" s="170" t="str">
        <f>VLOOKUP(E103,'LISTADO ATM'!$A$2:$B$901,2,0)</f>
        <v xml:space="preserve">ATM Zona Franca San Isidro </v>
      </c>
      <c r="H103" s="170" t="str">
        <f>VLOOKUP(E103,VIP!$A$2:$O19802,7,FALSE)</f>
        <v>Si</v>
      </c>
      <c r="I103" s="170" t="str">
        <f>VLOOKUP(E103,VIP!$A$2:$O11767,8,FALSE)</f>
        <v>No</v>
      </c>
      <c r="J103" s="170" t="str">
        <f>VLOOKUP(E103,VIP!$A$2:$O11717,8,FALSE)</f>
        <v>No</v>
      </c>
      <c r="K103" s="170" t="str">
        <f>VLOOKUP(E103,VIP!$A$2:$O15291,6,0)</f>
        <v>NO</v>
      </c>
      <c r="L103" s="148" t="s">
        <v>2458</v>
      </c>
      <c r="M103" s="175" t="s">
        <v>2538</v>
      </c>
      <c r="N103" s="96" t="s">
        <v>2446</v>
      </c>
      <c r="O103" s="170" t="s">
        <v>2448</v>
      </c>
      <c r="P103" s="170"/>
      <c r="Q103" s="174">
        <v>44418.606238425928</v>
      </c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</row>
    <row r="104" spans="1:52" s="130" customFormat="1" ht="18" x14ac:dyDescent="0.25">
      <c r="A104" s="170" t="str">
        <f>VLOOKUP(E104,'LISTADO ATM'!$A$2:$C$902,3,0)</f>
        <v>NORTE</v>
      </c>
      <c r="B104" s="112" t="s">
        <v>2701</v>
      </c>
      <c r="C104" s="97">
        <v>44418.443564814814</v>
      </c>
      <c r="D104" s="97" t="s">
        <v>2176</v>
      </c>
      <c r="E104" s="143">
        <v>864</v>
      </c>
      <c r="F104" s="170" t="str">
        <f>VLOOKUP(E104,VIP!$A$2:$O14840,2,0)</f>
        <v>DRBR864</v>
      </c>
      <c r="G104" s="170" t="str">
        <f>VLOOKUP(E104,'LISTADO ATM'!$A$2:$B$901,2,0)</f>
        <v xml:space="preserve">ATM Palmares Mall (San Francisco) </v>
      </c>
      <c r="H104" s="170" t="str">
        <f>VLOOKUP(E104,VIP!$A$2:$O19801,7,FALSE)</f>
        <v>Si</v>
      </c>
      <c r="I104" s="170" t="str">
        <f>VLOOKUP(E104,VIP!$A$2:$O11766,8,FALSE)</f>
        <v>Si</v>
      </c>
      <c r="J104" s="170" t="str">
        <f>VLOOKUP(E104,VIP!$A$2:$O11716,8,FALSE)</f>
        <v>Si</v>
      </c>
      <c r="K104" s="170" t="str">
        <f>VLOOKUP(E104,VIP!$A$2:$O15290,6,0)</f>
        <v>NO</v>
      </c>
      <c r="L104" s="148" t="s">
        <v>2458</v>
      </c>
      <c r="M104" s="175" t="s">
        <v>2538</v>
      </c>
      <c r="N104" s="96" t="s">
        <v>2446</v>
      </c>
      <c r="O104" s="170" t="s">
        <v>2586</v>
      </c>
      <c r="P104" s="170"/>
      <c r="Q104" s="174">
        <v>44418.790277777778</v>
      </c>
      <c r="S104" s="78"/>
      <c r="T104" s="145"/>
    </row>
    <row r="105" spans="1:52" s="130" customFormat="1" ht="18" x14ac:dyDescent="0.25">
      <c r="A105" s="170" t="str">
        <f>VLOOKUP(E105,'LISTADO ATM'!$A$2:$C$902,3,0)</f>
        <v>ESTE</v>
      </c>
      <c r="B105" s="112" t="s">
        <v>2697</v>
      </c>
      <c r="C105" s="97">
        <v>44418.469560185185</v>
      </c>
      <c r="D105" s="97" t="s">
        <v>2175</v>
      </c>
      <c r="E105" s="143">
        <v>293</v>
      </c>
      <c r="F105" s="170" t="str">
        <f>VLOOKUP(E105,VIP!$A$2:$O14836,2,0)</f>
        <v>DRBR293</v>
      </c>
      <c r="G105" s="170" t="str">
        <f>VLOOKUP(E105,'LISTADO ATM'!$A$2:$B$901,2,0)</f>
        <v xml:space="preserve">ATM S/M Nueva Visión (San Pedro) </v>
      </c>
      <c r="H105" s="170" t="str">
        <f>VLOOKUP(E105,VIP!$A$2:$O19797,7,FALSE)</f>
        <v>Si</v>
      </c>
      <c r="I105" s="170" t="str">
        <f>VLOOKUP(E105,VIP!$A$2:$O11762,8,FALSE)</f>
        <v>Si</v>
      </c>
      <c r="J105" s="170" t="str">
        <f>VLOOKUP(E105,VIP!$A$2:$O11712,8,FALSE)</f>
        <v>Si</v>
      </c>
      <c r="K105" s="170" t="str">
        <f>VLOOKUP(E105,VIP!$A$2:$O15286,6,0)</f>
        <v>NO</v>
      </c>
      <c r="L105" s="148" t="s">
        <v>2709</v>
      </c>
      <c r="M105" s="175" t="s">
        <v>2538</v>
      </c>
      <c r="N105" s="96" t="s">
        <v>2446</v>
      </c>
      <c r="O105" s="170" t="s">
        <v>2448</v>
      </c>
      <c r="P105" s="170"/>
      <c r="Q105" s="174">
        <v>44418.606238425928</v>
      </c>
      <c r="S105" s="78"/>
      <c r="T105" s="145"/>
    </row>
    <row r="106" spans="1:52" s="130" customFormat="1" ht="18" x14ac:dyDescent="0.25">
      <c r="A106" s="170" t="str">
        <f>VLOOKUP(E106,'LISTADO ATM'!$A$2:$C$902,3,0)</f>
        <v>NORTE</v>
      </c>
      <c r="B106" s="112" t="s">
        <v>2732</v>
      </c>
      <c r="C106" s="97">
        <v>44418.565370370372</v>
      </c>
      <c r="D106" s="97" t="s">
        <v>2176</v>
      </c>
      <c r="E106" s="143">
        <v>431</v>
      </c>
      <c r="F106" s="170" t="str">
        <f>VLOOKUP(E106,VIP!$A$2:$O14845,2,0)</f>
        <v>DRBR583</v>
      </c>
      <c r="G106" s="170" t="str">
        <f>VLOOKUP(E106,'LISTADO ATM'!$A$2:$B$901,2,0)</f>
        <v xml:space="preserve">ATM Autoservicio Sol (Santiago) </v>
      </c>
      <c r="H106" s="170" t="str">
        <f>VLOOKUP(E106,VIP!$A$2:$O19806,7,FALSE)</f>
        <v>Si</v>
      </c>
      <c r="I106" s="170" t="str">
        <f>VLOOKUP(E106,VIP!$A$2:$O11771,8,FALSE)</f>
        <v>Si</v>
      </c>
      <c r="J106" s="170" t="str">
        <f>VLOOKUP(E106,VIP!$A$2:$O11721,8,FALSE)</f>
        <v>Si</v>
      </c>
      <c r="K106" s="170" t="str">
        <f>VLOOKUP(E106,VIP!$A$2:$O15295,6,0)</f>
        <v>SI</v>
      </c>
      <c r="L106" s="148" t="s">
        <v>2458</v>
      </c>
      <c r="M106" s="175" t="s">
        <v>2538</v>
      </c>
      <c r="N106" s="96" t="s">
        <v>2446</v>
      </c>
      <c r="O106" s="170" t="s">
        <v>2586</v>
      </c>
      <c r="P106" s="170"/>
      <c r="Q106" s="174">
        <v>44418.606238425928</v>
      </c>
      <c r="S106" s="78"/>
      <c r="T106" s="145"/>
    </row>
    <row r="107" spans="1:52" s="130" customFormat="1" ht="18" x14ac:dyDescent="0.25">
      <c r="A107" s="170" t="str">
        <f>VLOOKUP(E107,'LISTADO ATM'!$A$2:$C$902,3,0)</f>
        <v>DISTRITO NACIONAL</v>
      </c>
      <c r="B107" s="112" t="s">
        <v>2731</v>
      </c>
      <c r="C107" s="97">
        <v>44418.580104166664</v>
      </c>
      <c r="D107" s="97" t="s">
        <v>2175</v>
      </c>
      <c r="E107" s="143">
        <v>908</v>
      </c>
      <c r="F107" s="170" t="str">
        <f>VLOOKUP(E107,VIP!$A$2:$O14844,2,0)</f>
        <v>DRBR16D</v>
      </c>
      <c r="G107" s="170" t="str">
        <f>VLOOKUP(E107,'LISTADO ATM'!$A$2:$B$901,2,0)</f>
        <v xml:space="preserve">ATM Oficina Plaza Botánika </v>
      </c>
      <c r="H107" s="170" t="str">
        <f>VLOOKUP(E107,VIP!$A$2:$O19805,7,FALSE)</f>
        <v>Si</v>
      </c>
      <c r="I107" s="170" t="str">
        <f>VLOOKUP(E107,VIP!$A$2:$O11770,8,FALSE)</f>
        <v>Si</v>
      </c>
      <c r="J107" s="170" t="str">
        <f>VLOOKUP(E107,VIP!$A$2:$O11720,8,FALSE)</f>
        <v>Si</v>
      </c>
      <c r="K107" s="170" t="str">
        <f>VLOOKUP(E107,VIP!$A$2:$O15294,6,0)</f>
        <v>NO</v>
      </c>
      <c r="L107" s="148" t="s">
        <v>2458</v>
      </c>
      <c r="M107" s="175" t="s">
        <v>2538</v>
      </c>
      <c r="N107" s="96" t="s">
        <v>2625</v>
      </c>
      <c r="O107" s="170" t="s">
        <v>2448</v>
      </c>
      <c r="P107" s="170"/>
      <c r="Q107" s="174">
        <v>44418.606238425928</v>
      </c>
      <c r="S107" s="78"/>
      <c r="T107" s="145"/>
    </row>
    <row r="108" spans="1:52" s="130" customFormat="1" ht="18" x14ac:dyDescent="0.25">
      <c r="A108" s="170" t="str">
        <f>VLOOKUP(E108,'LISTADO ATM'!$A$2:$C$902,3,0)</f>
        <v>DISTRITO NACIONAL</v>
      </c>
      <c r="B108" s="112" t="s">
        <v>2730</v>
      </c>
      <c r="C108" s="97">
        <v>44418.583553240744</v>
      </c>
      <c r="D108" s="97" t="s">
        <v>2462</v>
      </c>
      <c r="E108" s="143">
        <v>410</v>
      </c>
      <c r="F108" s="170" t="str">
        <f>VLOOKUP(E108,VIP!$A$2:$O14843,2,0)</f>
        <v>DRBR410</v>
      </c>
      <c r="G108" s="170" t="str">
        <f>VLOOKUP(E108,'LISTADO ATM'!$A$2:$B$901,2,0)</f>
        <v xml:space="preserve">ATM Oficina Las Palmas de Herrera II </v>
      </c>
      <c r="H108" s="170" t="str">
        <f>VLOOKUP(E108,VIP!$A$2:$O19804,7,FALSE)</f>
        <v>Si</v>
      </c>
      <c r="I108" s="170" t="str">
        <f>VLOOKUP(E108,VIP!$A$2:$O11769,8,FALSE)</f>
        <v>Si</v>
      </c>
      <c r="J108" s="170" t="str">
        <f>VLOOKUP(E108,VIP!$A$2:$O11719,8,FALSE)</f>
        <v>Si</v>
      </c>
      <c r="K108" s="170" t="str">
        <f>VLOOKUP(E108,VIP!$A$2:$O15293,6,0)</f>
        <v>NO</v>
      </c>
      <c r="L108" s="148" t="s">
        <v>2590</v>
      </c>
      <c r="M108" s="175" t="s">
        <v>2538</v>
      </c>
      <c r="N108" s="96" t="s">
        <v>2446</v>
      </c>
      <c r="O108" s="170" t="s">
        <v>2711</v>
      </c>
      <c r="P108" s="170"/>
      <c r="Q108" s="174">
        <v>44418.790277777778</v>
      </c>
      <c r="S108" s="78"/>
      <c r="T108" s="145"/>
    </row>
    <row r="109" spans="1:52" s="130" customFormat="1" ht="18" x14ac:dyDescent="0.25">
      <c r="A109" s="170" t="str">
        <f>VLOOKUP(E109,'LISTADO ATM'!$A$2:$C$902,3,0)</f>
        <v>NORTE</v>
      </c>
      <c r="B109" s="112" t="s">
        <v>2727</v>
      </c>
      <c r="C109" s="97">
        <v>44418.59542824074</v>
      </c>
      <c r="D109" s="97" t="s">
        <v>2175</v>
      </c>
      <c r="E109" s="143">
        <v>74</v>
      </c>
      <c r="F109" s="170" t="str">
        <f>VLOOKUP(E109,VIP!$A$2:$O14840,2,0)</f>
        <v>DRBR074</v>
      </c>
      <c r="G109" s="170" t="str">
        <f>VLOOKUP(E109,'LISTADO ATM'!$A$2:$B$901,2,0)</f>
        <v xml:space="preserve">ATM Oficina Sosúa </v>
      </c>
      <c r="H109" s="170" t="str">
        <f>VLOOKUP(E109,VIP!$A$2:$O19801,7,FALSE)</f>
        <v>Si</v>
      </c>
      <c r="I109" s="170" t="str">
        <f>VLOOKUP(E109,VIP!$A$2:$O11766,8,FALSE)</f>
        <v>Si</v>
      </c>
      <c r="J109" s="170" t="str">
        <f>VLOOKUP(E109,VIP!$A$2:$O11716,8,FALSE)</f>
        <v>Si</v>
      </c>
      <c r="K109" s="170" t="str">
        <f>VLOOKUP(E109,VIP!$A$2:$O15290,6,0)</f>
        <v>NO</v>
      </c>
      <c r="L109" s="148" t="s">
        <v>2214</v>
      </c>
      <c r="M109" s="175" t="s">
        <v>2538</v>
      </c>
      <c r="N109" s="96" t="s">
        <v>2625</v>
      </c>
      <c r="O109" s="170" t="s">
        <v>2448</v>
      </c>
      <c r="P109" s="170"/>
      <c r="Q109" s="174">
        <v>44418.606238425928</v>
      </c>
      <c r="S109" s="78"/>
      <c r="T109" s="145"/>
    </row>
    <row r="110" spans="1:52" s="130" customFormat="1" ht="18" x14ac:dyDescent="0.25">
      <c r="A110" s="170" t="str">
        <f>VLOOKUP(E110,'LISTADO ATM'!$A$2:$C$902,3,0)</f>
        <v>NORTE</v>
      </c>
      <c r="B110" s="112" t="s">
        <v>2726</v>
      </c>
      <c r="C110" s="97">
        <v>44418.597129629627</v>
      </c>
      <c r="D110" s="97" t="s">
        <v>2176</v>
      </c>
      <c r="E110" s="143">
        <v>99</v>
      </c>
      <c r="F110" s="170" t="str">
        <f>VLOOKUP(E110,VIP!$A$2:$O14839,2,0)</f>
        <v>DRBR099</v>
      </c>
      <c r="G110" s="170" t="str">
        <f>VLOOKUP(E110,'LISTADO ATM'!$A$2:$B$901,2,0)</f>
        <v xml:space="preserve">ATM Multicentro La Sirena S.F.M. </v>
      </c>
      <c r="H110" s="170" t="str">
        <f>VLOOKUP(E110,VIP!$A$2:$O19800,7,FALSE)</f>
        <v>Si</v>
      </c>
      <c r="I110" s="170" t="str">
        <f>VLOOKUP(E110,VIP!$A$2:$O11765,8,FALSE)</f>
        <v>Si</v>
      </c>
      <c r="J110" s="170" t="str">
        <f>VLOOKUP(E110,VIP!$A$2:$O11715,8,FALSE)</f>
        <v>Si</v>
      </c>
      <c r="K110" s="170" t="str">
        <f>VLOOKUP(E110,VIP!$A$2:$O15289,6,0)</f>
        <v>NO</v>
      </c>
      <c r="L110" s="148" t="s">
        <v>2214</v>
      </c>
      <c r="M110" s="175" t="s">
        <v>2538</v>
      </c>
      <c r="N110" s="96" t="s">
        <v>2446</v>
      </c>
      <c r="O110" s="170" t="s">
        <v>2586</v>
      </c>
      <c r="P110" s="170"/>
      <c r="Q110" s="174">
        <v>44418.606238425928</v>
      </c>
      <c r="S110" s="78"/>
      <c r="T110" s="145"/>
    </row>
    <row r="111" spans="1:52" s="130" customFormat="1" ht="18" x14ac:dyDescent="0.25">
      <c r="A111" s="170" t="str">
        <f>VLOOKUP(E111,'LISTADO ATM'!$A$2:$C$902,3,0)</f>
        <v>DISTRITO NACIONAL</v>
      </c>
      <c r="B111" s="112" t="s">
        <v>2736</v>
      </c>
      <c r="C111" s="97">
        <v>44418.606932870367</v>
      </c>
      <c r="D111" s="97" t="s">
        <v>2462</v>
      </c>
      <c r="E111" s="143">
        <v>810</v>
      </c>
      <c r="F111" s="170" t="str">
        <f>VLOOKUP(E111,VIP!$A$2:$O14840,2,0)</f>
        <v>DRBR810</v>
      </c>
      <c r="G111" s="170" t="str">
        <f>VLOOKUP(E111,'LISTADO ATM'!$A$2:$B$901,2,0)</f>
        <v xml:space="preserve">ATM UNP Multicentro La Sirena José Contreras </v>
      </c>
      <c r="H111" s="170" t="str">
        <f>VLOOKUP(E111,VIP!$A$2:$O19801,7,FALSE)</f>
        <v>Si</v>
      </c>
      <c r="I111" s="170" t="str">
        <f>VLOOKUP(E111,VIP!$A$2:$O11766,8,FALSE)</f>
        <v>Si</v>
      </c>
      <c r="J111" s="170" t="str">
        <f>VLOOKUP(E111,VIP!$A$2:$O11716,8,FALSE)</f>
        <v>Si</v>
      </c>
      <c r="K111" s="170" t="str">
        <f>VLOOKUP(E111,VIP!$A$2:$O15290,6,0)</f>
        <v>NO</v>
      </c>
      <c r="L111" s="148" t="s">
        <v>2718</v>
      </c>
      <c r="M111" s="175" t="s">
        <v>2538</v>
      </c>
      <c r="N111" s="175" t="s">
        <v>2717</v>
      </c>
      <c r="O111" s="170" t="s">
        <v>2719</v>
      </c>
      <c r="P111" s="170" t="s">
        <v>2737</v>
      </c>
      <c r="Q111" s="174" t="s">
        <v>2718</v>
      </c>
      <c r="S111" s="78"/>
      <c r="T111" s="145"/>
    </row>
    <row r="112" spans="1:52" s="130" customFormat="1" ht="18" x14ac:dyDescent="0.25">
      <c r="A112" s="170" t="str">
        <f>VLOOKUP(E112,'LISTADO ATM'!$A$2:$C$902,3,0)</f>
        <v>ESTE</v>
      </c>
      <c r="B112" s="112" t="s">
        <v>2750</v>
      </c>
      <c r="C112" s="97">
        <v>44418.636979166666</v>
      </c>
      <c r="D112" s="97" t="s">
        <v>2175</v>
      </c>
      <c r="E112" s="143">
        <v>158</v>
      </c>
      <c r="F112" s="170" t="str">
        <f>VLOOKUP(E112,VIP!$A$2:$O14853,2,0)</f>
        <v>DRBR158</v>
      </c>
      <c r="G112" s="170" t="str">
        <f>VLOOKUP(E112,'LISTADO ATM'!$A$2:$B$901,2,0)</f>
        <v xml:space="preserve">ATM Oficina Romana Norte </v>
      </c>
      <c r="H112" s="170" t="str">
        <f>VLOOKUP(E112,VIP!$A$2:$O19814,7,FALSE)</f>
        <v>Si</v>
      </c>
      <c r="I112" s="170" t="str">
        <f>VLOOKUP(E112,VIP!$A$2:$O11779,8,FALSE)</f>
        <v>Si</v>
      </c>
      <c r="J112" s="170" t="str">
        <f>VLOOKUP(E112,VIP!$A$2:$O11729,8,FALSE)</f>
        <v>Si</v>
      </c>
      <c r="K112" s="170" t="str">
        <f>VLOOKUP(E112,VIP!$A$2:$O15303,6,0)</f>
        <v>SI</v>
      </c>
      <c r="L112" s="148" t="s">
        <v>2458</v>
      </c>
      <c r="M112" s="175" t="s">
        <v>2538</v>
      </c>
      <c r="N112" s="96" t="s">
        <v>2446</v>
      </c>
      <c r="O112" s="170" t="s">
        <v>2448</v>
      </c>
      <c r="P112" s="170"/>
      <c r="Q112" s="174">
        <v>44418.790277777778</v>
      </c>
      <c r="S112" s="78"/>
      <c r="T112" s="145"/>
    </row>
    <row r="113" spans="1:20" s="130" customFormat="1" ht="18" x14ac:dyDescent="0.25">
      <c r="A113" s="170" t="str">
        <f>VLOOKUP(E113,'LISTADO ATM'!$A$2:$C$902,3,0)</f>
        <v>DISTRITO NACIONAL</v>
      </c>
      <c r="B113" s="112" t="s">
        <v>2700</v>
      </c>
      <c r="C113" s="97">
        <v>44418.448506944442</v>
      </c>
      <c r="D113" s="97" t="s">
        <v>2175</v>
      </c>
      <c r="E113" s="143">
        <v>12</v>
      </c>
      <c r="F113" s="170" t="str">
        <f>VLOOKUP(E113,VIP!$A$2:$O14839,2,0)</f>
        <v>DRBR012</v>
      </c>
      <c r="G113" s="170" t="str">
        <f>VLOOKUP(E113,'LISTADO ATM'!$A$2:$B$901,2,0)</f>
        <v xml:space="preserve">ATM Comercial Ganadera (San Isidro) </v>
      </c>
      <c r="H113" s="170" t="str">
        <f>VLOOKUP(E113,VIP!$A$2:$O19800,7,FALSE)</f>
        <v>Si</v>
      </c>
      <c r="I113" s="170" t="str">
        <f>VLOOKUP(E113,VIP!$A$2:$O11765,8,FALSE)</f>
        <v>No</v>
      </c>
      <c r="J113" s="170" t="str">
        <f>VLOOKUP(E113,VIP!$A$2:$O11715,8,FALSE)</f>
        <v>No</v>
      </c>
      <c r="K113" s="170" t="str">
        <f>VLOOKUP(E113,VIP!$A$2:$O15289,6,0)</f>
        <v>NO</v>
      </c>
      <c r="L113" s="148" t="s">
        <v>2458</v>
      </c>
      <c r="M113" s="96" t="s">
        <v>2439</v>
      </c>
      <c r="N113" s="96" t="s">
        <v>2446</v>
      </c>
      <c r="O113" s="170" t="s">
        <v>2448</v>
      </c>
      <c r="P113" s="170"/>
      <c r="Q113" s="96" t="s">
        <v>2458</v>
      </c>
      <c r="S113" s="78"/>
      <c r="T113" s="145"/>
    </row>
    <row r="114" spans="1:20" s="130" customFormat="1" ht="18" x14ac:dyDescent="0.25">
      <c r="A114" s="170" t="str">
        <f>VLOOKUP(E114,'LISTADO ATM'!$A$2:$C$902,3,0)</f>
        <v>DISTRITO NACIONAL</v>
      </c>
      <c r="B114" s="112" t="s">
        <v>2733</v>
      </c>
      <c r="C114" s="97">
        <v>44418.562326388892</v>
      </c>
      <c r="D114" s="97" t="s">
        <v>2175</v>
      </c>
      <c r="E114" s="143">
        <v>486</v>
      </c>
      <c r="F114" s="170" t="str">
        <f>VLOOKUP(E114,VIP!$A$2:$O14846,2,0)</f>
        <v>DRBR486</v>
      </c>
      <c r="G114" s="170" t="str">
        <f>VLOOKUP(E114,'LISTADO ATM'!$A$2:$B$901,2,0)</f>
        <v xml:space="preserve">ATM Olé La Caleta </v>
      </c>
      <c r="H114" s="170" t="str">
        <f>VLOOKUP(E114,VIP!$A$2:$O19807,7,FALSE)</f>
        <v>Si</v>
      </c>
      <c r="I114" s="170" t="str">
        <f>VLOOKUP(E114,VIP!$A$2:$O11772,8,FALSE)</f>
        <v>Si</v>
      </c>
      <c r="J114" s="170" t="str">
        <f>VLOOKUP(E114,VIP!$A$2:$O11722,8,FALSE)</f>
        <v>Si</v>
      </c>
      <c r="K114" s="170" t="str">
        <f>VLOOKUP(E114,VIP!$A$2:$O15296,6,0)</f>
        <v>NO</v>
      </c>
      <c r="L114" s="148" t="s">
        <v>2458</v>
      </c>
      <c r="M114" s="96" t="s">
        <v>2439</v>
      </c>
      <c r="N114" s="96" t="s">
        <v>2625</v>
      </c>
      <c r="O114" s="170" t="s">
        <v>2448</v>
      </c>
      <c r="P114" s="170"/>
      <c r="Q114" s="96" t="s">
        <v>2458</v>
      </c>
      <c r="S114" s="78"/>
      <c r="T114" s="145"/>
    </row>
    <row r="115" spans="1:20" s="130" customFormat="1" ht="18" x14ac:dyDescent="0.25">
      <c r="A115" s="170" t="str">
        <f>VLOOKUP(E115,'LISTADO ATM'!$A$2:$C$902,3,0)</f>
        <v>DISTRITO NACIONAL</v>
      </c>
      <c r="B115" s="112" t="s">
        <v>2744</v>
      </c>
      <c r="C115" s="97">
        <v>44418.66</v>
      </c>
      <c r="D115" s="97" t="s">
        <v>2442</v>
      </c>
      <c r="E115" s="143">
        <v>536</v>
      </c>
      <c r="F115" s="170" t="str">
        <f>VLOOKUP(E115,VIP!$A$2:$O14847,2,0)</f>
        <v>DRBR509</v>
      </c>
      <c r="G115" s="170" t="str">
        <f>VLOOKUP(E115,'LISTADO ATM'!$A$2:$B$901,2,0)</f>
        <v xml:space="preserve">ATM Super Lama San Isidro </v>
      </c>
      <c r="H115" s="170" t="str">
        <f>VLOOKUP(E115,VIP!$A$2:$O19808,7,FALSE)</f>
        <v>Si</v>
      </c>
      <c r="I115" s="170" t="str">
        <f>VLOOKUP(E115,VIP!$A$2:$O11773,8,FALSE)</f>
        <v>Si</v>
      </c>
      <c r="J115" s="170" t="str">
        <f>VLOOKUP(E115,VIP!$A$2:$O11723,8,FALSE)</f>
        <v>Si</v>
      </c>
      <c r="K115" s="170" t="str">
        <f>VLOOKUP(E115,VIP!$A$2:$O15297,6,0)</f>
        <v>NO</v>
      </c>
      <c r="L115" s="148" t="s">
        <v>2590</v>
      </c>
      <c r="M115" s="175" t="s">
        <v>2538</v>
      </c>
      <c r="N115" s="96" t="s">
        <v>2446</v>
      </c>
      <c r="O115" s="170" t="s">
        <v>2447</v>
      </c>
      <c r="P115" s="170"/>
      <c r="Q115" s="174">
        <v>44418.790277777778</v>
      </c>
      <c r="S115" s="78"/>
      <c r="T115" s="145"/>
    </row>
    <row r="116" spans="1:20" s="130" customFormat="1" ht="18" x14ac:dyDescent="0.25">
      <c r="A116" s="170" t="str">
        <f>VLOOKUP(E116,'LISTADO ATM'!$A$2:$C$902,3,0)</f>
        <v>NORTE</v>
      </c>
      <c r="B116" s="112" t="s">
        <v>2743</v>
      </c>
      <c r="C116" s="97">
        <v>44418.662199074075</v>
      </c>
      <c r="D116" s="97" t="s">
        <v>2175</v>
      </c>
      <c r="E116" s="143">
        <v>636</v>
      </c>
      <c r="F116" s="170" t="str">
        <f>VLOOKUP(E116,VIP!$A$2:$O14846,2,0)</f>
        <v>DRBR110</v>
      </c>
      <c r="G116" s="170" t="str">
        <f>VLOOKUP(E116,'LISTADO ATM'!$A$2:$B$901,2,0)</f>
        <v xml:space="preserve">ATM Oficina Tamboríl </v>
      </c>
      <c r="H116" s="170" t="str">
        <f>VLOOKUP(E116,VIP!$A$2:$O19807,7,FALSE)</f>
        <v>Si</v>
      </c>
      <c r="I116" s="170" t="str">
        <f>VLOOKUP(E116,VIP!$A$2:$O11772,8,FALSE)</f>
        <v>Si</v>
      </c>
      <c r="J116" s="170" t="str">
        <f>VLOOKUP(E116,VIP!$A$2:$O11722,8,FALSE)</f>
        <v>Si</v>
      </c>
      <c r="K116" s="170" t="str">
        <f>VLOOKUP(E116,VIP!$A$2:$O15296,6,0)</f>
        <v>SI</v>
      </c>
      <c r="L116" s="148" t="s">
        <v>2754</v>
      </c>
      <c r="M116" s="175" t="s">
        <v>2538</v>
      </c>
      <c r="N116" s="96" t="s">
        <v>2446</v>
      </c>
      <c r="O116" s="170" t="s">
        <v>2448</v>
      </c>
      <c r="P116" s="170"/>
      <c r="Q116" s="174">
        <v>44418.790277777778</v>
      </c>
      <c r="S116" s="78"/>
      <c r="T116" s="145"/>
    </row>
    <row r="117" spans="1:20" s="130" customFormat="1" ht="18" x14ac:dyDescent="0.25">
      <c r="A117" s="170" t="str">
        <f>VLOOKUP(E117,'LISTADO ATM'!$A$2:$C$902,3,0)</f>
        <v>DISTRITO NACIONAL</v>
      </c>
      <c r="B117" s="112" t="s">
        <v>2751</v>
      </c>
      <c r="C117" s="97">
        <v>44418.635057870371</v>
      </c>
      <c r="D117" s="97" t="s">
        <v>2175</v>
      </c>
      <c r="E117" s="143">
        <v>697</v>
      </c>
      <c r="F117" s="170" t="str">
        <f>VLOOKUP(E117,VIP!$A$2:$O14854,2,0)</f>
        <v>DRBR697</v>
      </c>
      <c r="G117" s="170" t="str">
        <f>VLOOKUP(E117,'LISTADO ATM'!$A$2:$B$901,2,0)</f>
        <v>ATM Hipermercado Olé Ciudad Juan Bosch</v>
      </c>
      <c r="H117" s="170" t="str">
        <f>VLOOKUP(E117,VIP!$A$2:$O19815,7,FALSE)</f>
        <v>Si</v>
      </c>
      <c r="I117" s="170" t="str">
        <f>VLOOKUP(E117,VIP!$A$2:$O11780,8,FALSE)</f>
        <v>Si</v>
      </c>
      <c r="J117" s="170" t="str">
        <f>VLOOKUP(E117,VIP!$A$2:$O11730,8,FALSE)</f>
        <v>Si</v>
      </c>
      <c r="K117" s="170" t="str">
        <f>VLOOKUP(E117,VIP!$A$2:$O15304,6,0)</f>
        <v>NO</v>
      </c>
      <c r="L117" s="148" t="s">
        <v>2458</v>
      </c>
      <c r="M117" s="96" t="s">
        <v>2439</v>
      </c>
      <c r="N117" s="96" t="s">
        <v>2446</v>
      </c>
      <c r="O117" s="170" t="s">
        <v>2448</v>
      </c>
      <c r="P117" s="170"/>
      <c r="Q117" s="96" t="s">
        <v>2458</v>
      </c>
      <c r="S117" s="78"/>
      <c r="T117" s="145"/>
    </row>
    <row r="118" spans="1:20" s="130" customFormat="1" ht="18" x14ac:dyDescent="0.25">
      <c r="A118" s="170" t="str">
        <f>VLOOKUP(E118,'LISTADO ATM'!$A$2:$C$902,3,0)</f>
        <v>NORTE</v>
      </c>
      <c r="B118" s="112" t="s">
        <v>2738</v>
      </c>
      <c r="C118" s="97">
        <v>44418.668703703705</v>
      </c>
      <c r="D118" s="97" t="s">
        <v>2462</v>
      </c>
      <c r="E118" s="143">
        <v>292</v>
      </c>
      <c r="F118" s="170" t="str">
        <f>VLOOKUP(E118,VIP!$A$2:$O14841,2,0)</f>
        <v>DRBR292</v>
      </c>
      <c r="G118" s="170" t="str">
        <f>VLOOKUP(E118,'LISTADO ATM'!$A$2:$B$901,2,0)</f>
        <v xml:space="preserve">ATM UNP Castañuelas (Montecristi) </v>
      </c>
      <c r="H118" s="170" t="str">
        <f>VLOOKUP(E118,VIP!$A$2:$O19802,7,FALSE)</f>
        <v>Si</v>
      </c>
      <c r="I118" s="170" t="str">
        <f>VLOOKUP(E118,VIP!$A$2:$O11767,8,FALSE)</f>
        <v>Si</v>
      </c>
      <c r="J118" s="170" t="str">
        <f>VLOOKUP(E118,VIP!$A$2:$O11717,8,FALSE)</f>
        <v>Si</v>
      </c>
      <c r="K118" s="170" t="str">
        <f>VLOOKUP(E118,VIP!$A$2:$O15291,6,0)</f>
        <v>NO</v>
      </c>
      <c r="L118" s="148" t="s">
        <v>2411</v>
      </c>
      <c r="M118" s="175" t="s">
        <v>2538</v>
      </c>
      <c r="N118" s="96" t="s">
        <v>2446</v>
      </c>
      <c r="O118" s="170" t="s">
        <v>2711</v>
      </c>
      <c r="P118" s="170"/>
      <c r="Q118" s="174">
        <v>44418.790277777778</v>
      </c>
      <c r="S118" s="78"/>
      <c r="T118" s="145"/>
    </row>
    <row r="119" spans="1:20" ht="18" x14ac:dyDescent="0.25">
      <c r="A119" s="171" t="str">
        <f>VLOOKUP(E119,'LISTADO ATM'!$A$2:$C$902,3,0)</f>
        <v>DISTRITO NACIONAL</v>
      </c>
      <c r="B119" s="112" t="s">
        <v>2764</v>
      </c>
      <c r="C119" s="97">
        <v>44418.819849537038</v>
      </c>
      <c r="D119" s="97" t="s">
        <v>2175</v>
      </c>
      <c r="E119" s="143">
        <v>35</v>
      </c>
      <c r="F119" s="171" t="str">
        <f>VLOOKUP(E119,VIP!$A$2:$O14842,2,0)</f>
        <v>DRBR035</v>
      </c>
      <c r="G119" s="171" t="str">
        <f>VLOOKUP(E119,'LISTADO ATM'!$A$2:$B$901,2,0)</f>
        <v xml:space="preserve">ATM Dirección General de Aduanas I </v>
      </c>
      <c r="H119" s="171" t="str">
        <f>VLOOKUP(E119,VIP!$A$2:$O19803,7,FALSE)</f>
        <v>Si</v>
      </c>
      <c r="I119" s="171" t="str">
        <f>VLOOKUP(E119,VIP!$A$2:$O11768,8,FALSE)</f>
        <v>Si</v>
      </c>
      <c r="J119" s="171" t="str">
        <f>VLOOKUP(E119,VIP!$A$2:$O11718,8,FALSE)</f>
        <v>Si</v>
      </c>
      <c r="K119" s="171" t="str">
        <f>VLOOKUP(E119,VIP!$A$2:$O15292,6,0)</f>
        <v>NO</v>
      </c>
      <c r="L119" s="148" t="s">
        <v>2458</v>
      </c>
      <c r="M119" s="96" t="s">
        <v>2439</v>
      </c>
      <c r="N119" s="96" t="s">
        <v>2446</v>
      </c>
      <c r="O119" s="171" t="s">
        <v>2448</v>
      </c>
      <c r="P119" s="171"/>
      <c r="Q119" s="96" t="s">
        <v>2458</v>
      </c>
    </row>
    <row r="120" spans="1:20" ht="18" x14ac:dyDescent="0.25">
      <c r="A120" s="171" t="str">
        <f>VLOOKUP(E120,'LISTADO ATM'!$A$2:$C$902,3,0)</f>
        <v>DISTRITO NACIONAL</v>
      </c>
      <c r="B120" s="112" t="s">
        <v>2763</v>
      </c>
      <c r="C120" s="97">
        <v>44418.819108796299</v>
      </c>
      <c r="D120" s="97" t="s">
        <v>2175</v>
      </c>
      <c r="E120" s="143">
        <v>517</v>
      </c>
      <c r="F120" s="171" t="str">
        <f>VLOOKUP(E120,VIP!$A$2:$O14843,2,0)</f>
        <v>DRBR517</v>
      </c>
      <c r="G120" s="171" t="str">
        <f>VLOOKUP(E120,'LISTADO ATM'!$A$2:$B$901,2,0)</f>
        <v xml:space="preserve">ATM Autobanco Oficina Sans Soucí </v>
      </c>
      <c r="H120" s="171" t="str">
        <f>VLOOKUP(E120,VIP!$A$2:$O19804,7,FALSE)</f>
        <v>Si</v>
      </c>
      <c r="I120" s="171" t="str">
        <f>VLOOKUP(E120,VIP!$A$2:$O11769,8,FALSE)</f>
        <v>Si</v>
      </c>
      <c r="J120" s="171" t="str">
        <f>VLOOKUP(E120,VIP!$A$2:$O11719,8,FALSE)</f>
        <v>Si</v>
      </c>
      <c r="K120" s="171" t="str">
        <f>VLOOKUP(E120,VIP!$A$2:$O15293,6,0)</f>
        <v>SI</v>
      </c>
      <c r="L120" s="148" t="s">
        <v>2458</v>
      </c>
      <c r="M120" s="96" t="s">
        <v>2439</v>
      </c>
      <c r="N120" s="96" t="s">
        <v>2446</v>
      </c>
      <c r="O120" s="171" t="s">
        <v>2448</v>
      </c>
      <c r="P120" s="171"/>
      <c r="Q120" s="96" t="s">
        <v>2458</v>
      </c>
    </row>
    <row r="121" spans="1:20" ht="18" x14ac:dyDescent="0.25">
      <c r="A121" s="171" t="str">
        <f>VLOOKUP(E121,'LISTADO ATM'!$A$2:$C$902,3,0)</f>
        <v>DISTRITO NACIONAL</v>
      </c>
      <c r="B121" s="112" t="s">
        <v>2762</v>
      </c>
      <c r="C121" s="97">
        <v>44418.814710648148</v>
      </c>
      <c r="D121" s="97" t="s">
        <v>2175</v>
      </c>
      <c r="E121" s="143">
        <v>914</v>
      </c>
      <c r="F121" s="171" t="str">
        <f>VLOOKUP(E121,VIP!$A$2:$O14844,2,0)</f>
        <v>DRBR914</v>
      </c>
      <c r="G121" s="171" t="str">
        <f>VLOOKUP(E121,'LISTADO ATM'!$A$2:$B$901,2,0)</f>
        <v xml:space="preserve">ATM Clínica Abreu </v>
      </c>
      <c r="H121" s="171" t="str">
        <f>VLOOKUP(E121,VIP!$A$2:$O19805,7,FALSE)</f>
        <v>Si</v>
      </c>
      <c r="I121" s="171" t="str">
        <f>VLOOKUP(E121,VIP!$A$2:$O11770,8,FALSE)</f>
        <v>No</v>
      </c>
      <c r="J121" s="171" t="str">
        <f>VLOOKUP(E121,VIP!$A$2:$O11720,8,FALSE)</f>
        <v>No</v>
      </c>
      <c r="K121" s="171" t="str">
        <f>VLOOKUP(E121,VIP!$A$2:$O15294,6,0)</f>
        <v>NO</v>
      </c>
      <c r="L121" s="148" t="s">
        <v>2458</v>
      </c>
      <c r="M121" s="96" t="s">
        <v>2439</v>
      </c>
      <c r="N121" s="96" t="s">
        <v>2446</v>
      </c>
      <c r="O121" s="171" t="s">
        <v>2448</v>
      </c>
      <c r="P121" s="171"/>
      <c r="Q121" s="96" t="s">
        <v>2458</v>
      </c>
    </row>
    <row r="122" spans="1:20" ht="18" x14ac:dyDescent="0.25">
      <c r="A122" s="171" t="str">
        <f>VLOOKUP(E122,'LISTADO ATM'!$A$2:$C$902,3,0)</f>
        <v>SUR</v>
      </c>
      <c r="B122" s="112" t="s">
        <v>2761</v>
      </c>
      <c r="C122" s="97">
        <v>44418.813738425924</v>
      </c>
      <c r="D122" s="97" t="s">
        <v>2175</v>
      </c>
      <c r="E122" s="143">
        <v>101</v>
      </c>
      <c r="F122" s="171" t="str">
        <f>VLOOKUP(E122,VIP!$A$2:$O14845,2,0)</f>
        <v>DRBR101</v>
      </c>
      <c r="G122" s="171" t="str">
        <f>VLOOKUP(E122,'LISTADO ATM'!$A$2:$B$901,2,0)</f>
        <v xml:space="preserve">ATM Oficina San Juan de la Maguana I </v>
      </c>
      <c r="H122" s="171" t="str">
        <f>VLOOKUP(E122,VIP!$A$2:$O19806,7,FALSE)</f>
        <v>Si</v>
      </c>
      <c r="I122" s="171" t="str">
        <f>VLOOKUP(E122,VIP!$A$2:$O11771,8,FALSE)</f>
        <v>Si</v>
      </c>
      <c r="J122" s="171" t="str">
        <f>VLOOKUP(E122,VIP!$A$2:$O11721,8,FALSE)</f>
        <v>Si</v>
      </c>
      <c r="K122" s="171" t="str">
        <f>VLOOKUP(E122,VIP!$A$2:$O15295,6,0)</f>
        <v>SI</v>
      </c>
      <c r="L122" s="148" t="s">
        <v>2458</v>
      </c>
      <c r="M122" s="96" t="s">
        <v>2439</v>
      </c>
      <c r="N122" s="96" t="s">
        <v>2446</v>
      </c>
      <c r="O122" s="171" t="s">
        <v>2448</v>
      </c>
      <c r="P122" s="171"/>
      <c r="Q122" s="96" t="s">
        <v>2458</v>
      </c>
    </row>
    <row r="123" spans="1:20" ht="18" x14ac:dyDescent="0.25">
      <c r="A123" s="171" t="str">
        <f>VLOOKUP(E123,'LISTADO ATM'!$A$2:$C$902,3,0)</f>
        <v>NORTE</v>
      </c>
      <c r="B123" s="112" t="s">
        <v>2760</v>
      </c>
      <c r="C123" s="97">
        <v>44418.810787037037</v>
      </c>
      <c r="D123" s="97" t="s">
        <v>2175</v>
      </c>
      <c r="E123" s="143">
        <v>4</v>
      </c>
      <c r="F123" s="171" t="str">
        <f>VLOOKUP(E123,VIP!$A$2:$O14846,2,0)</f>
        <v>DRBR004</v>
      </c>
      <c r="G123" s="171" t="str">
        <f>VLOOKUP(E123,'LISTADO ATM'!$A$2:$B$901,2,0)</f>
        <v>ATM Avenida Rivas</v>
      </c>
      <c r="H123" s="171" t="str">
        <f>VLOOKUP(E123,VIP!$A$2:$O19807,7,FALSE)</f>
        <v>Si</v>
      </c>
      <c r="I123" s="171" t="str">
        <f>VLOOKUP(E123,VIP!$A$2:$O11772,8,FALSE)</f>
        <v>Si</v>
      </c>
      <c r="J123" s="171" t="str">
        <f>VLOOKUP(E123,VIP!$A$2:$O11722,8,FALSE)</f>
        <v>Si</v>
      </c>
      <c r="K123" s="171" t="str">
        <f>VLOOKUP(E123,VIP!$A$2:$O15296,6,0)</f>
        <v>NO</v>
      </c>
      <c r="L123" s="148" t="s">
        <v>2214</v>
      </c>
      <c r="M123" s="96" t="s">
        <v>2439</v>
      </c>
      <c r="N123" s="96" t="s">
        <v>2446</v>
      </c>
      <c r="O123" s="171" t="s">
        <v>2448</v>
      </c>
      <c r="P123" s="171"/>
      <c r="Q123" s="96" t="s">
        <v>2214</v>
      </c>
    </row>
    <row r="124" spans="1:20" ht="18" x14ac:dyDescent="0.25">
      <c r="A124" s="171" t="str">
        <f>VLOOKUP(E124,'LISTADO ATM'!$A$2:$C$902,3,0)</f>
        <v>DISTRITO NACIONAL</v>
      </c>
      <c r="B124" s="112" t="s">
        <v>2759</v>
      </c>
      <c r="C124" s="97">
        <v>44418.79859953704</v>
      </c>
      <c r="D124" s="97" t="s">
        <v>2175</v>
      </c>
      <c r="E124" s="143">
        <v>420</v>
      </c>
      <c r="F124" s="171" t="str">
        <f>VLOOKUP(E124,VIP!$A$2:$O14847,2,0)</f>
        <v>DRBR420</v>
      </c>
      <c r="G124" s="171" t="str">
        <f>VLOOKUP(E124,'LISTADO ATM'!$A$2:$B$901,2,0)</f>
        <v xml:space="preserve">ATM DGII Av. Lincoln </v>
      </c>
      <c r="H124" s="171" t="str">
        <f>VLOOKUP(E124,VIP!$A$2:$O19808,7,FALSE)</f>
        <v>Si</v>
      </c>
      <c r="I124" s="171" t="str">
        <f>VLOOKUP(E124,VIP!$A$2:$O11773,8,FALSE)</f>
        <v>Si</v>
      </c>
      <c r="J124" s="171" t="str">
        <f>VLOOKUP(E124,VIP!$A$2:$O11723,8,FALSE)</f>
        <v>Si</v>
      </c>
      <c r="K124" s="171" t="str">
        <f>VLOOKUP(E124,VIP!$A$2:$O15297,6,0)</f>
        <v>NO</v>
      </c>
      <c r="L124" s="148" t="s">
        <v>2214</v>
      </c>
      <c r="M124" s="96" t="s">
        <v>2439</v>
      </c>
      <c r="N124" s="96" t="s">
        <v>2446</v>
      </c>
      <c r="O124" s="171" t="s">
        <v>2448</v>
      </c>
      <c r="P124" s="171"/>
      <c r="Q124" s="96" t="s">
        <v>2214</v>
      </c>
    </row>
    <row r="125" spans="1:20" ht="18" x14ac:dyDescent="0.25">
      <c r="A125" s="171" t="str">
        <f>VLOOKUP(E125,'LISTADO ATM'!$A$2:$C$902,3,0)</f>
        <v>DISTRITO NACIONAL</v>
      </c>
      <c r="B125" s="112" t="s">
        <v>2758</v>
      </c>
      <c r="C125" s="97">
        <v>44418.792453703703</v>
      </c>
      <c r="D125" s="97" t="s">
        <v>2175</v>
      </c>
      <c r="E125" s="143">
        <v>407</v>
      </c>
      <c r="F125" s="171" t="str">
        <f>VLOOKUP(E125,VIP!$A$2:$O14848,2,0)</f>
        <v>DRBR407</v>
      </c>
      <c r="G125" s="171" t="str">
        <f>VLOOKUP(E125,'LISTADO ATM'!$A$2:$B$901,2,0)</f>
        <v xml:space="preserve">ATM Multicentro La Sirena Villa Mella </v>
      </c>
      <c r="H125" s="171" t="str">
        <f>VLOOKUP(E125,VIP!$A$2:$O19809,7,FALSE)</f>
        <v>Si</v>
      </c>
      <c r="I125" s="171" t="str">
        <f>VLOOKUP(E125,VIP!$A$2:$O11774,8,FALSE)</f>
        <v>Si</v>
      </c>
      <c r="J125" s="171" t="str">
        <f>VLOOKUP(E125,VIP!$A$2:$O11724,8,FALSE)</f>
        <v>Si</v>
      </c>
      <c r="K125" s="171" t="str">
        <f>VLOOKUP(E125,VIP!$A$2:$O15298,6,0)</f>
        <v>NO</v>
      </c>
      <c r="L125" s="148" t="s">
        <v>2214</v>
      </c>
      <c r="M125" s="96" t="s">
        <v>2439</v>
      </c>
      <c r="N125" s="96" t="s">
        <v>2446</v>
      </c>
      <c r="O125" s="171" t="s">
        <v>2448</v>
      </c>
      <c r="P125" s="171"/>
      <c r="Q125" s="96" t="s">
        <v>2214</v>
      </c>
    </row>
    <row r="126" spans="1:20" ht="18" x14ac:dyDescent="0.25">
      <c r="A126" s="171" t="str">
        <f>VLOOKUP(E126,'LISTADO ATM'!$A$2:$C$902,3,0)</f>
        <v>DISTRITO NACIONAL</v>
      </c>
      <c r="B126" s="112" t="s">
        <v>2757</v>
      </c>
      <c r="C126" s="97">
        <v>44418.791747685187</v>
      </c>
      <c r="D126" s="97" t="s">
        <v>2175</v>
      </c>
      <c r="E126" s="143">
        <v>318</v>
      </c>
      <c r="F126" s="171" t="str">
        <f>VLOOKUP(E126,VIP!$A$2:$O14849,2,0)</f>
        <v>DRBR318</v>
      </c>
      <c r="G126" s="171" t="str">
        <f>VLOOKUP(E126,'LISTADO ATM'!$A$2:$B$901,2,0)</f>
        <v>ATM Autoservicio Lope de Vega</v>
      </c>
      <c r="H126" s="171" t="str">
        <f>VLOOKUP(E126,VIP!$A$2:$O19810,7,FALSE)</f>
        <v>Si</v>
      </c>
      <c r="I126" s="171" t="str">
        <f>VLOOKUP(E126,VIP!$A$2:$O11775,8,FALSE)</f>
        <v>Si</v>
      </c>
      <c r="J126" s="171" t="str">
        <f>VLOOKUP(E126,VIP!$A$2:$O11725,8,FALSE)</f>
        <v>Si</v>
      </c>
      <c r="K126" s="171" t="str">
        <f>VLOOKUP(E126,VIP!$A$2:$O15299,6,0)</f>
        <v>NO</v>
      </c>
      <c r="L126" s="148" t="s">
        <v>2214</v>
      </c>
      <c r="M126" s="96" t="s">
        <v>2439</v>
      </c>
      <c r="N126" s="96" t="s">
        <v>2446</v>
      </c>
      <c r="O126" s="171" t="s">
        <v>2448</v>
      </c>
      <c r="P126" s="171"/>
      <c r="Q126" s="96" t="s">
        <v>2214</v>
      </c>
    </row>
    <row r="127" spans="1:20" ht="18" x14ac:dyDescent="0.25">
      <c r="A127" s="171" t="str">
        <f>VLOOKUP(E127,'LISTADO ATM'!$A$2:$C$902,3,0)</f>
        <v>DISTRITO NACIONAL</v>
      </c>
      <c r="B127" s="112" t="s">
        <v>2756</v>
      </c>
      <c r="C127" s="97">
        <v>44418.790717592594</v>
      </c>
      <c r="D127" s="97" t="s">
        <v>2175</v>
      </c>
      <c r="E127" s="143">
        <v>875</v>
      </c>
      <c r="F127" s="171" t="str">
        <f>VLOOKUP(E127,VIP!$A$2:$O14850,2,0)</f>
        <v>DRBR875</v>
      </c>
      <c r="G127" s="171" t="str">
        <f>VLOOKUP(E127,'LISTADO ATM'!$A$2:$B$901,2,0)</f>
        <v xml:space="preserve">ATM Texaco Aut. Duarte KM 14 1/2 (Los Alcarrizos) </v>
      </c>
      <c r="H127" s="171" t="str">
        <f>VLOOKUP(E127,VIP!$A$2:$O19811,7,FALSE)</f>
        <v>Si</v>
      </c>
      <c r="I127" s="171" t="str">
        <f>VLOOKUP(E127,VIP!$A$2:$O11776,8,FALSE)</f>
        <v>Si</v>
      </c>
      <c r="J127" s="171" t="str">
        <f>VLOOKUP(E127,VIP!$A$2:$O11726,8,FALSE)</f>
        <v>Si</v>
      </c>
      <c r="K127" s="171" t="str">
        <f>VLOOKUP(E127,VIP!$A$2:$O15300,6,0)</f>
        <v>NO</v>
      </c>
      <c r="L127" s="148" t="s">
        <v>2240</v>
      </c>
      <c r="M127" s="96" t="s">
        <v>2439</v>
      </c>
      <c r="N127" s="96" t="s">
        <v>2446</v>
      </c>
      <c r="O127" s="171" t="s">
        <v>2448</v>
      </c>
      <c r="P127" s="171"/>
      <c r="Q127" s="96" t="s">
        <v>2240</v>
      </c>
    </row>
    <row r="128" spans="1:20" ht="18" x14ac:dyDescent="0.25">
      <c r="A128" s="171" t="str">
        <f>VLOOKUP(E128,'LISTADO ATM'!$A$2:$C$902,3,0)</f>
        <v>DISTRITO NACIONAL</v>
      </c>
      <c r="B128" s="112" t="s">
        <v>2755</v>
      </c>
      <c r="C128" s="97">
        <v>44418.79011574074</v>
      </c>
      <c r="D128" s="97" t="s">
        <v>2175</v>
      </c>
      <c r="E128" s="143">
        <v>850</v>
      </c>
      <c r="F128" s="171" t="str">
        <f>VLOOKUP(E128,VIP!$A$2:$O14851,2,0)</f>
        <v>DRBR850</v>
      </c>
      <c r="G128" s="171" t="str">
        <f>VLOOKUP(E128,'LISTADO ATM'!$A$2:$B$901,2,0)</f>
        <v xml:space="preserve">ATM Hotel Be Live Hamaca </v>
      </c>
      <c r="H128" s="171" t="str">
        <f>VLOOKUP(E128,VIP!$A$2:$O19812,7,FALSE)</f>
        <v>Si</v>
      </c>
      <c r="I128" s="171" t="str">
        <f>VLOOKUP(E128,VIP!$A$2:$O11777,8,FALSE)</f>
        <v>Si</v>
      </c>
      <c r="J128" s="171" t="str">
        <f>VLOOKUP(E128,VIP!$A$2:$O11727,8,FALSE)</f>
        <v>Si</v>
      </c>
      <c r="K128" s="171" t="str">
        <f>VLOOKUP(E128,VIP!$A$2:$O15301,6,0)</f>
        <v>NO</v>
      </c>
      <c r="L128" s="148" t="s">
        <v>2240</v>
      </c>
      <c r="M128" s="96" t="s">
        <v>2439</v>
      </c>
      <c r="N128" s="96" t="s">
        <v>2446</v>
      </c>
      <c r="O128" s="171" t="s">
        <v>2448</v>
      </c>
      <c r="P128" s="171"/>
      <c r="Q128" s="96" t="s">
        <v>2240</v>
      </c>
    </row>
    <row r="1038215" spans="16:16" ht="18" x14ac:dyDescent="0.25">
      <c r="P1038215" s="113"/>
    </row>
  </sheetData>
  <autoFilter ref="A4:Q128">
    <sortState ref="A5:Q118">
      <sortCondition ref="C4:C11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35:E73">
    <cfRule type="duplicateValues" dxfId="233" priority="129786"/>
    <cfRule type="duplicateValues" dxfId="232" priority="129787"/>
  </conditionalFormatting>
  <conditionalFormatting sqref="B35:B55 B57:B68">
    <cfRule type="duplicateValues" dxfId="231" priority="129788"/>
  </conditionalFormatting>
  <conditionalFormatting sqref="E35:E73">
    <cfRule type="duplicateValues" dxfId="230" priority="129789"/>
  </conditionalFormatting>
  <conditionalFormatting sqref="E29 E31:E34">
    <cfRule type="duplicateValues" dxfId="229" priority="129809"/>
    <cfRule type="duplicateValues" dxfId="228" priority="129810"/>
  </conditionalFormatting>
  <conditionalFormatting sqref="B29:B34">
    <cfRule type="duplicateValues" dxfId="227" priority="129813"/>
  </conditionalFormatting>
  <conditionalFormatting sqref="E29 E31:E34">
    <cfRule type="duplicateValues" dxfId="226" priority="129815"/>
  </conditionalFormatting>
  <conditionalFormatting sqref="E24:E28">
    <cfRule type="duplicateValues" dxfId="225" priority="129835"/>
    <cfRule type="duplicateValues" dxfId="224" priority="129836"/>
  </conditionalFormatting>
  <conditionalFormatting sqref="B24:B28">
    <cfRule type="duplicateValues" dxfId="223" priority="129837"/>
  </conditionalFormatting>
  <conditionalFormatting sqref="E24:E28">
    <cfRule type="duplicateValues" dxfId="222" priority="129838"/>
  </conditionalFormatting>
  <conditionalFormatting sqref="E30">
    <cfRule type="duplicateValues" dxfId="221" priority="139"/>
    <cfRule type="duplicateValues" dxfId="220" priority="140"/>
  </conditionalFormatting>
  <conditionalFormatting sqref="E30">
    <cfRule type="duplicateValues" dxfId="219" priority="138"/>
  </conditionalFormatting>
  <conditionalFormatting sqref="E14:E18">
    <cfRule type="duplicateValues" dxfId="218" priority="129907"/>
    <cfRule type="duplicateValues" dxfId="217" priority="129908"/>
  </conditionalFormatting>
  <conditionalFormatting sqref="B14:B18">
    <cfRule type="duplicateValues" dxfId="216" priority="129909"/>
  </conditionalFormatting>
  <conditionalFormatting sqref="E19:E23">
    <cfRule type="duplicateValues" dxfId="215" priority="129920"/>
    <cfRule type="duplicateValues" dxfId="214" priority="129921"/>
  </conditionalFormatting>
  <conditionalFormatting sqref="B19:B23">
    <cfRule type="duplicateValues" dxfId="213" priority="129922"/>
  </conditionalFormatting>
  <conditionalFormatting sqref="E19:E23">
    <cfRule type="duplicateValues" dxfId="212" priority="129923"/>
  </conditionalFormatting>
  <conditionalFormatting sqref="B69:B73">
    <cfRule type="duplicateValues" dxfId="211" priority="137"/>
  </conditionalFormatting>
  <conditionalFormatting sqref="E74">
    <cfRule type="duplicateValues" dxfId="210" priority="135"/>
    <cfRule type="duplicateValues" dxfId="209" priority="136"/>
  </conditionalFormatting>
  <conditionalFormatting sqref="B74">
    <cfRule type="duplicateValues" dxfId="208" priority="134"/>
  </conditionalFormatting>
  <conditionalFormatting sqref="E74">
    <cfRule type="duplicateValues" dxfId="207" priority="133"/>
  </conditionalFormatting>
  <conditionalFormatting sqref="B74">
    <cfRule type="duplicateValues" dxfId="206" priority="132"/>
  </conditionalFormatting>
  <conditionalFormatting sqref="E74">
    <cfRule type="duplicateValues" dxfId="205" priority="131"/>
  </conditionalFormatting>
  <conditionalFormatting sqref="E74">
    <cfRule type="duplicateValues" dxfId="204" priority="129"/>
    <cfRule type="duplicateValues" dxfId="203" priority="130"/>
  </conditionalFormatting>
  <conditionalFormatting sqref="E74">
    <cfRule type="duplicateValues" dxfId="202" priority="128"/>
  </conditionalFormatting>
  <conditionalFormatting sqref="B74">
    <cfRule type="duplicateValues" dxfId="201" priority="127"/>
  </conditionalFormatting>
  <conditionalFormatting sqref="E75:E86">
    <cfRule type="duplicateValues" dxfId="200" priority="125"/>
    <cfRule type="duplicateValues" dxfId="199" priority="126"/>
  </conditionalFormatting>
  <conditionalFormatting sqref="B75:B86">
    <cfRule type="duplicateValues" dxfId="198" priority="124"/>
  </conditionalFormatting>
  <conditionalFormatting sqref="E75:E86">
    <cfRule type="duplicateValues" dxfId="197" priority="123"/>
  </conditionalFormatting>
  <conditionalFormatting sqref="B75:B86">
    <cfRule type="duplicateValues" dxfId="196" priority="122"/>
  </conditionalFormatting>
  <conditionalFormatting sqref="E75:E86">
    <cfRule type="duplicateValues" dxfId="195" priority="121"/>
  </conditionalFormatting>
  <conditionalFormatting sqref="E75:E86">
    <cfRule type="duplicateValues" dxfId="194" priority="119"/>
    <cfRule type="duplicateValues" dxfId="193" priority="120"/>
  </conditionalFormatting>
  <conditionalFormatting sqref="E75:E86">
    <cfRule type="duplicateValues" dxfId="192" priority="118"/>
  </conditionalFormatting>
  <conditionalFormatting sqref="B75:B86">
    <cfRule type="duplicateValues" dxfId="191" priority="117"/>
  </conditionalFormatting>
  <conditionalFormatting sqref="E87:E90">
    <cfRule type="duplicateValues" dxfId="190" priority="113"/>
    <cfRule type="duplicateValues" dxfId="189" priority="115"/>
  </conditionalFormatting>
  <conditionalFormatting sqref="B87:B90">
    <cfRule type="duplicateValues" dxfId="188" priority="114"/>
  </conditionalFormatting>
  <conditionalFormatting sqref="E87:E90">
    <cfRule type="duplicateValues" dxfId="187" priority="112"/>
  </conditionalFormatting>
  <conditionalFormatting sqref="B87:B90">
    <cfRule type="duplicateValues" dxfId="186" priority="111"/>
  </conditionalFormatting>
  <conditionalFormatting sqref="E87:E90">
    <cfRule type="duplicateValues" dxfId="185" priority="110"/>
  </conditionalFormatting>
  <conditionalFormatting sqref="B87:B90">
    <cfRule type="duplicateValues" dxfId="184" priority="109"/>
  </conditionalFormatting>
  <conditionalFormatting sqref="E91:E102">
    <cfRule type="duplicateValues" dxfId="183" priority="105"/>
    <cfRule type="duplicateValues" dxfId="182" priority="107"/>
  </conditionalFormatting>
  <conditionalFormatting sqref="B91:B102">
    <cfRule type="duplicateValues" dxfId="181" priority="106"/>
  </conditionalFormatting>
  <conditionalFormatting sqref="E91:E102">
    <cfRule type="duplicateValues" dxfId="180" priority="104"/>
  </conditionalFormatting>
  <conditionalFormatting sqref="B91:B102">
    <cfRule type="duplicateValues" dxfId="179" priority="103"/>
  </conditionalFormatting>
  <conditionalFormatting sqref="E91:E102">
    <cfRule type="duplicateValues" dxfId="178" priority="102"/>
  </conditionalFormatting>
  <conditionalFormatting sqref="B91:B102">
    <cfRule type="duplicateValues" dxfId="177" priority="101"/>
  </conditionalFormatting>
  <conditionalFormatting sqref="E91:E102">
    <cfRule type="duplicateValues" dxfId="176" priority="100"/>
  </conditionalFormatting>
  <conditionalFormatting sqref="E103">
    <cfRule type="duplicateValues" dxfId="175" priority="97"/>
  </conditionalFormatting>
  <conditionalFormatting sqref="B103">
    <cfRule type="duplicateValues" dxfId="174" priority="96"/>
  </conditionalFormatting>
  <conditionalFormatting sqref="E103">
    <cfRule type="duplicateValues" dxfId="173" priority="95"/>
  </conditionalFormatting>
  <conditionalFormatting sqref="E103">
    <cfRule type="duplicateValues" dxfId="172" priority="93"/>
    <cfRule type="duplicateValues" dxfId="171" priority="94"/>
  </conditionalFormatting>
  <conditionalFormatting sqref="B103">
    <cfRule type="duplicateValues" dxfId="170" priority="92"/>
  </conditionalFormatting>
  <conditionalFormatting sqref="B103">
    <cfRule type="duplicateValues" dxfId="169" priority="91"/>
  </conditionalFormatting>
  <conditionalFormatting sqref="E103">
    <cfRule type="duplicateValues" dxfId="168" priority="90"/>
  </conditionalFormatting>
  <conditionalFormatting sqref="E103">
    <cfRule type="duplicateValues" dxfId="167" priority="89"/>
  </conditionalFormatting>
  <conditionalFormatting sqref="B103">
    <cfRule type="duplicateValues" dxfId="166" priority="88"/>
  </conditionalFormatting>
  <conditionalFormatting sqref="E104:E118">
    <cfRule type="duplicateValues" dxfId="165" priority="84"/>
    <cfRule type="duplicateValues" dxfId="164" priority="86"/>
  </conditionalFormatting>
  <conditionalFormatting sqref="B104:B118">
    <cfRule type="duplicateValues" dxfId="163" priority="85"/>
  </conditionalFormatting>
  <conditionalFormatting sqref="E104:E118">
    <cfRule type="duplicateValues" dxfId="162" priority="83"/>
  </conditionalFormatting>
  <conditionalFormatting sqref="B104:B118">
    <cfRule type="duplicateValues" dxfId="161" priority="82"/>
  </conditionalFormatting>
  <conditionalFormatting sqref="E104:E118">
    <cfRule type="duplicateValues" dxfId="160" priority="81"/>
  </conditionalFormatting>
  <conditionalFormatting sqref="B104:B118">
    <cfRule type="duplicateValues" dxfId="159" priority="80"/>
  </conditionalFormatting>
  <conditionalFormatting sqref="E104:E118">
    <cfRule type="duplicateValues" dxfId="158" priority="79"/>
  </conditionalFormatting>
  <conditionalFormatting sqref="E104:E118">
    <cfRule type="duplicateValues" dxfId="157" priority="78"/>
  </conditionalFormatting>
  <conditionalFormatting sqref="B104:B118">
    <cfRule type="duplicateValues" dxfId="156" priority="77"/>
  </conditionalFormatting>
  <conditionalFormatting sqref="E104:E118">
    <cfRule type="duplicateValues" dxfId="155" priority="76"/>
  </conditionalFormatting>
  <conditionalFormatting sqref="E1:E13 E43:E73 E129:E1048576">
    <cfRule type="duplicateValues" dxfId="25" priority="129924"/>
    <cfRule type="duplicateValues" dxfId="24" priority="129925"/>
  </conditionalFormatting>
  <conditionalFormatting sqref="B43:B55 B1:B13 B57:B73 B129:B1048576">
    <cfRule type="duplicateValues" dxfId="23" priority="129934"/>
  </conditionalFormatting>
  <conditionalFormatting sqref="E1:E18 E43:E73 E129:E1048576">
    <cfRule type="duplicateValues" dxfId="22" priority="129940"/>
  </conditionalFormatting>
  <conditionalFormatting sqref="B43:B55 B1:B18 B57:B73 B129:B1048576">
    <cfRule type="duplicateValues" dxfId="21" priority="129945"/>
  </conditionalFormatting>
  <conditionalFormatting sqref="E1:E23 E43:E73 E129:E1048576">
    <cfRule type="duplicateValues" dxfId="20" priority="129951"/>
  </conditionalFormatting>
  <conditionalFormatting sqref="B1:B86 B129:B1048576">
    <cfRule type="duplicateValues" dxfId="19" priority="129956"/>
  </conditionalFormatting>
  <conditionalFormatting sqref="E1:E90 E129:E1048576">
    <cfRule type="duplicateValues" dxfId="18" priority="129960"/>
  </conditionalFormatting>
  <conditionalFormatting sqref="E1:E102 E129:E1048576">
    <cfRule type="duplicateValues" dxfId="17" priority="129964"/>
  </conditionalFormatting>
  <conditionalFormatting sqref="B1:B102 B129:B1048576">
    <cfRule type="duplicateValues" dxfId="16" priority="129968"/>
  </conditionalFormatting>
  <conditionalFormatting sqref="E1:E103 E129:E1048576">
    <cfRule type="duplicateValues" dxfId="15" priority="129972"/>
  </conditionalFormatting>
  <conditionalFormatting sqref="E1:E118 E129:E1048576">
    <cfRule type="duplicateValues" dxfId="14" priority="129976"/>
    <cfRule type="duplicateValues" dxfId="13" priority="129977"/>
  </conditionalFormatting>
  <conditionalFormatting sqref="E119:E128">
    <cfRule type="duplicateValues" dxfId="12" priority="12"/>
    <cfRule type="duplicateValues" dxfId="11" priority="13"/>
  </conditionalFormatting>
  <conditionalFormatting sqref="B119:B128">
    <cfRule type="duplicateValues" dxfId="10" priority="11"/>
  </conditionalFormatting>
  <conditionalFormatting sqref="E119:E128">
    <cfRule type="duplicateValues" dxfId="9" priority="10"/>
  </conditionalFormatting>
  <conditionalFormatting sqref="B119:B128">
    <cfRule type="duplicateValues" dxfId="8" priority="9"/>
  </conditionalFormatting>
  <conditionalFormatting sqref="E119:E128">
    <cfRule type="duplicateValues" dxfId="7" priority="8"/>
  </conditionalFormatting>
  <conditionalFormatting sqref="B119:B128">
    <cfRule type="duplicateValues" dxfId="6" priority="7"/>
  </conditionalFormatting>
  <conditionalFormatting sqref="E119:E128">
    <cfRule type="duplicateValues" dxfId="5" priority="6"/>
  </conditionalFormatting>
  <conditionalFormatting sqref="E119:E128">
    <cfRule type="duplicateValues" dxfId="4" priority="5"/>
  </conditionalFormatting>
  <conditionalFormatting sqref="B119:B128">
    <cfRule type="duplicateValues" dxfId="3" priority="4"/>
  </conditionalFormatting>
  <conditionalFormatting sqref="E119:E128">
    <cfRule type="duplicateValues" dxfId="2" priority="3"/>
  </conditionalFormatting>
  <conditionalFormatting sqref="E119:E128">
    <cfRule type="duplicateValues" dxfId="1" priority="1"/>
    <cfRule type="duplicateValues" dxfId="0" priority="2"/>
  </conditionalFormatting>
  <hyperlinks>
    <hyperlink ref="B128" r:id="rId7" display="http://s460-helpdesk/CAisd/pdmweb.exe?OP=SEARCH+FACTORY=in+SKIPLIST=1+QBE.EQ.id=3693833"/>
    <hyperlink ref="B127" r:id="rId8" display="http://s460-helpdesk/CAisd/pdmweb.exe?OP=SEARCH+FACTORY=in+SKIPLIST=1+QBE.EQ.id=3693832"/>
    <hyperlink ref="B126" r:id="rId9" display="http://s460-helpdesk/CAisd/pdmweb.exe?OP=SEARCH+FACTORY=in+SKIPLIST=1+QBE.EQ.id=3693830"/>
    <hyperlink ref="B125" r:id="rId10" display="http://s460-helpdesk/CAisd/pdmweb.exe?OP=SEARCH+FACTORY=in+SKIPLIST=1+QBE.EQ.id=3693829"/>
    <hyperlink ref="B124" r:id="rId11" display="http://s460-helpdesk/CAisd/pdmweb.exe?OP=SEARCH+FACTORY=in+SKIPLIST=1+QBE.EQ.id=3693828"/>
    <hyperlink ref="B123" r:id="rId12" display="http://s460-helpdesk/CAisd/pdmweb.exe?OP=SEARCH+FACTORY=in+SKIPLIST=1+QBE.EQ.id=3693826"/>
    <hyperlink ref="B122" r:id="rId13" display="http://s460-helpdesk/CAisd/pdmweb.exe?OP=SEARCH+FACTORY=in+SKIPLIST=1+QBE.EQ.id=3693825"/>
    <hyperlink ref="B121" r:id="rId14" display="http://s460-helpdesk/CAisd/pdmweb.exe?OP=SEARCH+FACTORY=in+SKIPLIST=1+QBE.EQ.id=3693824"/>
    <hyperlink ref="B120" r:id="rId15" display="http://s460-helpdesk/CAisd/pdmweb.exe?OP=SEARCH+FACTORY=in+SKIPLIST=1+QBE.EQ.id=3693821"/>
    <hyperlink ref="B119" r:id="rId16" display="http://s460-helpdesk/CAisd/pdmweb.exe?OP=SEARCH+FACTORY=in+SKIPLIST=1+QBE.EQ.id=3693819"/>
  </hyperlinks>
  <pageMargins left="0.7" right="0.7" top="0.75" bottom="0.75" header="0.3" footer="0.3"/>
  <pageSetup scale="60" orientation="landscape" r:id="rId17"/>
  <legacyDrawing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opLeftCell="A82" zoomScale="70" zoomScaleNormal="70" workbookViewId="0">
      <selection activeCell="B100" sqref="B100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205" t="s">
        <v>2145</v>
      </c>
      <c r="B1" s="206"/>
      <c r="C1" s="206"/>
      <c r="D1" s="206"/>
      <c r="E1" s="207"/>
      <c r="F1" s="203" t="s">
        <v>2543</v>
      </c>
      <c r="G1" s="204"/>
      <c r="H1" s="101">
        <f>COUNTIF(A:E,"2 Gavetas Vacías + 1 Fallando")</f>
        <v>0</v>
      </c>
      <c r="I1" s="101">
        <f>COUNTIF(A:E,("3 Gavetas Vacías"))</f>
        <v>10</v>
      </c>
      <c r="J1" s="82">
        <f>COUNTIF(A:E,"2 Gavetas Fallando + 1 Vacia")</f>
        <v>0</v>
      </c>
    </row>
    <row r="2" spans="1:11" ht="25.5" customHeight="1" x14ac:dyDescent="0.25">
      <c r="A2" s="208" t="s">
        <v>2444</v>
      </c>
      <c r="B2" s="209"/>
      <c r="C2" s="209"/>
      <c r="D2" s="209"/>
      <c r="E2" s="210"/>
      <c r="F2" s="100" t="s">
        <v>2542</v>
      </c>
      <c r="G2" s="99">
        <f>G3+G4</f>
        <v>124</v>
      </c>
      <c r="H2" s="100" t="s">
        <v>2552</v>
      </c>
      <c r="I2" s="99">
        <f>COUNTIF(A:E,"Abastecido")</f>
        <v>9</v>
      </c>
      <c r="J2" s="100" t="s">
        <v>2569</v>
      </c>
      <c r="K2" s="99">
        <f>COUNTIF(REPORTE!1:1048576,"REINICIO FALLIDO")</f>
        <v>0</v>
      </c>
    </row>
    <row r="3" spans="1:11" ht="18" x14ac:dyDescent="0.25">
      <c r="A3" s="130"/>
      <c r="B3" s="149"/>
      <c r="C3" s="131"/>
      <c r="D3" s="131"/>
      <c r="E3" s="138"/>
      <c r="F3" s="100" t="s">
        <v>2541</v>
      </c>
      <c r="G3" s="99">
        <f>COUNTIF(REPORTE!A:Q,"fuera de Servicio")</f>
        <v>44</v>
      </c>
      <c r="H3" s="100" t="s">
        <v>2548</v>
      </c>
      <c r="I3" s="99">
        <f>COUNTIF(A:E,"Gavetas Vacías + Gavetas Fallando")</f>
        <v>4</v>
      </c>
      <c r="J3" s="100" t="s">
        <v>2570</v>
      </c>
      <c r="K3" s="99">
        <f>COUNTIF(REPORTE!1:1048576,"CARGA FALLIDA")</f>
        <v>0</v>
      </c>
    </row>
    <row r="4" spans="1:11" ht="18.75" thickBot="1" x14ac:dyDescent="0.3">
      <c r="A4" s="137" t="s">
        <v>2407</v>
      </c>
      <c r="B4" s="147">
        <v>44417.708333333336</v>
      </c>
      <c r="C4" s="131"/>
      <c r="D4" s="131"/>
      <c r="E4" s="156"/>
      <c r="F4" s="100" t="s">
        <v>2538</v>
      </c>
      <c r="G4" s="99">
        <f>COUNTIF(REPORTE!A:Q,"En Servicio")</f>
        <v>80</v>
      </c>
      <c r="H4" s="100" t="s">
        <v>2551</v>
      </c>
      <c r="I4" s="99">
        <f>COUNTIF(A:E,"Solucionado")</f>
        <v>1</v>
      </c>
      <c r="J4" s="100" t="s">
        <v>2571</v>
      </c>
      <c r="K4" s="99">
        <f>COUNTIF(REPORTE!1:1048576,"PRINTER DEPOSITO")</f>
        <v>0</v>
      </c>
    </row>
    <row r="5" spans="1:11" ht="18.75" thickBot="1" x14ac:dyDescent="0.3">
      <c r="A5" s="137" t="s">
        <v>2408</v>
      </c>
      <c r="B5" s="147">
        <v>44418.25</v>
      </c>
      <c r="C5" s="161"/>
      <c r="D5" s="131"/>
      <c r="E5" s="156"/>
      <c r="F5" s="100" t="s">
        <v>2539</v>
      </c>
      <c r="G5" s="99">
        <f>COUNTIF(REPORTE!A:Q,"REINICIO EXITOSO")</f>
        <v>0</v>
      </c>
      <c r="H5" s="100" t="s">
        <v>2545</v>
      </c>
      <c r="I5" s="99">
        <f>I1+H1+J1</f>
        <v>10</v>
      </c>
    </row>
    <row r="6" spans="1:11" ht="18" x14ac:dyDescent="0.25">
      <c r="A6" s="130"/>
      <c r="B6" s="149"/>
      <c r="C6" s="131"/>
      <c r="D6" s="131"/>
      <c r="E6" s="139"/>
      <c r="F6" s="100" t="s">
        <v>2540</v>
      </c>
      <c r="G6" s="99">
        <f>COUNTIF(REPORTE!A:Q,"carga exitosa")</f>
        <v>4</v>
      </c>
      <c r="H6" s="100" t="s">
        <v>2549</v>
      </c>
      <c r="I6" s="99">
        <f>COUNTIF(A:E,"GAVETA DE RECHAZO LLENA")</f>
        <v>3</v>
      </c>
    </row>
    <row r="7" spans="1:11" ht="18" customHeight="1" x14ac:dyDescent="0.25">
      <c r="A7" s="195" t="s">
        <v>2573</v>
      </c>
      <c r="B7" s="196"/>
      <c r="C7" s="196"/>
      <c r="D7" s="196"/>
      <c r="E7" s="197"/>
      <c r="F7" s="100" t="s">
        <v>2544</v>
      </c>
      <c r="G7" s="99">
        <f>COUNTIF(A:E,"Sin Efectivo")</f>
        <v>5</v>
      </c>
      <c r="H7" s="100" t="s">
        <v>2550</v>
      </c>
      <c r="I7" s="99">
        <f>COUNTIF(A:E,"GAVETA DE DEPOSITO LLENA")</f>
        <v>7</v>
      </c>
    </row>
    <row r="8" spans="1:11" ht="18" x14ac:dyDescent="0.25">
      <c r="A8" s="142" t="s">
        <v>15</v>
      </c>
      <c r="B8" s="142" t="s">
        <v>2409</v>
      </c>
      <c r="C8" s="142" t="s">
        <v>46</v>
      </c>
      <c r="D8" s="142" t="s">
        <v>2412</v>
      </c>
      <c r="E8" s="142" t="s">
        <v>2410</v>
      </c>
    </row>
    <row r="9" spans="1:11" s="110" customFormat="1" ht="18" x14ac:dyDescent="0.25">
      <c r="A9" s="143" t="str">
        <f>VLOOKUP(B9,'[1]LISTADO ATM'!$A$2:$C$822,3,0)</f>
        <v>DISTRITO NACIONAL</v>
      </c>
      <c r="B9" s="170">
        <v>541</v>
      </c>
      <c r="C9" s="143" t="str">
        <f>VLOOKUP(B9,'[1]LISTADO ATM'!$A$2:$B$822,2,0)</f>
        <v xml:space="preserve">ATM Oficina Sambil II </v>
      </c>
      <c r="D9" s="141" t="s">
        <v>2537</v>
      </c>
      <c r="E9" s="162" t="s">
        <v>2623</v>
      </c>
    </row>
    <row r="10" spans="1:11" s="110" customFormat="1" ht="18" x14ac:dyDescent="0.25">
      <c r="A10" s="143" t="str">
        <f>VLOOKUP(B10,'[1]LISTADO ATM'!$A$2:$C$822,3,0)</f>
        <v>SUR</v>
      </c>
      <c r="B10" s="170">
        <v>5</v>
      </c>
      <c r="C10" s="143" t="str">
        <f>VLOOKUP(B10,'[1]LISTADO ATM'!$A$2:$B$822,2,0)</f>
        <v>ATM Oficina Autoservicio Villa Ofelia (San Juan)</v>
      </c>
      <c r="D10" s="141" t="s">
        <v>2537</v>
      </c>
      <c r="E10" s="162">
        <v>3335983650</v>
      </c>
    </row>
    <row r="11" spans="1:11" s="110" customFormat="1" ht="18" x14ac:dyDescent="0.25">
      <c r="A11" s="143" t="str">
        <f>VLOOKUP(B11,'[1]LISTADO ATM'!$A$2:$C$822,3,0)</f>
        <v>DISTRITO NACIONAL</v>
      </c>
      <c r="B11" s="170">
        <v>527</v>
      </c>
      <c r="C11" s="143" t="str">
        <f>VLOOKUP(B11,'[1]LISTADO ATM'!$A$2:$B$822,2,0)</f>
        <v>ATM Oficina Zona Oriental II</v>
      </c>
      <c r="D11" s="141" t="s">
        <v>2537</v>
      </c>
      <c r="E11" s="162">
        <v>3335983837</v>
      </c>
    </row>
    <row r="12" spans="1:11" s="110" customFormat="1" ht="18" customHeight="1" x14ac:dyDescent="0.25">
      <c r="A12" s="143" t="str">
        <f>VLOOKUP(B12,'[1]LISTADO ATM'!$A$2:$C$822,3,0)</f>
        <v>NORTE</v>
      </c>
      <c r="B12" s="170">
        <v>351</v>
      </c>
      <c r="C12" s="143" t="str">
        <f>VLOOKUP(B12,'[1]LISTADO ATM'!$A$2:$B$822,2,0)</f>
        <v xml:space="preserve">ATM S/M José Luís (Puerto Plata) </v>
      </c>
      <c r="D12" s="141" t="s">
        <v>2537</v>
      </c>
      <c r="E12" s="162">
        <v>3335983856</v>
      </c>
    </row>
    <row r="13" spans="1:11" s="110" customFormat="1" ht="18" x14ac:dyDescent="0.25">
      <c r="A13" s="143" t="str">
        <f>VLOOKUP(B13,'[1]LISTADO ATM'!$A$2:$C$822,3,0)</f>
        <v>DISTRITO NACIONAL</v>
      </c>
      <c r="B13" s="170">
        <v>554</v>
      </c>
      <c r="C13" s="143" t="str">
        <f>VLOOKUP(B13,'[1]LISTADO ATM'!$A$2:$B$822,2,0)</f>
        <v xml:space="preserve">ATM Oficina Isabel La Católica I </v>
      </c>
      <c r="D13" s="141" t="s">
        <v>2537</v>
      </c>
      <c r="E13" s="162">
        <v>3335983858</v>
      </c>
    </row>
    <row r="14" spans="1:11" s="110" customFormat="1" ht="18" x14ac:dyDescent="0.25">
      <c r="A14" s="143" t="str">
        <f>VLOOKUP(B14,'[1]LISTADO ATM'!$A$2:$C$822,3,0)</f>
        <v>NORTE</v>
      </c>
      <c r="B14" s="170">
        <v>712</v>
      </c>
      <c r="C14" s="143" t="str">
        <f>VLOOKUP(B14,'[1]LISTADO ATM'!$A$2:$B$822,2,0)</f>
        <v xml:space="preserve">ATM Oficina Imbert </v>
      </c>
      <c r="D14" s="141" t="s">
        <v>2537</v>
      </c>
      <c r="E14" s="162">
        <v>3335983156</v>
      </c>
    </row>
    <row r="15" spans="1:11" s="110" customFormat="1" ht="18" x14ac:dyDescent="0.25">
      <c r="A15" s="143" t="str">
        <f>VLOOKUP(B15,'[1]LISTADO ATM'!$A$2:$C$822,3,0)</f>
        <v>NORTE</v>
      </c>
      <c r="B15" s="170">
        <v>88</v>
      </c>
      <c r="C15" s="143" t="str">
        <f>VLOOKUP(B15,'[1]LISTADO ATM'!$A$2:$B$822,2,0)</f>
        <v xml:space="preserve">ATM S/M La Fuente (Santiago) </v>
      </c>
      <c r="D15" s="141" t="s">
        <v>2537</v>
      </c>
      <c r="E15" s="162">
        <v>3335983810</v>
      </c>
    </row>
    <row r="16" spans="1:11" s="110" customFormat="1" ht="18" customHeight="1" x14ac:dyDescent="0.25">
      <c r="A16" s="143" t="str">
        <f>VLOOKUP(B16,'[1]LISTADO ATM'!$A$2:$C$822,3,0)</f>
        <v>ESTE</v>
      </c>
      <c r="B16" s="170">
        <v>293</v>
      </c>
      <c r="C16" s="143" t="str">
        <f>VLOOKUP(B16,'[1]LISTADO ATM'!$A$2:$B$822,2,0)</f>
        <v xml:space="preserve">ATM S/M Nueva Visión (San Pedro) </v>
      </c>
      <c r="D16" s="141" t="s">
        <v>2537</v>
      </c>
      <c r="E16" s="162">
        <v>3335983873</v>
      </c>
    </row>
    <row r="17" spans="1:7" s="110" customFormat="1" ht="18.75" customHeight="1" x14ac:dyDescent="0.25">
      <c r="A17" s="143" t="str">
        <f>VLOOKUP(B17,'[1]LISTADO ATM'!$A$2:$C$822,3,0)</f>
        <v>NORTE</v>
      </c>
      <c r="B17" s="170">
        <v>350</v>
      </c>
      <c r="C17" s="143" t="str">
        <f>VLOOKUP(B17,'[1]LISTADO ATM'!$A$2:$B$822,2,0)</f>
        <v xml:space="preserve">ATM Oficina Villa Tapia </v>
      </c>
      <c r="D17" s="141" t="s">
        <v>2537</v>
      </c>
      <c r="E17" s="162">
        <v>3335984194</v>
      </c>
    </row>
    <row r="18" spans="1:7" s="110" customFormat="1" ht="18" x14ac:dyDescent="0.25">
      <c r="A18" s="143" t="e">
        <f>VLOOKUP(B18,'[1]LISTADO ATM'!$A$2:$C$822,3,0)</f>
        <v>#N/A</v>
      </c>
      <c r="B18" s="170"/>
      <c r="C18" s="143" t="e">
        <f>VLOOKUP(B18,'[1]LISTADO ATM'!$A$2:$B$822,2,0)</f>
        <v>#N/A</v>
      </c>
      <c r="D18" s="141"/>
      <c r="E18" s="162"/>
    </row>
    <row r="19" spans="1:7" s="110" customFormat="1" ht="18" customHeight="1" x14ac:dyDescent="0.25">
      <c r="A19" s="143" t="e">
        <f>VLOOKUP(B19,'[1]LISTADO ATM'!$A$2:$C$822,3,0)</f>
        <v>#N/A</v>
      </c>
      <c r="B19" s="170"/>
      <c r="C19" s="143" t="e">
        <f>VLOOKUP(B19,'[1]LISTADO ATM'!$A$2:$B$822,2,0)</f>
        <v>#N/A</v>
      </c>
      <c r="D19" s="141"/>
      <c r="E19" s="162"/>
    </row>
    <row r="20" spans="1:7" s="118" customFormat="1" ht="18" x14ac:dyDescent="0.25">
      <c r="A20" s="143" t="e">
        <f>VLOOKUP(B20,'[1]LISTADO ATM'!$A$2:$C$822,3,0)</f>
        <v>#N/A</v>
      </c>
      <c r="B20" s="170"/>
      <c r="C20" s="143" t="e">
        <f>VLOOKUP(B20,'[1]LISTADO ATM'!$A$2:$B$822,2,0)</f>
        <v>#N/A</v>
      </c>
      <c r="D20" s="141"/>
      <c r="E20" s="162"/>
    </row>
    <row r="21" spans="1:7" s="118" customFormat="1" ht="18" customHeight="1" x14ac:dyDescent="0.25">
      <c r="A21" s="143" t="e">
        <f>VLOOKUP(B21,'[1]LISTADO ATM'!$A$2:$C$822,3,0)</f>
        <v>#N/A</v>
      </c>
      <c r="B21" s="170"/>
      <c r="C21" s="143" t="e">
        <f>VLOOKUP(B21,'[1]LISTADO ATM'!$A$2:$B$822,2,0)</f>
        <v>#N/A</v>
      </c>
      <c r="D21" s="141"/>
      <c r="E21" s="162"/>
    </row>
    <row r="22" spans="1:7" s="118" customFormat="1" ht="18" customHeight="1" x14ac:dyDescent="0.25">
      <c r="A22" s="143" t="e">
        <f>VLOOKUP(B22,'[1]LISTADO ATM'!$A$2:$C$822,3,0)</f>
        <v>#N/A</v>
      </c>
      <c r="B22" s="170"/>
      <c r="C22" s="143" t="e">
        <f>VLOOKUP(B22,'[1]LISTADO ATM'!$A$2:$B$822,2,0)</f>
        <v>#N/A</v>
      </c>
      <c r="D22" s="141"/>
      <c r="E22" s="170"/>
    </row>
    <row r="23" spans="1:7" s="118" customFormat="1" ht="18" x14ac:dyDescent="0.25">
      <c r="A23" s="143" t="e">
        <f>VLOOKUP(B23,'[1]LISTADO ATM'!$A$2:$C$822,3,0)</f>
        <v>#N/A</v>
      </c>
      <c r="B23" s="170"/>
      <c r="C23" s="143" t="e">
        <f>VLOOKUP(B23,'[1]LISTADO ATM'!$A$2:$B$822,2,0)</f>
        <v>#N/A</v>
      </c>
      <c r="D23" s="141"/>
      <c r="E23" s="170"/>
    </row>
    <row r="24" spans="1:7" s="118" customFormat="1" ht="18" customHeight="1" x14ac:dyDescent="0.25">
      <c r="A24" s="133" t="s">
        <v>2465</v>
      </c>
      <c r="B24" s="142">
        <f>COUNT(B9:B9)</f>
        <v>1</v>
      </c>
      <c r="C24" s="192"/>
      <c r="D24" s="193"/>
      <c r="E24" s="194"/>
    </row>
    <row r="25" spans="1:7" s="118" customFormat="1" ht="18" customHeight="1" x14ac:dyDescent="0.25">
      <c r="A25" s="130"/>
      <c r="B25" s="135"/>
      <c r="C25" s="130"/>
      <c r="D25" s="130"/>
      <c r="E25" s="135"/>
    </row>
    <row r="26" spans="1:7" s="118" customFormat="1" ht="18" customHeight="1" x14ac:dyDescent="0.25">
      <c r="A26" s="195" t="s">
        <v>2574</v>
      </c>
      <c r="B26" s="196"/>
      <c r="C26" s="196"/>
      <c r="D26" s="196"/>
      <c r="E26" s="197"/>
    </row>
    <row r="27" spans="1:7" s="118" customFormat="1" ht="18.75" customHeight="1" x14ac:dyDescent="0.25">
      <c r="A27" s="142" t="s">
        <v>15</v>
      </c>
      <c r="B27" s="142" t="s">
        <v>2409</v>
      </c>
      <c r="C27" s="142" t="s">
        <v>46</v>
      </c>
      <c r="D27" s="142" t="s">
        <v>2412</v>
      </c>
      <c r="E27" s="142" t="s">
        <v>2410</v>
      </c>
    </row>
    <row r="28" spans="1:7" s="118" customFormat="1" ht="18.75" customHeight="1" x14ac:dyDescent="0.25">
      <c r="A28" s="143" t="e">
        <f>VLOOKUP(B28,'[1]LISTADO ATM'!$A$2:$C$822,3,0)</f>
        <v>#N/A</v>
      </c>
      <c r="B28" s="170"/>
      <c r="C28" s="143" t="e">
        <f>VLOOKUP(B28,'[1]LISTADO ATM'!$A$2:$B$822,2,0)</f>
        <v>#N/A</v>
      </c>
      <c r="D28" s="141" t="s">
        <v>2533</v>
      </c>
      <c r="E28" s="170"/>
    </row>
    <row r="29" spans="1:7" s="118" customFormat="1" ht="18" x14ac:dyDescent="0.25">
      <c r="A29" s="143" t="e">
        <f>VLOOKUP(B29,'[1]LISTADO ATM'!$A$2:$C$822,3,0)</f>
        <v>#N/A</v>
      </c>
      <c r="B29" s="170"/>
      <c r="C29" s="143" t="e">
        <f>VLOOKUP(B29,'[1]LISTADO ATM'!$A$2:$B$822,2,0)</f>
        <v>#N/A</v>
      </c>
      <c r="D29" s="141"/>
      <c r="E29" s="170"/>
    </row>
    <row r="30" spans="1:7" s="118" customFormat="1" ht="18.75" customHeight="1" x14ac:dyDescent="0.25">
      <c r="A30" s="143" t="e">
        <f>VLOOKUP(B30,'[1]LISTADO ATM'!$A$2:$C$822,3,0)</f>
        <v>#N/A</v>
      </c>
      <c r="B30" s="170"/>
      <c r="C30" s="143" t="e">
        <f>VLOOKUP(B30,'[1]LISTADO ATM'!$A$2:$B$822,2,0)</f>
        <v>#N/A</v>
      </c>
      <c r="D30" s="141"/>
      <c r="E30" s="170"/>
    </row>
    <row r="31" spans="1:7" s="118" customFormat="1" ht="18" x14ac:dyDescent="0.25">
      <c r="A31" s="143" t="e">
        <f>VLOOKUP(B31,'[1]LISTADO ATM'!$A$2:$C$822,3,0)</f>
        <v>#N/A</v>
      </c>
      <c r="B31" s="170"/>
      <c r="C31" s="143" t="e">
        <f>VLOOKUP(B31,'[1]LISTADO ATM'!$A$2:$B$822,2,0)</f>
        <v>#N/A</v>
      </c>
      <c r="D31" s="141"/>
      <c r="E31" s="170"/>
    </row>
    <row r="32" spans="1:7" s="118" customFormat="1" ht="18.75" customHeight="1" thickBot="1" x14ac:dyDescent="0.3">
      <c r="A32" s="133" t="s">
        <v>2465</v>
      </c>
      <c r="B32" s="154">
        <f>COUNT(B28:B28)</f>
        <v>0</v>
      </c>
      <c r="C32" s="192"/>
      <c r="D32" s="193"/>
      <c r="E32" s="194"/>
      <c r="G32" s="127"/>
    </row>
    <row r="33" spans="1:10" s="118" customFormat="1" ht="18" customHeight="1" thickBot="1" x14ac:dyDescent="0.3">
      <c r="A33" s="130"/>
      <c r="B33" s="135"/>
      <c r="C33" s="130"/>
      <c r="D33" s="130"/>
      <c r="E33" s="135"/>
      <c r="F33" s="127"/>
      <c r="G33" s="127"/>
      <c r="H33" s="127"/>
      <c r="I33" s="127"/>
      <c r="J33" s="127"/>
    </row>
    <row r="34" spans="1:10" s="118" customFormat="1" ht="18.75" thickBot="1" x14ac:dyDescent="0.3">
      <c r="A34" s="189" t="s">
        <v>2466</v>
      </c>
      <c r="B34" s="190"/>
      <c r="C34" s="190"/>
      <c r="D34" s="190"/>
      <c r="E34" s="191"/>
      <c r="F34" s="127"/>
      <c r="G34" s="127"/>
      <c r="H34" s="127"/>
      <c r="I34" s="127"/>
      <c r="J34" s="127"/>
    </row>
    <row r="35" spans="1:10" s="127" customFormat="1" ht="18" x14ac:dyDescent="0.25">
      <c r="A35" s="132" t="s">
        <v>15</v>
      </c>
      <c r="B35" s="132" t="s">
        <v>2409</v>
      </c>
      <c r="C35" s="132" t="s">
        <v>46</v>
      </c>
      <c r="D35" s="132" t="s">
        <v>2412</v>
      </c>
      <c r="E35" s="132" t="s">
        <v>2410</v>
      </c>
    </row>
    <row r="36" spans="1:10" s="127" customFormat="1" ht="18" x14ac:dyDescent="0.25">
      <c r="A36" s="143" t="str">
        <f>VLOOKUP(B36,'[1]LISTADO ATM'!$A$2:$C$822,3,0)</f>
        <v>DISTRITO NACIONAL</v>
      </c>
      <c r="B36" s="170">
        <v>708</v>
      </c>
      <c r="C36" s="128" t="str">
        <f>VLOOKUP(B36,'[1]LISTADO ATM'!$A$2:$B$822,2,0)</f>
        <v xml:space="preserve">ATM El Vestir De Hoy </v>
      </c>
      <c r="D36" s="155" t="s">
        <v>2430</v>
      </c>
      <c r="E36" s="162">
        <v>3335983843</v>
      </c>
    </row>
    <row r="37" spans="1:10" s="127" customFormat="1" ht="18" x14ac:dyDescent="0.25">
      <c r="A37" s="143" t="str">
        <f>VLOOKUP(B37,'[1]LISTADO ATM'!$A$2:$C$822,3,0)</f>
        <v>ESTE</v>
      </c>
      <c r="B37" s="170">
        <v>268</v>
      </c>
      <c r="C37" s="128" t="str">
        <f>VLOOKUP(B37,'[1]LISTADO ATM'!$A$2:$B$822,2,0)</f>
        <v xml:space="preserve">ATM Autobanco La Altagracia (Higuey) </v>
      </c>
      <c r="D37" s="155" t="s">
        <v>2430</v>
      </c>
      <c r="E37" s="162">
        <v>3335983857</v>
      </c>
    </row>
    <row r="38" spans="1:10" s="127" customFormat="1" ht="18" x14ac:dyDescent="0.25">
      <c r="A38" s="143" t="str">
        <f>VLOOKUP(B38,'[1]LISTADO ATM'!$A$2:$C$822,3,0)</f>
        <v>DISTRITO NACIONAL</v>
      </c>
      <c r="B38" s="170">
        <v>672</v>
      </c>
      <c r="C38" s="128" t="str">
        <f>VLOOKUP(B38,'[1]LISTADO ATM'!$A$2:$B$822,2,0)</f>
        <v>ATM Destacamento Policía Nacional La Victoria</v>
      </c>
      <c r="D38" s="155" t="s">
        <v>2430</v>
      </c>
      <c r="E38" s="162">
        <v>3335983871</v>
      </c>
    </row>
    <row r="39" spans="1:10" s="127" customFormat="1" ht="18" x14ac:dyDescent="0.25">
      <c r="A39" s="128" t="str">
        <f>VLOOKUP(B39,'[1]LISTADO ATM'!$A$2:$C$822,3,0)</f>
        <v>DISTRITO NACIONAL</v>
      </c>
      <c r="B39" s="129">
        <v>139</v>
      </c>
      <c r="C39" s="128" t="str">
        <f>VLOOKUP(B39,'[1]LISTADO ATM'!$A$2:$B$822,2,0)</f>
        <v xml:space="preserve">ATM Oficina Plaza Lama Zona Oriental I </v>
      </c>
      <c r="D39" s="155" t="s">
        <v>2430</v>
      </c>
      <c r="E39" s="162">
        <v>3335983872</v>
      </c>
    </row>
    <row r="40" spans="1:10" s="127" customFormat="1" ht="18" x14ac:dyDescent="0.25">
      <c r="A40" s="128" t="str">
        <f>VLOOKUP(B40,'[1]LISTADO ATM'!$A$2:$C$822,3,0)</f>
        <v>DISTRITO NACIONAL</v>
      </c>
      <c r="B40" s="170">
        <v>486</v>
      </c>
      <c r="C40" s="128" t="str">
        <f>VLOOKUP(B40,'[1]LISTADO ATM'!$A$2:$B$822,2,0)</f>
        <v xml:space="preserve">ATM Olé La Caleta </v>
      </c>
      <c r="D40" s="155" t="s">
        <v>2430</v>
      </c>
      <c r="E40" s="162">
        <v>3335984178</v>
      </c>
    </row>
    <row r="41" spans="1:10" s="118" customFormat="1" ht="18" customHeight="1" thickBot="1" x14ac:dyDescent="0.3">
      <c r="A41" s="128" t="str">
        <f>VLOOKUP(B41,'[1]LISTADO ATM'!$A$2:$C$822,3,0)</f>
        <v>ESTE</v>
      </c>
      <c r="B41" s="170">
        <v>843</v>
      </c>
      <c r="C41" s="128" t="str">
        <f>VLOOKUP(B41,'[1]LISTADO ATM'!$A$2:$B$822,2,0)</f>
        <v xml:space="preserve">ATM Oficina Romana Centro </v>
      </c>
      <c r="D41" s="172"/>
      <c r="E41" s="176">
        <v>3335984802</v>
      </c>
      <c r="F41" s="127"/>
      <c r="G41" s="127"/>
      <c r="H41" s="127"/>
      <c r="I41" s="127"/>
      <c r="J41" s="127"/>
    </row>
    <row r="42" spans="1:10" s="118" customFormat="1" ht="18.75" customHeight="1" x14ac:dyDescent="0.25">
      <c r="A42" s="128" t="e">
        <f>VLOOKUP(B42,'[1]LISTADO ATM'!$A$2:$C$822,3,0)</f>
        <v>#N/A</v>
      </c>
      <c r="B42" s="170"/>
      <c r="C42" s="128" t="e">
        <f>VLOOKUP(B42,'[1]LISTADO ATM'!$A$2:$B$822,2,0)</f>
        <v>#N/A</v>
      </c>
      <c r="D42" s="172"/>
      <c r="E42" s="162"/>
      <c r="F42" s="127"/>
      <c r="G42" s="127"/>
      <c r="H42" s="127"/>
      <c r="I42" s="127"/>
      <c r="J42" s="127"/>
    </row>
    <row r="43" spans="1:10" s="118" customFormat="1" ht="18" customHeight="1" x14ac:dyDescent="0.25">
      <c r="A43" s="128" t="e">
        <f>VLOOKUP(B43,'[1]LISTADO ATM'!$A$2:$C$822,3,0)</f>
        <v>#N/A</v>
      </c>
      <c r="B43" s="170"/>
      <c r="C43" s="128" t="e">
        <f>VLOOKUP(B43,'[1]LISTADO ATM'!$A$2:$B$822,2,0)</f>
        <v>#N/A</v>
      </c>
      <c r="D43" s="172"/>
      <c r="E43" s="162"/>
      <c r="F43" s="127"/>
      <c r="G43" s="127"/>
      <c r="H43" s="127"/>
      <c r="I43" s="127"/>
      <c r="J43" s="127"/>
    </row>
    <row r="44" spans="1:10" s="118" customFormat="1" ht="18" customHeight="1" x14ac:dyDescent="0.25">
      <c r="A44" s="128" t="e">
        <f>VLOOKUP(B44,'[1]LISTADO ATM'!$A$2:$C$822,3,0)</f>
        <v>#N/A</v>
      </c>
      <c r="B44" s="170"/>
      <c r="C44" s="128" t="e">
        <f>VLOOKUP(B44,'[1]LISTADO ATM'!$A$2:$B$822,2,0)</f>
        <v>#N/A</v>
      </c>
      <c r="D44" s="172"/>
      <c r="E44" s="162"/>
      <c r="F44" s="127"/>
      <c r="G44" s="127"/>
      <c r="H44" s="127"/>
      <c r="I44" s="127"/>
      <c r="J44" s="127"/>
    </row>
    <row r="45" spans="1:10" s="118" customFormat="1" ht="18" customHeight="1" x14ac:dyDescent="0.25">
      <c r="A45" s="128" t="e">
        <f>VLOOKUP(B45,'[1]LISTADO ATM'!$A$2:$C$822,3,0)</f>
        <v>#N/A</v>
      </c>
      <c r="B45" s="170"/>
      <c r="C45" s="128" t="e">
        <f>VLOOKUP(B45,'[1]LISTADO ATM'!$A$2:$B$822,2,0)</f>
        <v>#N/A</v>
      </c>
      <c r="D45" s="172"/>
      <c r="E45" s="162"/>
      <c r="F45" s="127"/>
      <c r="G45" s="127"/>
      <c r="H45" s="127"/>
      <c r="I45" s="127"/>
      <c r="J45" s="127"/>
    </row>
    <row r="46" spans="1:10" s="118" customFormat="1" ht="18.75" customHeight="1" thickBot="1" x14ac:dyDescent="0.3">
      <c r="A46" s="133"/>
      <c r="B46" s="154">
        <f>COUNT(B36:B41)</f>
        <v>6</v>
      </c>
      <c r="C46" s="140"/>
      <c r="D46" s="140"/>
      <c r="E46" s="158"/>
      <c r="F46" s="127"/>
      <c r="G46" s="127"/>
      <c r="H46" s="127"/>
      <c r="I46" s="127"/>
      <c r="J46" s="127"/>
    </row>
    <row r="47" spans="1:10" s="118" customFormat="1" ht="18" customHeight="1" thickBot="1" x14ac:dyDescent="0.3">
      <c r="A47" s="130"/>
      <c r="B47" s="135"/>
      <c r="C47" s="130"/>
      <c r="D47" s="130"/>
      <c r="E47" s="135"/>
      <c r="F47" s="127"/>
      <c r="G47" s="127"/>
      <c r="H47" s="127"/>
      <c r="I47" s="127"/>
      <c r="J47" s="127"/>
    </row>
    <row r="48" spans="1:10" s="118" customFormat="1" ht="18.75" customHeight="1" x14ac:dyDescent="0.25">
      <c r="A48" s="198" t="s">
        <v>2619</v>
      </c>
      <c r="B48" s="199"/>
      <c r="C48" s="199"/>
      <c r="D48" s="199"/>
      <c r="E48" s="200"/>
    </row>
    <row r="49" spans="1:5" s="118" customFormat="1" ht="18" customHeight="1" x14ac:dyDescent="0.25">
      <c r="A49" s="142" t="s">
        <v>15</v>
      </c>
      <c r="B49" s="142" t="s">
        <v>2409</v>
      </c>
      <c r="C49" s="142" t="s">
        <v>46</v>
      </c>
      <c r="D49" s="142" t="s">
        <v>2412</v>
      </c>
      <c r="E49" s="142" t="s">
        <v>2410</v>
      </c>
    </row>
    <row r="50" spans="1:5" s="118" customFormat="1" ht="18" customHeight="1" x14ac:dyDescent="0.25">
      <c r="A50" s="143" t="str">
        <f>VLOOKUP(B50,'[1]LISTADO ATM'!$A$2:$C$822,3,0)</f>
        <v>ESTE</v>
      </c>
      <c r="B50" s="170">
        <v>367</v>
      </c>
      <c r="C50" s="143" t="str">
        <f>VLOOKUP(B50,'[1]LISTADO ATM'!$A$2:$B$822,2,0)</f>
        <v>ATM Ayuntamiento El Puerto</v>
      </c>
      <c r="D50" s="143" t="s">
        <v>2472</v>
      </c>
      <c r="E50" s="162">
        <v>3335983874</v>
      </c>
    </row>
    <row r="51" spans="1:5" s="118" customFormat="1" ht="18.75" customHeight="1" x14ac:dyDescent="0.25">
      <c r="A51" s="143" t="str">
        <f>VLOOKUP(B51,'[1]LISTADO ATM'!$A$2:$C$822,3,0)</f>
        <v>NORTE</v>
      </c>
      <c r="B51" s="170">
        <v>603</v>
      </c>
      <c r="C51" s="143" t="str">
        <f>VLOOKUP(B51,'[1]LISTADO ATM'!$A$2:$B$822,2,0)</f>
        <v xml:space="preserve">ATM Zona Franca (Santiago) II </v>
      </c>
      <c r="D51" s="143" t="s">
        <v>2472</v>
      </c>
      <c r="E51" s="162" t="s">
        <v>2692</v>
      </c>
    </row>
    <row r="52" spans="1:5" s="118" customFormat="1" ht="18.75" customHeight="1" x14ac:dyDescent="0.25">
      <c r="A52" s="143" t="str">
        <f>VLOOKUP(B52,'[1]LISTADO ATM'!$A$2:$C$822,3,0)</f>
        <v>DISTRITO NACIONAL</v>
      </c>
      <c r="B52" s="170">
        <v>961</v>
      </c>
      <c r="C52" s="143" t="str">
        <f>VLOOKUP(B52,'[1]LISTADO ATM'!$A$2:$B$822,2,0)</f>
        <v xml:space="preserve">ATM Listín Diario </v>
      </c>
      <c r="D52" s="143" t="s">
        <v>2472</v>
      </c>
      <c r="E52" s="162">
        <v>3335984479</v>
      </c>
    </row>
    <row r="53" spans="1:5" s="118" customFormat="1" ht="18" x14ac:dyDescent="0.25">
      <c r="A53" s="143" t="str">
        <f>VLOOKUP(B53,'[1]LISTADO ATM'!$A$2:$C$822,3,0)</f>
        <v>DISTRITO NACIONAL</v>
      </c>
      <c r="B53" s="170">
        <v>557</v>
      </c>
      <c r="C53" s="143" t="str">
        <f>VLOOKUP(B53,'[1]LISTADO ATM'!$A$2:$B$822,2,0)</f>
        <v xml:space="preserve">ATM Multicentro La Sirena Ave. Mella </v>
      </c>
      <c r="D53" s="143" t="s">
        <v>2472</v>
      </c>
      <c r="E53" s="162">
        <v>3335984549</v>
      </c>
    </row>
    <row r="54" spans="1:5" s="127" customFormat="1" ht="18" x14ac:dyDescent="0.25">
      <c r="A54" s="143" t="e">
        <f>VLOOKUP(B54,'[1]LISTADO ATM'!$A$2:$C$822,3,0)</f>
        <v>#N/A</v>
      </c>
      <c r="B54" s="170"/>
      <c r="C54" s="143" t="e">
        <f>VLOOKUP(B54,'[1]LISTADO ATM'!$A$2:$B$822,2,0)</f>
        <v>#N/A</v>
      </c>
      <c r="D54" s="163"/>
      <c r="E54" s="162"/>
    </row>
    <row r="55" spans="1:5" s="127" customFormat="1" ht="18" customHeight="1" x14ac:dyDescent="0.25">
      <c r="A55" s="143" t="e">
        <f>VLOOKUP(B55,'[1]LISTADO ATM'!$A$2:$C$822,3,0)</f>
        <v>#N/A</v>
      </c>
      <c r="B55" s="170"/>
      <c r="C55" s="143" t="e">
        <f>VLOOKUP(B55,'[1]LISTADO ATM'!$A$2:$B$822,2,0)</f>
        <v>#N/A</v>
      </c>
      <c r="D55" s="163"/>
      <c r="E55" s="162"/>
    </row>
    <row r="56" spans="1:5" s="127" customFormat="1" ht="18" customHeight="1" x14ac:dyDescent="0.25">
      <c r="A56" s="143" t="e">
        <f>VLOOKUP(B56,'[1]LISTADO ATM'!$A$2:$C$822,3,0)</f>
        <v>#N/A</v>
      </c>
      <c r="B56" s="170"/>
      <c r="C56" s="143" t="e">
        <f>VLOOKUP(B56,'[1]LISTADO ATM'!$A$2:$B$822,2,0)</f>
        <v>#N/A</v>
      </c>
      <c r="D56" s="163"/>
      <c r="E56" s="162"/>
    </row>
    <row r="57" spans="1:5" s="127" customFormat="1" ht="18.75" thickBot="1" x14ac:dyDescent="0.3">
      <c r="A57" s="144" t="s">
        <v>2465</v>
      </c>
      <c r="B57" s="154">
        <f>COUNT(B50:B53)</f>
        <v>4</v>
      </c>
      <c r="C57" s="140"/>
      <c r="D57" s="140"/>
      <c r="E57" s="158"/>
    </row>
    <row r="58" spans="1:5" s="127" customFormat="1" ht="15.75" thickBot="1" x14ac:dyDescent="0.3">
      <c r="A58" s="130"/>
      <c r="B58" s="135"/>
      <c r="C58" s="130"/>
      <c r="D58" s="130"/>
      <c r="E58" s="135"/>
    </row>
    <row r="59" spans="1:5" s="127" customFormat="1" ht="18" x14ac:dyDescent="0.25">
      <c r="A59" s="198" t="s">
        <v>2588</v>
      </c>
      <c r="B59" s="199"/>
      <c r="C59" s="199"/>
      <c r="D59" s="199"/>
      <c r="E59" s="200"/>
    </row>
    <row r="60" spans="1:5" s="127" customFormat="1" ht="18" x14ac:dyDescent="0.25">
      <c r="A60" s="142" t="s">
        <v>15</v>
      </c>
      <c r="B60" s="142" t="s">
        <v>2409</v>
      </c>
      <c r="C60" s="142" t="s">
        <v>46</v>
      </c>
      <c r="D60" s="142" t="s">
        <v>2412</v>
      </c>
      <c r="E60" s="157" t="s">
        <v>2410</v>
      </c>
    </row>
    <row r="61" spans="1:5" s="118" customFormat="1" ht="18" customHeight="1" x14ac:dyDescent="0.25">
      <c r="A61" s="143" t="str">
        <f>VLOOKUP(B61,'[1]LISTADO ATM'!$A$2:$C$822,3,0)</f>
        <v>ESTE</v>
      </c>
      <c r="B61" s="143">
        <v>330</v>
      </c>
      <c r="C61" s="143" t="str">
        <f>VLOOKUP(B61,'[1]LISTADO ATM'!$A$2:$B$822,2,0)</f>
        <v xml:space="preserve">ATM Oficina Boulevard (Higuey) </v>
      </c>
      <c r="D61" s="160" t="s">
        <v>2590</v>
      </c>
      <c r="E61" s="162">
        <v>3335983838</v>
      </c>
    </row>
    <row r="62" spans="1:5" s="118" customFormat="1" ht="18" customHeight="1" x14ac:dyDescent="0.25">
      <c r="A62" s="143" t="str">
        <f>VLOOKUP(B62,'[1]LISTADO ATM'!$A$2:$C$822,3,0)</f>
        <v>NORTE</v>
      </c>
      <c r="B62" s="170">
        <v>431</v>
      </c>
      <c r="C62" s="143" t="str">
        <f>VLOOKUP(B62,'[1]LISTADO ATM'!$A$2:$B$822,2,0)</f>
        <v xml:space="preserve">ATM Autoservicio Sol (Santiago) </v>
      </c>
      <c r="D62" s="160" t="s">
        <v>2590</v>
      </c>
      <c r="E62" s="162" t="s">
        <v>2627</v>
      </c>
    </row>
    <row r="63" spans="1:5" s="127" customFormat="1" ht="18.75" customHeight="1" x14ac:dyDescent="0.25">
      <c r="A63" s="143" t="str">
        <f>VLOOKUP(B63,'[1]LISTADO ATM'!$A$2:$C$822,3,0)</f>
        <v>DISTRITO NACIONAL</v>
      </c>
      <c r="B63" s="170">
        <v>471</v>
      </c>
      <c r="C63" s="143" t="str">
        <f>VLOOKUP(B63,'[1]LISTADO ATM'!$A$2:$B$822,2,0)</f>
        <v>ATM Autoservicio DGT I</v>
      </c>
      <c r="D63" s="160" t="s">
        <v>2590</v>
      </c>
      <c r="E63" s="162" t="s">
        <v>2693</v>
      </c>
    </row>
    <row r="64" spans="1:5" s="127" customFormat="1" ht="18" customHeight="1" x14ac:dyDescent="0.25">
      <c r="A64" s="143" t="str">
        <f>VLOOKUP(B64,'[1]LISTADO ATM'!$A$2:$C$822,3,0)</f>
        <v>DISTRITO NACIONAL</v>
      </c>
      <c r="B64" s="170">
        <v>326</v>
      </c>
      <c r="C64" s="143" t="str">
        <f>VLOOKUP(B64,'[1]LISTADO ATM'!$A$2:$B$822,2,0)</f>
        <v>ATM Autoservicio Jiménez Moya II</v>
      </c>
      <c r="D64" s="160" t="s">
        <v>2590</v>
      </c>
      <c r="E64" s="162" t="s">
        <v>2694</v>
      </c>
    </row>
    <row r="65" spans="1:5" s="127" customFormat="1" ht="18" customHeight="1" x14ac:dyDescent="0.25">
      <c r="A65" s="143" t="str">
        <f>VLOOKUP(B65,'[1]LISTADO ATM'!$A$2:$C$822,3,0)</f>
        <v>DISTRITO NACIONAL</v>
      </c>
      <c r="B65" s="170">
        <v>14</v>
      </c>
      <c r="C65" s="143" t="str">
        <f>VLOOKUP(B65,'[1]LISTADO ATM'!$A$2:$B$822,2,0)</f>
        <v xml:space="preserve">ATM Oficina Aeropuerto Las Américas I </v>
      </c>
      <c r="D65" s="160" t="s">
        <v>2590</v>
      </c>
      <c r="E65" s="162">
        <v>3335983880</v>
      </c>
    </row>
    <row r="66" spans="1:5" s="127" customFormat="1" ht="18" x14ac:dyDescent="0.25">
      <c r="A66" s="143" t="str">
        <f>VLOOKUP(B66,'[1]LISTADO ATM'!$A$2:$C$822,3,0)</f>
        <v>DISTRITO NACIONAL</v>
      </c>
      <c r="B66" s="143">
        <v>378</v>
      </c>
      <c r="C66" s="143" t="str">
        <f>VLOOKUP(B66,'[1]LISTADO ATM'!$A$2:$B$822,2,0)</f>
        <v>ATM UNP Villa Flores</v>
      </c>
      <c r="D66" s="148" t="s">
        <v>2553</v>
      </c>
      <c r="E66" s="162">
        <v>3335981712</v>
      </c>
    </row>
    <row r="67" spans="1:5" s="127" customFormat="1" ht="18" customHeight="1" x14ac:dyDescent="0.25">
      <c r="A67" s="143" t="e">
        <f>VLOOKUP(B67,'[1]LISTADO ATM'!$A$2:$C$822,3,0)</f>
        <v>#N/A</v>
      </c>
      <c r="B67" s="143">
        <v>994</v>
      </c>
      <c r="C67" s="143" t="e">
        <f>VLOOKUP(B67,'[1]LISTADO ATM'!$A$2:$B$822,2,0)</f>
        <v>#N/A</v>
      </c>
      <c r="D67" s="148" t="s">
        <v>2553</v>
      </c>
      <c r="E67" s="162">
        <v>3335984247</v>
      </c>
    </row>
    <row r="68" spans="1:5" s="127" customFormat="1" ht="17.45" customHeight="1" x14ac:dyDescent="0.25">
      <c r="A68" s="143" t="str">
        <f>VLOOKUP(B68,'[1]LISTADO ATM'!$A$2:$C$822,3,0)</f>
        <v>DISTRITO NACIONAL</v>
      </c>
      <c r="B68" s="143">
        <v>410</v>
      </c>
      <c r="C68" s="143" t="str">
        <f>VLOOKUP(B68,'[1]LISTADO ATM'!$A$2:$B$822,2,0)</f>
        <v xml:space="preserve">ATM Oficina Las Palmas de Herrera II </v>
      </c>
      <c r="D68" s="160" t="s">
        <v>2590</v>
      </c>
      <c r="E68" s="162">
        <v>3335984735</v>
      </c>
    </row>
    <row r="69" spans="1:5" s="127" customFormat="1" ht="18.75" customHeight="1" x14ac:dyDescent="0.25">
      <c r="A69" s="143" t="str">
        <f>VLOOKUP(B69,'[1]LISTADO ATM'!$A$2:$C$822,3,0)</f>
        <v>DISTRITO NACIONAL</v>
      </c>
      <c r="B69" s="143">
        <v>818</v>
      </c>
      <c r="C69" s="143" t="str">
        <f>VLOOKUP(B69,'[1]LISTADO ATM'!$A$2:$B$822,2,0)</f>
        <v xml:space="preserve">ATM Juridicción Inmobiliaria </v>
      </c>
      <c r="D69" s="148" t="s">
        <v>2553</v>
      </c>
      <c r="E69" s="162">
        <v>3335984824</v>
      </c>
    </row>
    <row r="70" spans="1:5" s="118" customFormat="1" ht="18.75" customHeight="1" x14ac:dyDescent="0.25">
      <c r="A70" s="143" t="str">
        <f>VLOOKUP(B70,'[1]LISTADO ATM'!$A$2:$C$822,3,0)</f>
        <v>NORTE</v>
      </c>
      <c r="B70" s="143">
        <v>944</v>
      </c>
      <c r="C70" s="143" t="str">
        <f>VLOOKUP(B70,'[1]LISTADO ATM'!$A$2:$B$822,2,0)</f>
        <v xml:space="preserve">ATM UNP Mao </v>
      </c>
      <c r="D70" s="160" t="s">
        <v>2590</v>
      </c>
      <c r="E70" s="162">
        <v>3335976789</v>
      </c>
    </row>
    <row r="71" spans="1:5" s="118" customFormat="1" ht="18" customHeight="1" x14ac:dyDescent="0.25">
      <c r="A71" s="143" t="e">
        <f>VLOOKUP(B71,'[1]LISTADO ATM'!$A$2:$C$822,3,0)</f>
        <v>#N/A</v>
      </c>
      <c r="B71" s="143"/>
      <c r="C71" s="143" t="e">
        <f>VLOOKUP(B71,'[1]LISTADO ATM'!$A$2:$B$822,2,0)</f>
        <v>#N/A</v>
      </c>
      <c r="D71" s="173"/>
      <c r="E71" s="162"/>
    </row>
    <row r="72" spans="1:5" s="118" customFormat="1" ht="18" customHeight="1" x14ac:dyDescent="0.25">
      <c r="A72" s="143" t="e">
        <f>VLOOKUP(B72,'[1]LISTADO ATM'!$A$2:$C$822,3,0)</f>
        <v>#N/A</v>
      </c>
      <c r="B72" s="143"/>
      <c r="C72" s="143" t="e">
        <f>VLOOKUP(B72,'[1]LISTADO ATM'!$A$2:$B$822,2,0)</f>
        <v>#N/A</v>
      </c>
      <c r="D72" s="173"/>
      <c r="E72" s="162"/>
    </row>
    <row r="73" spans="1:5" s="118" customFormat="1" ht="18.75" thickBot="1" x14ac:dyDescent="0.3">
      <c r="A73" s="144" t="s">
        <v>2465</v>
      </c>
      <c r="B73" s="154">
        <f>COUNT(B61:B70)</f>
        <v>10</v>
      </c>
      <c r="C73" s="140"/>
      <c r="D73" s="140"/>
      <c r="E73" s="158"/>
    </row>
    <row r="74" spans="1:5" s="118" customFormat="1" ht="18" customHeight="1" thickBot="1" x14ac:dyDescent="0.3">
      <c r="A74" s="130"/>
      <c r="B74" s="135"/>
      <c r="C74" s="130"/>
      <c r="D74" s="130"/>
      <c r="E74" s="135"/>
    </row>
    <row r="75" spans="1:5" s="127" customFormat="1" ht="18.75" customHeight="1" thickBot="1" x14ac:dyDescent="0.3">
      <c r="A75" s="187" t="s">
        <v>2467</v>
      </c>
      <c r="B75" s="188"/>
      <c r="C75" s="130" t="s">
        <v>2406</v>
      </c>
      <c r="D75" s="135"/>
      <c r="E75" s="135"/>
    </row>
    <row r="76" spans="1:5" s="127" customFormat="1" ht="18.75" customHeight="1" thickBot="1" x14ac:dyDescent="0.3">
      <c r="A76" s="146">
        <f>+B46+B57+B73</f>
        <v>20</v>
      </c>
      <c r="B76" s="150"/>
      <c r="C76" s="130"/>
      <c r="D76" s="130"/>
      <c r="E76" s="145"/>
    </row>
    <row r="77" spans="1:5" s="118" customFormat="1" ht="18" customHeight="1" thickBot="1" x14ac:dyDescent="0.3">
      <c r="A77" s="130"/>
      <c r="B77" s="135"/>
      <c r="C77" s="130"/>
      <c r="D77" s="130"/>
      <c r="E77" s="135"/>
    </row>
    <row r="78" spans="1:5" s="118" customFormat="1" ht="18" customHeight="1" thickBot="1" x14ac:dyDescent="0.3">
      <c r="A78" s="189" t="s">
        <v>2468</v>
      </c>
      <c r="B78" s="190"/>
      <c r="C78" s="190"/>
      <c r="D78" s="190"/>
      <c r="E78" s="191"/>
    </row>
    <row r="79" spans="1:5" s="118" customFormat="1" ht="18" x14ac:dyDescent="0.25">
      <c r="A79" s="136" t="s">
        <v>15</v>
      </c>
      <c r="B79" s="136" t="s">
        <v>2409</v>
      </c>
      <c r="C79" s="134" t="s">
        <v>46</v>
      </c>
      <c r="D79" s="201" t="s">
        <v>2412</v>
      </c>
      <c r="E79" s="202"/>
    </row>
    <row r="80" spans="1:5" s="110" customFormat="1" ht="18" customHeight="1" x14ac:dyDescent="0.25">
      <c r="A80" s="143" t="str">
        <f>VLOOKUP(B80,'[1]LISTADO ATM'!$A$2:$C$822,3,0)</f>
        <v>DISTRITO NACIONAL</v>
      </c>
      <c r="B80" s="170">
        <v>162</v>
      </c>
      <c r="C80" s="143" t="str">
        <f>VLOOKUP(B80,'[1]LISTADO ATM'!$A$2:$B$822,2,0)</f>
        <v xml:space="preserve">ATM Oficina Tiradentes I </v>
      </c>
      <c r="D80" s="186" t="s">
        <v>2591</v>
      </c>
      <c r="E80" s="186"/>
    </row>
    <row r="81" spans="1:6" s="110" customFormat="1" ht="18" customHeight="1" x14ac:dyDescent="0.25">
      <c r="A81" s="143" t="str">
        <f>VLOOKUP(B81,'[1]LISTADO ATM'!$A$2:$C$822,3,0)</f>
        <v>DISTRITO NACIONAL</v>
      </c>
      <c r="B81" s="170">
        <v>435</v>
      </c>
      <c r="C81" s="143" t="str">
        <f>VLOOKUP(B81,'[1]LISTADO ATM'!$A$2:$B$822,2,0)</f>
        <v xml:space="preserve">ATM Autobanco Torre I </v>
      </c>
      <c r="D81" s="186" t="s">
        <v>2622</v>
      </c>
      <c r="E81" s="186"/>
    </row>
    <row r="82" spans="1:6" s="118" customFormat="1" ht="18" customHeight="1" x14ac:dyDescent="0.25">
      <c r="A82" s="143" t="str">
        <f>VLOOKUP(B82,'[1]LISTADO ATM'!$A$2:$C$822,3,0)</f>
        <v>NORTE</v>
      </c>
      <c r="B82" s="170">
        <v>292</v>
      </c>
      <c r="C82" s="143" t="str">
        <f>VLOOKUP(B82,'[1]LISTADO ATM'!$A$2:$B$822,2,0)</f>
        <v xml:space="preserve">ATM UNP Castañuelas (Montecristi) </v>
      </c>
      <c r="D82" s="186" t="s">
        <v>2622</v>
      </c>
      <c r="E82" s="186"/>
    </row>
    <row r="83" spans="1:6" s="118" customFormat="1" ht="18" customHeight="1" x14ac:dyDescent="0.25">
      <c r="A83" s="143" t="str">
        <f>VLOOKUP(B83,'[1]LISTADO ATM'!$A$2:$C$822,3,0)</f>
        <v>DISTRITO NACIONAL</v>
      </c>
      <c r="B83" s="170">
        <v>416</v>
      </c>
      <c r="C83" s="143" t="str">
        <f>VLOOKUP(B83,'[1]LISTADO ATM'!$A$2:$B$822,2,0)</f>
        <v xml:space="preserve">ATM Autobanco San Martín II </v>
      </c>
      <c r="D83" s="186" t="s">
        <v>2591</v>
      </c>
      <c r="E83" s="186"/>
    </row>
    <row r="84" spans="1:6" s="118" customFormat="1" ht="18.75" customHeight="1" x14ac:dyDescent="0.25">
      <c r="A84" s="143" t="str">
        <f>VLOOKUP(B84,'[1]LISTADO ATM'!$A$2:$C$822,3,0)</f>
        <v>SUR</v>
      </c>
      <c r="B84" s="170">
        <v>870</v>
      </c>
      <c r="C84" s="143" t="str">
        <f>VLOOKUP(B84,'[1]LISTADO ATM'!$A$2:$B$822,2,0)</f>
        <v xml:space="preserve">ATM Willbes Dominicana (Barahona) </v>
      </c>
      <c r="D84" s="186" t="s">
        <v>2591</v>
      </c>
      <c r="E84" s="186"/>
    </row>
    <row r="85" spans="1:6" s="118" customFormat="1" ht="18.75" customHeight="1" x14ac:dyDescent="0.25">
      <c r="A85" s="143" t="str">
        <f>VLOOKUP(B85,'[1]LISTADO ATM'!$A$2:$C$822,3,0)</f>
        <v>ESTE</v>
      </c>
      <c r="B85" s="170">
        <v>963</v>
      </c>
      <c r="C85" s="143" t="str">
        <f>VLOOKUP(B85,'[1]LISTADO ATM'!$A$2:$B$822,2,0)</f>
        <v xml:space="preserve">ATM Multiplaza La Romana </v>
      </c>
      <c r="D85" s="186" t="s">
        <v>2591</v>
      </c>
      <c r="E85" s="186"/>
    </row>
    <row r="86" spans="1:6" s="118" customFormat="1" ht="18" customHeight="1" x14ac:dyDescent="0.25">
      <c r="A86" s="143" t="str">
        <f>VLOOKUP(B86,'[1]LISTADO ATM'!$A$2:$C$822,3,0)</f>
        <v>DISTRITO NACIONAL</v>
      </c>
      <c r="B86" s="170">
        <v>974</v>
      </c>
      <c r="C86" s="143" t="str">
        <f>VLOOKUP(B86,'[1]LISTADO ATM'!$A$2:$B$822,2,0)</f>
        <v xml:space="preserve">ATM S/M Nacional Ave. Lope de Vega </v>
      </c>
      <c r="D86" s="186" t="s">
        <v>2622</v>
      </c>
      <c r="E86" s="186"/>
    </row>
    <row r="87" spans="1:6" s="118" customFormat="1" ht="18" customHeight="1" x14ac:dyDescent="0.25">
      <c r="A87" s="143" t="str">
        <f>VLOOKUP(B87,'[1]LISTADO ATM'!$A$2:$C$822,3,0)</f>
        <v>NORTE</v>
      </c>
      <c r="B87" s="170">
        <v>157</v>
      </c>
      <c r="C87" s="143" t="str">
        <f>VLOOKUP(B87,'[1]LISTADO ATM'!$A$2:$B$822,2,0)</f>
        <v xml:space="preserve">ATM Oficina Samaná </v>
      </c>
      <c r="D87" s="186" t="s">
        <v>2591</v>
      </c>
      <c r="E87" s="186"/>
    </row>
    <row r="88" spans="1:6" s="118" customFormat="1" ht="18" x14ac:dyDescent="0.25">
      <c r="A88" s="143" t="str">
        <f>VLOOKUP(B88,'[1]LISTADO ATM'!$A$2:$C$822,3,0)</f>
        <v>SUR</v>
      </c>
      <c r="B88" s="170">
        <v>89</v>
      </c>
      <c r="C88" s="143" t="str">
        <f>VLOOKUP(B88,'[1]LISTADO ATM'!$A$2:$B$822,2,0)</f>
        <v xml:space="preserve">ATM UNP El Cercado (San Juan) </v>
      </c>
      <c r="D88" s="186" t="s">
        <v>2591</v>
      </c>
      <c r="E88" s="186"/>
    </row>
    <row r="89" spans="1:6" s="118" customFormat="1" ht="18.75" customHeight="1" x14ac:dyDescent="0.25">
      <c r="A89" s="143" t="s">
        <v>1273</v>
      </c>
      <c r="B89" s="170">
        <v>991</v>
      </c>
      <c r="C89" s="143" t="s">
        <v>2695</v>
      </c>
      <c r="D89" s="186" t="s">
        <v>2591</v>
      </c>
      <c r="E89" s="186"/>
    </row>
    <row r="90" spans="1:6" s="110" customFormat="1" ht="18.75" customHeight="1" x14ac:dyDescent="0.25">
      <c r="A90" s="143" t="str">
        <f>VLOOKUP(B90,'[1]LISTADO ATM'!$A$2:$C$822,3,0)</f>
        <v>SUR</v>
      </c>
      <c r="B90" s="170">
        <v>962</v>
      </c>
      <c r="C90" s="143" t="str">
        <f>VLOOKUP(B90,'[1]LISTADO ATM'!$A$2:$B$822,2,0)</f>
        <v xml:space="preserve">ATM Oficina Villa Ofelia II (San Juan) </v>
      </c>
      <c r="D90" s="186" t="s">
        <v>2591</v>
      </c>
      <c r="E90" s="186"/>
      <c r="F90" s="118"/>
    </row>
    <row r="91" spans="1:6" s="118" customFormat="1" ht="18" x14ac:dyDescent="0.25">
      <c r="A91" s="143" t="str">
        <f>VLOOKUP(B91,'[1]LISTADO ATM'!$A$2:$C$822,3,0)</f>
        <v>NORTE</v>
      </c>
      <c r="B91" s="170">
        <v>754</v>
      </c>
      <c r="C91" s="143" t="str">
        <f>VLOOKUP(B91,'[1]LISTADO ATM'!$A$2:$B$822,2,0)</f>
        <v xml:space="preserve">ATM Autobanco Oficina Licey al Medio </v>
      </c>
      <c r="D91" s="186" t="s">
        <v>2591</v>
      </c>
      <c r="E91" s="186"/>
    </row>
    <row r="92" spans="1:6" s="110" customFormat="1" ht="18" customHeight="1" x14ac:dyDescent="0.25">
      <c r="A92" s="143" t="str">
        <f>VLOOKUP(B92,'[1]LISTADO ATM'!$A$2:$C$822,3,0)</f>
        <v>NORTE</v>
      </c>
      <c r="B92" s="170">
        <v>645</v>
      </c>
      <c r="C92" s="143" t="str">
        <f>VLOOKUP(B92,'[1]LISTADO ATM'!$A$2:$B$822,2,0)</f>
        <v xml:space="preserve">ATM UNP Cabrera </v>
      </c>
      <c r="D92" s="186" t="s">
        <v>2591</v>
      </c>
      <c r="E92" s="186"/>
      <c r="F92" s="118"/>
    </row>
    <row r="93" spans="1:6" s="110" customFormat="1" ht="17.45" customHeight="1" x14ac:dyDescent="0.25">
      <c r="A93" s="143" t="str">
        <f>VLOOKUP(B93,'[1]LISTADO ATM'!$A$2:$C$822,3,0)</f>
        <v>DISTRITO NACIONAL</v>
      </c>
      <c r="B93" s="170">
        <v>407</v>
      </c>
      <c r="C93" s="143" t="str">
        <f>VLOOKUP(B93,'[1]LISTADO ATM'!$A$2:$B$822,2,0)</f>
        <v xml:space="preserve">ATM Multicentro La Sirena Villa Mella </v>
      </c>
      <c r="D93" s="186" t="s">
        <v>2622</v>
      </c>
      <c r="E93" s="186"/>
      <c r="F93" s="118"/>
    </row>
    <row r="94" spans="1:6" s="110" customFormat="1" ht="18" customHeight="1" x14ac:dyDescent="0.25">
      <c r="A94" s="143" t="e">
        <f>VLOOKUP(B94,'[1]LISTADO ATM'!$A$2:$C$822,3,0)</f>
        <v>#N/A</v>
      </c>
      <c r="B94" s="170"/>
      <c r="C94" s="143" t="e">
        <f>VLOOKUP(B94,'[1]LISTADO ATM'!$A$2:$B$822,2,0)</f>
        <v>#N/A</v>
      </c>
      <c r="D94" s="165"/>
      <c r="E94" s="164"/>
      <c r="F94" s="118"/>
    </row>
    <row r="95" spans="1:6" s="127" customFormat="1" ht="18" customHeight="1" x14ac:dyDescent="0.25">
      <c r="A95" s="143" t="e">
        <f>VLOOKUP(B95,'[1]LISTADO ATM'!$A$2:$C$822,3,0)</f>
        <v>#N/A</v>
      </c>
      <c r="B95" s="170"/>
      <c r="C95" s="143" t="e">
        <f>VLOOKUP(B95,'[1]LISTADO ATM'!$A$2:$B$822,2,0)</f>
        <v>#N/A</v>
      </c>
      <c r="D95" s="165"/>
      <c r="E95" s="164"/>
    </row>
    <row r="96" spans="1:6" s="127" customFormat="1" ht="18" customHeight="1" x14ac:dyDescent="0.25">
      <c r="A96" s="143" t="e">
        <f>VLOOKUP(B96,'[1]LISTADO ATM'!$A$2:$C$822,3,0)</f>
        <v>#N/A</v>
      </c>
      <c r="B96" s="170"/>
      <c r="C96" s="143" t="e">
        <f>VLOOKUP(B96,'[1]LISTADO ATM'!$A$2:$B$822,2,0)</f>
        <v>#N/A</v>
      </c>
      <c r="D96" s="165"/>
      <c r="E96" s="164"/>
    </row>
    <row r="97" spans="1:6" s="127" customFormat="1" ht="18" customHeight="1" x14ac:dyDescent="0.25">
      <c r="A97" s="143" t="e">
        <f>VLOOKUP(B97,'[1]LISTADO ATM'!$A$2:$C$822,3,0)</f>
        <v>#N/A</v>
      </c>
      <c r="B97" s="170"/>
      <c r="C97" s="143" t="e">
        <f>VLOOKUP(B97,'[1]LISTADO ATM'!$A$2:$B$822,2,0)</f>
        <v>#N/A</v>
      </c>
      <c r="D97" s="165"/>
      <c r="E97" s="164"/>
    </row>
    <row r="98" spans="1:6" s="127" customFormat="1" ht="18" customHeight="1" x14ac:dyDescent="0.25">
      <c r="A98" s="143" t="e">
        <f>VLOOKUP(B98,'[1]LISTADO ATM'!$A$2:$C$822,3,0)</f>
        <v>#N/A</v>
      </c>
      <c r="B98" s="170"/>
      <c r="C98" s="143" t="e">
        <f>VLOOKUP(B98,'[1]LISTADO ATM'!$A$2:$B$822,2,0)</f>
        <v>#N/A</v>
      </c>
      <c r="D98" s="165"/>
      <c r="E98" s="164"/>
    </row>
    <row r="99" spans="1:6" s="127" customFormat="1" ht="18" customHeight="1" thickBot="1" x14ac:dyDescent="0.3">
      <c r="A99" s="144" t="s">
        <v>2465</v>
      </c>
      <c r="B99" s="154">
        <f>COUNT(B80:B93)</f>
        <v>14</v>
      </c>
      <c r="C99" s="152"/>
      <c r="D99" s="152"/>
      <c r="E99" s="159"/>
    </row>
    <row r="100" spans="1:6" s="110" customFormat="1" ht="18.75" customHeight="1" x14ac:dyDescent="0.25">
      <c r="A100" s="130"/>
      <c r="B100" s="151"/>
      <c r="C100" s="130"/>
      <c r="D100" s="130"/>
      <c r="E100" s="145"/>
    </row>
    <row r="101" spans="1:6" s="118" customFormat="1" ht="18" customHeight="1" x14ac:dyDescent="0.25">
      <c r="A101" s="130"/>
      <c r="B101" s="151"/>
      <c r="C101" s="130"/>
      <c r="D101" s="130"/>
      <c r="E101" s="145"/>
    </row>
    <row r="102" spans="1:6" s="118" customFormat="1" x14ac:dyDescent="0.25">
      <c r="A102" s="130"/>
      <c r="B102" s="151"/>
      <c r="C102" s="130"/>
      <c r="D102" s="130"/>
      <c r="E102" s="145"/>
    </row>
    <row r="103" spans="1:6" s="118" customFormat="1" x14ac:dyDescent="0.25">
      <c r="A103" s="130"/>
      <c r="B103" s="151"/>
      <c r="C103" s="130"/>
      <c r="D103" s="130"/>
      <c r="E103" s="145"/>
    </row>
    <row r="104" spans="1:6" s="110" customFormat="1" ht="18.75" customHeight="1" x14ac:dyDescent="0.25">
      <c r="A104" s="130"/>
      <c r="B104" s="151"/>
      <c r="C104" s="130"/>
      <c r="D104" s="130"/>
      <c r="E104" s="145"/>
      <c r="F104" s="118"/>
    </row>
    <row r="105" spans="1:6" s="110" customFormat="1" ht="18" customHeight="1" x14ac:dyDescent="0.25">
      <c r="A105" s="130"/>
      <c r="B105" s="151"/>
      <c r="C105" s="130"/>
      <c r="D105" s="130"/>
      <c r="E105" s="145"/>
      <c r="F105" s="118"/>
    </row>
    <row r="106" spans="1:6" s="118" customFormat="1" ht="18" customHeight="1" x14ac:dyDescent="0.25">
      <c r="A106" s="130"/>
      <c r="B106" s="151"/>
      <c r="C106" s="130"/>
      <c r="D106" s="130"/>
      <c r="E106" s="145"/>
    </row>
    <row r="107" spans="1:6" s="118" customFormat="1" ht="18" customHeight="1" x14ac:dyDescent="0.25">
      <c r="A107" s="130"/>
      <c r="B107" s="151"/>
      <c r="C107" s="130"/>
      <c r="D107" s="130"/>
      <c r="E107" s="145"/>
    </row>
    <row r="108" spans="1:6" s="110" customFormat="1" x14ac:dyDescent="0.25">
      <c r="A108" s="130"/>
      <c r="B108" s="151"/>
      <c r="C108" s="130"/>
      <c r="D108" s="130"/>
      <c r="E108" s="145"/>
      <c r="F108" s="118"/>
    </row>
    <row r="109" spans="1:6" s="110" customFormat="1" ht="18.75" customHeight="1" x14ac:dyDescent="0.25">
      <c r="A109" s="130"/>
      <c r="B109" s="151"/>
      <c r="C109" s="130"/>
      <c r="D109" s="130"/>
      <c r="E109" s="145"/>
      <c r="F109" s="118"/>
    </row>
    <row r="110" spans="1:6" s="110" customFormat="1" ht="18.75" customHeight="1" x14ac:dyDescent="0.25">
      <c r="A110" s="130"/>
      <c r="B110" s="151"/>
      <c r="C110" s="130"/>
      <c r="D110" s="130"/>
      <c r="E110" s="145"/>
      <c r="F110" s="118"/>
    </row>
    <row r="111" spans="1:6" s="110" customFormat="1" x14ac:dyDescent="0.25">
      <c r="A111" s="130"/>
      <c r="B111" s="151"/>
      <c r="C111" s="130"/>
      <c r="D111" s="130"/>
      <c r="E111" s="145"/>
      <c r="F111" s="118"/>
    </row>
    <row r="112" spans="1:6" s="118" customFormat="1" ht="18" customHeight="1" x14ac:dyDescent="0.25">
      <c r="A112" s="130"/>
      <c r="B112" s="151"/>
      <c r="C112" s="130"/>
      <c r="D112" s="130"/>
      <c r="E112" s="145"/>
    </row>
    <row r="113" spans="1:5" s="118" customFormat="1" ht="18.75" customHeight="1" x14ac:dyDescent="0.25">
      <c r="A113" s="130"/>
      <c r="B113" s="151"/>
      <c r="C113" s="130"/>
      <c r="D113" s="130"/>
      <c r="E113" s="145"/>
    </row>
    <row r="114" spans="1:5" s="118" customFormat="1" x14ac:dyDescent="0.25">
      <c r="A114" s="130"/>
      <c r="B114" s="151"/>
      <c r="C114" s="130"/>
      <c r="D114" s="130"/>
      <c r="E114" s="145"/>
    </row>
    <row r="115" spans="1:5" s="110" customFormat="1" x14ac:dyDescent="0.25">
      <c r="A115" s="130"/>
      <c r="B115" s="151"/>
      <c r="C115" s="130"/>
      <c r="D115" s="130"/>
      <c r="E115" s="145"/>
    </row>
    <row r="116" spans="1:5" s="110" customFormat="1" ht="18.75" customHeight="1" x14ac:dyDescent="0.25">
      <c r="A116" s="130"/>
      <c r="B116" s="151"/>
      <c r="C116" s="130"/>
      <c r="D116" s="130"/>
      <c r="E116" s="145"/>
    </row>
    <row r="117" spans="1:5" s="110" customFormat="1" ht="18" customHeight="1" x14ac:dyDescent="0.25">
      <c r="A117" s="130"/>
      <c r="B117" s="151"/>
      <c r="C117" s="130"/>
      <c r="D117" s="130"/>
      <c r="E117" s="145"/>
    </row>
    <row r="118" spans="1:5" s="110" customFormat="1" x14ac:dyDescent="0.25">
      <c r="A118" s="130"/>
      <c r="B118" s="151"/>
      <c r="C118" s="130"/>
      <c r="D118" s="130"/>
      <c r="E118" s="145"/>
    </row>
    <row r="119" spans="1:5" s="110" customFormat="1" ht="18.75" customHeight="1" x14ac:dyDescent="0.25">
      <c r="A119" s="130"/>
      <c r="B119" s="151"/>
      <c r="C119" s="130"/>
      <c r="D119" s="130"/>
      <c r="E119" s="145"/>
    </row>
    <row r="120" spans="1:5" s="110" customFormat="1" ht="18" customHeight="1" x14ac:dyDescent="0.25">
      <c r="A120" s="130"/>
      <c r="B120" s="151"/>
      <c r="C120" s="130"/>
      <c r="D120" s="130"/>
      <c r="E120" s="145"/>
    </row>
    <row r="121" spans="1:5" x14ac:dyDescent="0.25">
      <c r="A121" s="130"/>
      <c r="B121" s="151"/>
      <c r="C121" s="130"/>
      <c r="D121" s="130"/>
      <c r="E121" s="145"/>
    </row>
    <row r="122" spans="1:5" x14ac:dyDescent="0.25">
      <c r="A122" s="130"/>
      <c r="B122" s="151"/>
      <c r="C122" s="130"/>
      <c r="D122" s="130"/>
      <c r="E122" s="145"/>
    </row>
    <row r="123" spans="1:5" ht="18" customHeight="1" x14ac:dyDescent="0.25">
      <c r="A123" s="130"/>
      <c r="B123" s="151"/>
      <c r="C123" s="130"/>
      <c r="D123" s="130"/>
      <c r="E123" s="145"/>
    </row>
    <row r="124" spans="1:5" ht="18" customHeight="1" x14ac:dyDescent="0.25">
      <c r="A124" s="130"/>
      <c r="B124" s="151"/>
      <c r="C124" s="130"/>
      <c r="D124" s="130"/>
      <c r="E124" s="145"/>
    </row>
    <row r="125" spans="1:5" x14ac:dyDescent="0.25">
      <c r="A125" s="130"/>
      <c r="B125" s="151"/>
      <c r="C125" s="130"/>
      <c r="D125" s="130"/>
      <c r="E125" s="145"/>
    </row>
    <row r="126" spans="1:5" ht="18.75" customHeight="1" x14ac:dyDescent="0.25">
      <c r="A126" s="130"/>
      <c r="B126" s="151"/>
      <c r="C126" s="130"/>
      <c r="D126" s="130"/>
      <c r="E126" s="145"/>
    </row>
    <row r="127" spans="1:5" x14ac:dyDescent="0.25">
      <c r="A127" s="130"/>
      <c r="B127" s="151"/>
      <c r="C127" s="130"/>
      <c r="D127" s="130"/>
      <c r="E127" s="145"/>
    </row>
    <row r="128" spans="1:5" x14ac:dyDescent="0.25">
      <c r="A128" s="130"/>
      <c r="B128" s="151"/>
      <c r="C128" s="130"/>
      <c r="D128" s="130"/>
      <c r="E128" s="145"/>
    </row>
    <row r="129" spans="1:5" s="110" customFormat="1" ht="18.75" customHeight="1" x14ac:dyDescent="0.25">
      <c r="A129" s="130"/>
      <c r="B129" s="151"/>
      <c r="C129" s="130"/>
      <c r="D129" s="130"/>
      <c r="E129" s="145"/>
    </row>
    <row r="130" spans="1:5" s="110" customFormat="1" ht="18" customHeight="1" x14ac:dyDescent="0.25">
      <c r="A130" s="130"/>
      <c r="B130" s="151"/>
      <c r="C130" s="130"/>
      <c r="D130" s="130"/>
      <c r="E130" s="145"/>
    </row>
    <row r="131" spans="1:5" s="110" customFormat="1" x14ac:dyDescent="0.25">
      <c r="A131" s="130"/>
      <c r="B131" s="151"/>
      <c r="C131" s="130"/>
      <c r="D131" s="130"/>
      <c r="E131" s="145"/>
    </row>
    <row r="132" spans="1:5" x14ac:dyDescent="0.25">
      <c r="A132" s="130"/>
      <c r="B132" s="151"/>
      <c r="C132" s="130"/>
      <c r="D132" s="130"/>
      <c r="E132" s="145"/>
    </row>
    <row r="133" spans="1:5" x14ac:dyDescent="0.25">
      <c r="A133" s="130"/>
      <c r="B133" s="151"/>
      <c r="C133" s="130"/>
      <c r="D133" s="130"/>
      <c r="E133" s="145"/>
    </row>
    <row r="134" spans="1:5" x14ac:dyDescent="0.25">
      <c r="A134" s="130"/>
      <c r="B134" s="151"/>
      <c r="C134" s="130"/>
      <c r="D134" s="130"/>
      <c r="E134" s="145"/>
    </row>
    <row r="135" spans="1:5" x14ac:dyDescent="0.25">
      <c r="A135" s="130"/>
      <c r="B135" s="151"/>
      <c r="C135" s="130"/>
      <c r="D135" s="130"/>
      <c r="E135" s="145"/>
    </row>
    <row r="136" spans="1:5" x14ac:dyDescent="0.25">
      <c r="A136" s="130"/>
      <c r="B136" s="151"/>
      <c r="C136" s="130"/>
      <c r="D136" s="130"/>
      <c r="E136" s="145"/>
    </row>
    <row r="137" spans="1:5" x14ac:dyDescent="0.25">
      <c r="A137" s="130"/>
      <c r="B137" s="151"/>
      <c r="C137" s="130"/>
      <c r="D137" s="130"/>
      <c r="E137" s="145"/>
    </row>
    <row r="138" spans="1:5" x14ac:dyDescent="0.25">
      <c r="A138" s="130"/>
      <c r="B138" s="151"/>
      <c r="C138" s="130"/>
      <c r="D138" s="130"/>
      <c r="E138" s="145"/>
    </row>
    <row r="139" spans="1:5" x14ac:dyDescent="0.25">
      <c r="A139" s="130"/>
      <c r="B139" s="151"/>
      <c r="C139" s="130"/>
      <c r="D139" s="130"/>
      <c r="E139" s="145"/>
    </row>
    <row r="140" spans="1:5" x14ac:dyDescent="0.25">
      <c r="A140" s="130"/>
      <c r="B140" s="151"/>
      <c r="C140" s="130"/>
      <c r="D140" s="130"/>
      <c r="E140" s="145"/>
    </row>
    <row r="141" spans="1:5" x14ac:dyDescent="0.25">
      <c r="A141" s="130"/>
      <c r="B141" s="151"/>
      <c r="C141" s="130"/>
      <c r="D141" s="130"/>
      <c r="E141" s="145"/>
    </row>
    <row r="142" spans="1:5" x14ac:dyDescent="0.25">
      <c r="A142" s="130"/>
      <c r="B142" s="151"/>
      <c r="C142" s="130"/>
      <c r="D142" s="130"/>
      <c r="E142" s="145"/>
    </row>
    <row r="143" spans="1:5" x14ac:dyDescent="0.25">
      <c r="A143" s="130"/>
      <c r="B143" s="151"/>
      <c r="C143" s="130"/>
      <c r="D143" s="130"/>
      <c r="E143" s="145"/>
    </row>
    <row r="144" spans="1:5" x14ac:dyDescent="0.25">
      <c r="A144" s="130"/>
      <c r="B144" s="151"/>
      <c r="C144" s="130"/>
      <c r="D144" s="130"/>
      <c r="E144" s="145"/>
    </row>
    <row r="145" spans="1:5" x14ac:dyDescent="0.25">
      <c r="A145" s="130"/>
      <c r="B145" s="151"/>
      <c r="C145" s="130"/>
      <c r="D145" s="130"/>
      <c r="E145" s="145"/>
    </row>
    <row r="146" spans="1:5" x14ac:dyDescent="0.25">
      <c r="A146" s="130"/>
      <c r="B146" s="151"/>
      <c r="C146" s="130"/>
      <c r="D146" s="130"/>
      <c r="E146" s="145"/>
    </row>
    <row r="147" spans="1:5" x14ac:dyDescent="0.25">
      <c r="A147" s="130"/>
      <c r="B147" s="151"/>
      <c r="C147" s="130"/>
      <c r="D147" s="130"/>
      <c r="E147" s="145"/>
    </row>
    <row r="148" spans="1:5" x14ac:dyDescent="0.25">
      <c r="A148" s="130"/>
      <c r="B148" s="151"/>
      <c r="C148" s="130"/>
      <c r="D148" s="130"/>
      <c r="E148" s="145"/>
    </row>
    <row r="149" spans="1:5" x14ac:dyDescent="0.25">
      <c r="A149" s="130"/>
      <c r="B149" s="151"/>
      <c r="C149" s="130"/>
      <c r="D149" s="130"/>
      <c r="E149" s="145"/>
    </row>
    <row r="150" spans="1:5" x14ac:dyDescent="0.25">
      <c r="A150" s="130"/>
      <c r="B150" s="151"/>
      <c r="C150" s="130"/>
      <c r="D150" s="130"/>
      <c r="E150" s="145"/>
    </row>
    <row r="151" spans="1:5" x14ac:dyDescent="0.25">
      <c r="A151" s="130"/>
      <c r="B151" s="151"/>
      <c r="C151" s="130"/>
      <c r="D151" s="130"/>
      <c r="E151" s="145"/>
    </row>
    <row r="152" spans="1:5" x14ac:dyDescent="0.25">
      <c r="A152" s="130"/>
      <c r="B152" s="151"/>
      <c r="C152" s="130"/>
      <c r="D152" s="130"/>
      <c r="E152" s="145"/>
    </row>
    <row r="153" spans="1:5" x14ac:dyDescent="0.25">
      <c r="A153" s="130"/>
      <c r="B153" s="151"/>
      <c r="C153" s="130"/>
      <c r="D153" s="130"/>
      <c r="E153" s="145"/>
    </row>
    <row r="154" spans="1:5" x14ac:dyDescent="0.25">
      <c r="A154" s="130"/>
      <c r="B154" s="151"/>
      <c r="C154" s="130"/>
      <c r="D154" s="130"/>
      <c r="E154" s="145"/>
    </row>
    <row r="155" spans="1:5" x14ac:dyDescent="0.25">
      <c r="A155" s="130"/>
      <c r="B155" s="151"/>
      <c r="C155" s="130"/>
      <c r="D155" s="130"/>
      <c r="E155" s="145"/>
    </row>
    <row r="156" spans="1:5" x14ac:dyDescent="0.25">
      <c r="A156" s="130"/>
      <c r="B156" s="151"/>
      <c r="C156" s="130"/>
      <c r="D156" s="130"/>
      <c r="E156" s="145"/>
    </row>
    <row r="157" spans="1:5" x14ac:dyDescent="0.25">
      <c r="A157" s="130"/>
      <c r="B157" s="151"/>
      <c r="C157" s="130"/>
      <c r="D157" s="130"/>
      <c r="E157" s="145"/>
    </row>
    <row r="158" spans="1:5" x14ac:dyDescent="0.25">
      <c r="A158" s="130"/>
      <c r="B158" s="151"/>
      <c r="C158" s="130"/>
      <c r="D158" s="130"/>
      <c r="E158" s="145"/>
    </row>
    <row r="159" spans="1:5" x14ac:dyDescent="0.25">
      <c r="A159" s="130"/>
      <c r="B159" s="151"/>
      <c r="C159" s="130"/>
      <c r="D159" s="130"/>
      <c r="E159" s="145"/>
    </row>
    <row r="160" spans="1:5" x14ac:dyDescent="0.25">
      <c r="A160" s="130"/>
      <c r="B160" s="151"/>
      <c r="C160" s="130"/>
      <c r="D160" s="130"/>
      <c r="E160" s="145"/>
    </row>
    <row r="161" spans="1:5" x14ac:dyDescent="0.25">
      <c r="A161" s="130"/>
      <c r="B161" s="151"/>
      <c r="C161" s="130"/>
      <c r="D161" s="130"/>
      <c r="E161" s="145"/>
    </row>
    <row r="162" spans="1:5" x14ac:dyDescent="0.25">
      <c r="A162" s="130"/>
      <c r="B162" s="151"/>
      <c r="C162" s="130"/>
      <c r="D162" s="130"/>
      <c r="E162" s="145"/>
    </row>
    <row r="163" spans="1:5" x14ac:dyDescent="0.25">
      <c r="A163" s="130"/>
      <c r="B163" s="151"/>
      <c r="C163" s="130"/>
      <c r="D163" s="130"/>
      <c r="E163" s="145"/>
    </row>
    <row r="164" spans="1:5" x14ac:dyDescent="0.25">
      <c r="A164" s="130"/>
      <c r="B164" s="151"/>
      <c r="C164" s="130"/>
      <c r="D164" s="130"/>
      <c r="E164" s="145"/>
    </row>
    <row r="165" spans="1:5" x14ac:dyDescent="0.25">
      <c r="A165" s="130"/>
      <c r="B165" s="151"/>
      <c r="C165" s="130"/>
      <c r="D165" s="130"/>
      <c r="E165" s="145"/>
    </row>
    <row r="166" spans="1:5" x14ac:dyDescent="0.25">
      <c r="A166" s="130"/>
      <c r="B166" s="151"/>
      <c r="C166" s="130"/>
      <c r="D166" s="130"/>
      <c r="E166" s="145"/>
    </row>
    <row r="167" spans="1:5" x14ac:dyDescent="0.25">
      <c r="A167" s="130"/>
      <c r="B167" s="151"/>
      <c r="C167" s="130"/>
      <c r="D167" s="130"/>
      <c r="E167" s="145"/>
    </row>
    <row r="168" spans="1:5" x14ac:dyDescent="0.25">
      <c r="A168" s="130"/>
      <c r="B168" s="151"/>
      <c r="C168" s="130"/>
      <c r="D168" s="130"/>
      <c r="E168" s="145"/>
    </row>
    <row r="169" spans="1:5" x14ac:dyDescent="0.25">
      <c r="A169" s="130"/>
      <c r="B169" s="151"/>
      <c r="C169" s="130"/>
      <c r="D169" s="130"/>
      <c r="E169" s="145"/>
    </row>
    <row r="170" spans="1:5" x14ac:dyDescent="0.25">
      <c r="A170" s="130"/>
      <c r="B170" s="151"/>
      <c r="C170" s="130"/>
      <c r="D170" s="130"/>
      <c r="E170" s="145"/>
    </row>
    <row r="171" spans="1:5" x14ac:dyDescent="0.25">
      <c r="A171" s="130"/>
      <c r="B171" s="151"/>
      <c r="C171" s="130"/>
      <c r="D171" s="130"/>
      <c r="E171" s="145"/>
    </row>
    <row r="172" spans="1:5" x14ac:dyDescent="0.25">
      <c r="A172" s="130"/>
      <c r="B172" s="151"/>
      <c r="C172" s="130"/>
      <c r="D172" s="130"/>
      <c r="E172" s="145"/>
    </row>
    <row r="173" spans="1:5" x14ac:dyDescent="0.25">
      <c r="A173" s="130"/>
      <c r="B173" s="151"/>
      <c r="C173" s="130"/>
      <c r="D173" s="130"/>
      <c r="E173" s="145"/>
    </row>
    <row r="174" spans="1:5" x14ac:dyDescent="0.25">
      <c r="A174" s="130"/>
      <c r="B174" s="151"/>
      <c r="C174" s="130"/>
      <c r="D174" s="130"/>
      <c r="E174" s="145"/>
    </row>
    <row r="175" spans="1:5" x14ac:dyDescent="0.25">
      <c r="A175" s="130"/>
      <c r="B175" s="151"/>
      <c r="C175" s="130"/>
      <c r="D175" s="130"/>
      <c r="E175" s="145"/>
    </row>
    <row r="176" spans="1:5" x14ac:dyDescent="0.25">
      <c r="A176" s="130"/>
      <c r="B176" s="151"/>
      <c r="C176" s="130"/>
      <c r="D176" s="130"/>
      <c r="E176" s="145"/>
    </row>
    <row r="177" spans="1:5" x14ac:dyDescent="0.25">
      <c r="A177" s="130"/>
      <c r="B177" s="151"/>
      <c r="C177" s="130"/>
      <c r="D177" s="130"/>
      <c r="E177" s="145"/>
    </row>
    <row r="178" spans="1:5" x14ac:dyDescent="0.25">
      <c r="A178" s="130"/>
      <c r="B178" s="151"/>
      <c r="C178" s="130"/>
      <c r="D178" s="130"/>
      <c r="E178" s="145"/>
    </row>
    <row r="179" spans="1:5" x14ac:dyDescent="0.25">
      <c r="A179" s="130"/>
      <c r="B179" s="151"/>
      <c r="C179" s="130"/>
      <c r="D179" s="130"/>
      <c r="E179" s="145"/>
    </row>
    <row r="180" spans="1:5" x14ac:dyDescent="0.25">
      <c r="A180" s="130"/>
      <c r="B180" s="151"/>
      <c r="C180" s="130"/>
      <c r="D180" s="130"/>
      <c r="E180" s="145"/>
    </row>
    <row r="181" spans="1:5" x14ac:dyDescent="0.25">
      <c r="A181" s="130"/>
      <c r="B181" s="151"/>
      <c r="C181" s="130"/>
      <c r="D181" s="130"/>
      <c r="E181" s="145"/>
    </row>
    <row r="182" spans="1:5" x14ac:dyDescent="0.25">
      <c r="A182" s="130"/>
      <c r="B182" s="151"/>
      <c r="C182" s="130"/>
      <c r="D182" s="130"/>
      <c r="E182" s="145"/>
    </row>
    <row r="183" spans="1:5" x14ac:dyDescent="0.25">
      <c r="A183" s="130"/>
      <c r="B183" s="151"/>
      <c r="C183" s="130"/>
      <c r="D183" s="130"/>
      <c r="E183" s="145"/>
    </row>
    <row r="184" spans="1:5" x14ac:dyDescent="0.25">
      <c r="A184" s="130"/>
      <c r="B184" s="151"/>
      <c r="C184" s="130"/>
      <c r="D184" s="130"/>
      <c r="E184" s="145"/>
    </row>
    <row r="185" spans="1:5" x14ac:dyDescent="0.25">
      <c r="A185" s="130"/>
      <c r="B185" s="151"/>
      <c r="C185" s="130"/>
      <c r="D185" s="130"/>
      <c r="E185" s="145"/>
    </row>
    <row r="186" spans="1:5" x14ac:dyDescent="0.25">
      <c r="A186" s="130"/>
      <c r="B186" s="151"/>
      <c r="C186" s="130"/>
      <c r="D186" s="130"/>
      <c r="E186" s="145"/>
    </row>
    <row r="187" spans="1:5" x14ac:dyDescent="0.25">
      <c r="A187" s="130"/>
      <c r="B187" s="151"/>
      <c r="C187" s="130"/>
      <c r="D187" s="130"/>
      <c r="E187" s="145"/>
    </row>
    <row r="188" spans="1:5" x14ac:dyDescent="0.25">
      <c r="A188" s="130"/>
      <c r="B188" s="151"/>
      <c r="C188" s="130"/>
      <c r="D188" s="130"/>
      <c r="E188" s="145"/>
    </row>
    <row r="189" spans="1:5" x14ac:dyDescent="0.25">
      <c r="A189" s="130"/>
      <c r="B189" s="151"/>
      <c r="C189" s="130"/>
      <c r="D189" s="130"/>
      <c r="E189" s="145"/>
    </row>
    <row r="190" spans="1:5" x14ac:dyDescent="0.25">
      <c r="A190" s="130"/>
      <c r="B190" s="151"/>
      <c r="C190" s="130"/>
      <c r="D190" s="130"/>
      <c r="E190" s="145"/>
    </row>
    <row r="191" spans="1:5" x14ac:dyDescent="0.25">
      <c r="A191" s="130"/>
      <c r="B191" s="151"/>
      <c r="C191" s="130"/>
      <c r="D191" s="130"/>
      <c r="E191" s="145"/>
    </row>
    <row r="192" spans="1:5" x14ac:dyDescent="0.25">
      <c r="A192" s="130"/>
      <c r="B192" s="151"/>
      <c r="C192" s="130"/>
      <c r="D192" s="130"/>
      <c r="E192" s="145"/>
    </row>
    <row r="193" spans="1:5" x14ac:dyDescent="0.25">
      <c r="A193" s="130"/>
      <c r="B193" s="151"/>
      <c r="C193" s="130"/>
      <c r="D193" s="130"/>
      <c r="E193" s="145"/>
    </row>
    <row r="194" spans="1:5" x14ac:dyDescent="0.25">
      <c r="A194" s="130"/>
      <c r="B194" s="151"/>
      <c r="C194" s="130"/>
      <c r="D194" s="130"/>
      <c r="E194" s="145"/>
    </row>
    <row r="195" spans="1:5" x14ac:dyDescent="0.25">
      <c r="A195" s="130"/>
      <c r="B195" s="151"/>
      <c r="C195" s="130"/>
      <c r="D195" s="130"/>
      <c r="E195" s="145"/>
    </row>
    <row r="196" spans="1:5" x14ac:dyDescent="0.25">
      <c r="A196" s="130"/>
      <c r="B196" s="151"/>
      <c r="C196" s="130"/>
      <c r="D196" s="130"/>
      <c r="E196" s="145"/>
    </row>
    <row r="197" spans="1:5" x14ac:dyDescent="0.25">
      <c r="A197" s="130"/>
      <c r="B197" s="151"/>
      <c r="C197" s="130"/>
      <c r="D197" s="130"/>
      <c r="E197" s="145"/>
    </row>
    <row r="198" spans="1:5" x14ac:dyDescent="0.25">
      <c r="A198" s="130"/>
      <c r="B198" s="151"/>
      <c r="C198" s="130"/>
      <c r="D198" s="130"/>
      <c r="E198" s="145"/>
    </row>
    <row r="199" spans="1:5" x14ac:dyDescent="0.25">
      <c r="A199" s="130"/>
      <c r="B199" s="151"/>
      <c r="C199" s="130"/>
      <c r="D199" s="130"/>
      <c r="E199" s="145"/>
    </row>
    <row r="200" spans="1:5" x14ac:dyDescent="0.25">
      <c r="A200" s="130"/>
      <c r="B200" s="151"/>
      <c r="C200" s="130"/>
      <c r="D200" s="130"/>
      <c r="E200" s="145"/>
    </row>
    <row r="201" spans="1:5" x14ac:dyDescent="0.25">
      <c r="A201" s="130"/>
      <c r="B201" s="151"/>
      <c r="C201" s="130"/>
      <c r="D201" s="130"/>
      <c r="E201" s="145"/>
    </row>
    <row r="202" spans="1:5" x14ac:dyDescent="0.25">
      <c r="A202" s="130"/>
      <c r="B202" s="151"/>
      <c r="C202" s="130"/>
      <c r="D202" s="130"/>
      <c r="E202" s="145"/>
    </row>
    <row r="203" spans="1:5" x14ac:dyDescent="0.25">
      <c r="A203" s="130"/>
      <c r="B203" s="151"/>
      <c r="C203" s="130"/>
      <c r="D203" s="130"/>
      <c r="E203" s="145"/>
    </row>
    <row r="204" spans="1:5" x14ac:dyDescent="0.25">
      <c r="A204" s="130"/>
      <c r="B204" s="151"/>
      <c r="C204" s="130"/>
      <c r="D204" s="130"/>
      <c r="E204" s="145"/>
    </row>
    <row r="205" spans="1:5" x14ac:dyDescent="0.25">
      <c r="A205" s="130"/>
      <c r="B205" s="151"/>
      <c r="C205" s="130"/>
      <c r="D205" s="130"/>
      <c r="E205" s="145"/>
    </row>
    <row r="206" spans="1:5" x14ac:dyDescent="0.25">
      <c r="A206" s="130"/>
      <c r="B206" s="151"/>
      <c r="C206" s="130"/>
      <c r="D206" s="130"/>
      <c r="E206" s="145"/>
    </row>
    <row r="207" spans="1:5" x14ac:dyDescent="0.25">
      <c r="A207" s="130"/>
      <c r="B207" s="151"/>
      <c r="C207" s="130"/>
      <c r="D207" s="130"/>
      <c r="E207" s="145"/>
    </row>
    <row r="208" spans="1:5" x14ac:dyDescent="0.25">
      <c r="A208" s="130"/>
      <c r="B208" s="151"/>
      <c r="C208" s="130"/>
      <c r="D208" s="130"/>
      <c r="E208" s="145"/>
    </row>
    <row r="209" spans="1:5" x14ac:dyDescent="0.25">
      <c r="A209" s="130"/>
      <c r="B209" s="151"/>
      <c r="C209" s="130"/>
      <c r="D209" s="130"/>
      <c r="E209" s="145"/>
    </row>
    <row r="210" spans="1:5" x14ac:dyDescent="0.25">
      <c r="A210" s="130"/>
      <c r="B210" s="151"/>
      <c r="C210" s="130"/>
      <c r="D210" s="130"/>
      <c r="E210" s="145"/>
    </row>
    <row r="211" spans="1:5" x14ac:dyDescent="0.25">
      <c r="A211" s="130"/>
      <c r="B211" s="151"/>
      <c r="C211" s="130"/>
      <c r="D211" s="130"/>
      <c r="E211" s="145"/>
    </row>
    <row r="212" spans="1:5" x14ac:dyDescent="0.25">
      <c r="A212" s="130"/>
      <c r="B212" s="151"/>
      <c r="C212" s="130"/>
      <c r="D212" s="130"/>
      <c r="E212" s="145"/>
    </row>
    <row r="213" spans="1:5" x14ac:dyDescent="0.25">
      <c r="A213" s="130"/>
      <c r="B213" s="151"/>
      <c r="C213" s="130"/>
      <c r="D213" s="130"/>
      <c r="E213" s="145"/>
    </row>
    <row r="214" spans="1:5" x14ac:dyDescent="0.25">
      <c r="A214" s="130"/>
      <c r="B214" s="151"/>
      <c r="C214" s="130"/>
      <c r="D214" s="130"/>
      <c r="E214" s="145"/>
    </row>
    <row r="215" spans="1:5" x14ac:dyDescent="0.25">
      <c r="A215" s="130"/>
      <c r="B215" s="151"/>
      <c r="C215" s="130"/>
      <c r="D215" s="130"/>
      <c r="E215" s="145"/>
    </row>
    <row r="216" spans="1:5" x14ac:dyDescent="0.25">
      <c r="A216" s="130"/>
      <c r="B216" s="151"/>
      <c r="C216" s="130"/>
      <c r="D216" s="130"/>
      <c r="E216" s="145"/>
    </row>
    <row r="217" spans="1:5" x14ac:dyDescent="0.25">
      <c r="A217" s="130"/>
      <c r="B217" s="151"/>
      <c r="C217" s="130"/>
      <c r="D217" s="130"/>
      <c r="E217" s="145"/>
    </row>
    <row r="218" spans="1:5" x14ac:dyDescent="0.25">
      <c r="A218" s="130"/>
      <c r="B218" s="151"/>
      <c r="C218" s="130"/>
      <c r="D218" s="130"/>
      <c r="E218" s="145"/>
    </row>
    <row r="219" spans="1:5" x14ac:dyDescent="0.25">
      <c r="A219" s="130"/>
      <c r="B219" s="151"/>
      <c r="C219" s="130"/>
      <c r="D219" s="130"/>
      <c r="E219" s="145"/>
    </row>
    <row r="220" spans="1:5" x14ac:dyDescent="0.25">
      <c r="A220" s="130"/>
      <c r="B220" s="151"/>
      <c r="C220" s="130"/>
      <c r="D220" s="130"/>
      <c r="E220" s="145"/>
    </row>
    <row r="221" spans="1:5" x14ac:dyDescent="0.25">
      <c r="A221" s="130"/>
      <c r="B221" s="151"/>
      <c r="C221" s="130"/>
      <c r="D221" s="130"/>
      <c r="E221" s="145"/>
    </row>
    <row r="222" spans="1:5" x14ac:dyDescent="0.25">
      <c r="A222" s="130"/>
      <c r="B222" s="151"/>
      <c r="C222" s="130"/>
      <c r="D222" s="130"/>
      <c r="E222" s="145"/>
    </row>
    <row r="223" spans="1:5" x14ac:dyDescent="0.25">
      <c r="A223" s="130"/>
      <c r="B223" s="151"/>
      <c r="C223" s="130"/>
      <c r="D223" s="130"/>
      <c r="E223" s="145"/>
    </row>
    <row r="224" spans="1:5" x14ac:dyDescent="0.25">
      <c r="A224" s="130"/>
      <c r="B224" s="151"/>
      <c r="C224" s="130"/>
      <c r="D224" s="130"/>
      <c r="E224" s="145"/>
    </row>
    <row r="225" spans="1:5" x14ac:dyDescent="0.25">
      <c r="A225" s="130"/>
      <c r="B225" s="151"/>
      <c r="C225" s="130"/>
      <c r="D225" s="130"/>
      <c r="E225" s="145"/>
    </row>
    <row r="226" spans="1:5" x14ac:dyDescent="0.25">
      <c r="A226" s="130"/>
      <c r="B226" s="151"/>
      <c r="C226" s="130"/>
      <c r="D226" s="130"/>
      <c r="E226" s="145"/>
    </row>
    <row r="227" spans="1:5" x14ac:dyDescent="0.25">
      <c r="A227" s="130"/>
      <c r="B227" s="151"/>
      <c r="C227" s="130"/>
      <c r="D227" s="130"/>
      <c r="E227" s="145"/>
    </row>
    <row r="228" spans="1:5" x14ac:dyDescent="0.25">
      <c r="A228" s="130"/>
      <c r="B228" s="151"/>
      <c r="C228" s="130"/>
      <c r="D228" s="130"/>
      <c r="E228" s="145"/>
    </row>
    <row r="229" spans="1:5" x14ac:dyDescent="0.25">
      <c r="A229" s="130"/>
      <c r="B229" s="151"/>
      <c r="C229" s="130"/>
      <c r="D229" s="130"/>
      <c r="E229" s="145"/>
    </row>
    <row r="230" spans="1:5" x14ac:dyDescent="0.25">
      <c r="A230" s="130"/>
      <c r="B230" s="151"/>
      <c r="C230" s="130"/>
      <c r="D230" s="130"/>
      <c r="E230" s="145"/>
    </row>
    <row r="231" spans="1:5" x14ac:dyDescent="0.25">
      <c r="A231" s="130"/>
      <c r="B231" s="151"/>
      <c r="C231" s="130"/>
      <c r="D231" s="130"/>
      <c r="E231" s="145"/>
    </row>
    <row r="232" spans="1:5" x14ac:dyDescent="0.25">
      <c r="A232" s="130"/>
      <c r="B232" s="151"/>
      <c r="C232" s="130"/>
      <c r="D232" s="130"/>
      <c r="E232" s="145"/>
    </row>
    <row r="233" spans="1:5" x14ac:dyDescent="0.25">
      <c r="A233" s="130"/>
      <c r="B233" s="151"/>
      <c r="C233" s="130"/>
      <c r="D233" s="130"/>
      <c r="E233" s="145"/>
    </row>
    <row r="234" spans="1:5" x14ac:dyDescent="0.25">
      <c r="A234" s="130"/>
      <c r="B234" s="151"/>
      <c r="C234" s="130"/>
      <c r="D234" s="130"/>
      <c r="E234" s="145"/>
    </row>
    <row r="235" spans="1:5" x14ac:dyDescent="0.25">
      <c r="A235" s="130"/>
      <c r="B235" s="151"/>
      <c r="C235" s="130"/>
      <c r="D235" s="130"/>
      <c r="E235" s="145"/>
    </row>
    <row r="236" spans="1:5" x14ac:dyDescent="0.25">
      <c r="A236" s="130"/>
      <c r="B236" s="151"/>
      <c r="C236" s="130"/>
      <c r="D236" s="130"/>
      <c r="E236" s="145"/>
    </row>
    <row r="237" spans="1:5" x14ac:dyDescent="0.25">
      <c r="A237" s="130"/>
      <c r="B237" s="151"/>
      <c r="C237" s="130"/>
      <c r="D237" s="130"/>
      <c r="E237" s="145"/>
    </row>
    <row r="238" spans="1:5" x14ac:dyDescent="0.25">
      <c r="A238" s="130"/>
      <c r="B238" s="151"/>
      <c r="C238" s="130"/>
      <c r="D238" s="130"/>
      <c r="E238" s="145"/>
    </row>
    <row r="239" spans="1:5" x14ac:dyDescent="0.25">
      <c r="A239" s="130"/>
      <c r="B239" s="151"/>
      <c r="C239" s="130"/>
      <c r="D239" s="130"/>
      <c r="E239" s="145"/>
    </row>
    <row r="240" spans="1:5" x14ac:dyDescent="0.25">
      <c r="A240" s="130"/>
      <c r="B240" s="151"/>
      <c r="C240" s="130"/>
      <c r="D240" s="130"/>
      <c r="E240" s="145"/>
    </row>
    <row r="241" spans="1:5" x14ac:dyDescent="0.25">
      <c r="A241" s="130"/>
      <c r="B241" s="151"/>
      <c r="C241" s="130"/>
      <c r="D241" s="130"/>
      <c r="E241" s="145"/>
    </row>
    <row r="242" spans="1:5" x14ac:dyDescent="0.25">
      <c r="A242" s="130"/>
      <c r="B242" s="151"/>
      <c r="C242" s="130"/>
      <c r="D242" s="130"/>
      <c r="E242" s="145"/>
    </row>
    <row r="243" spans="1:5" x14ac:dyDescent="0.25">
      <c r="A243" s="130"/>
      <c r="B243" s="151"/>
      <c r="C243" s="130"/>
      <c r="D243" s="130"/>
      <c r="E243" s="145"/>
    </row>
    <row r="244" spans="1:5" x14ac:dyDescent="0.25">
      <c r="A244" s="130"/>
      <c r="B244" s="151"/>
      <c r="C244" s="130"/>
      <c r="D244" s="130"/>
      <c r="E244" s="145"/>
    </row>
    <row r="245" spans="1:5" x14ac:dyDescent="0.25">
      <c r="A245" s="130"/>
      <c r="B245" s="151"/>
      <c r="C245" s="130"/>
      <c r="D245" s="130"/>
      <c r="E245" s="145"/>
    </row>
    <row r="246" spans="1:5" x14ac:dyDescent="0.25">
      <c r="A246" s="130"/>
      <c r="B246" s="151"/>
      <c r="C246" s="130"/>
      <c r="D246" s="130"/>
      <c r="E246" s="145"/>
    </row>
    <row r="247" spans="1:5" x14ac:dyDescent="0.25">
      <c r="A247" s="130"/>
      <c r="B247" s="151"/>
      <c r="C247" s="130"/>
      <c r="D247" s="130"/>
      <c r="E247" s="145"/>
    </row>
    <row r="248" spans="1:5" x14ac:dyDescent="0.25">
      <c r="A248" s="130"/>
      <c r="B248" s="151"/>
      <c r="C248" s="130"/>
      <c r="D248" s="130"/>
      <c r="E248" s="145"/>
    </row>
    <row r="249" spans="1:5" x14ac:dyDescent="0.25">
      <c r="A249" s="130"/>
      <c r="B249" s="151"/>
      <c r="C249" s="130"/>
      <c r="D249" s="130"/>
      <c r="E249" s="145"/>
    </row>
    <row r="250" spans="1:5" x14ac:dyDescent="0.25">
      <c r="A250" s="130"/>
      <c r="B250" s="151"/>
      <c r="C250" s="130"/>
      <c r="D250" s="130"/>
      <c r="E250" s="145"/>
    </row>
    <row r="251" spans="1:5" x14ac:dyDescent="0.25">
      <c r="A251" s="130"/>
      <c r="B251" s="151"/>
      <c r="C251" s="130"/>
      <c r="D251" s="130"/>
      <c r="E251" s="145"/>
    </row>
    <row r="252" spans="1:5" x14ac:dyDescent="0.25">
      <c r="A252" s="130"/>
      <c r="B252" s="151"/>
      <c r="C252" s="130"/>
      <c r="D252" s="130"/>
      <c r="E252" s="145"/>
    </row>
    <row r="253" spans="1:5" x14ac:dyDescent="0.25">
      <c r="A253" s="130"/>
      <c r="B253" s="151"/>
      <c r="C253" s="130"/>
      <c r="D253" s="130"/>
      <c r="E253" s="145"/>
    </row>
    <row r="254" spans="1:5" x14ac:dyDescent="0.25">
      <c r="A254" s="130"/>
      <c r="B254" s="151"/>
      <c r="C254" s="130"/>
      <c r="D254" s="130"/>
      <c r="E254" s="145"/>
    </row>
    <row r="255" spans="1:5" x14ac:dyDescent="0.25">
      <c r="A255" s="130"/>
      <c r="B255" s="151"/>
      <c r="C255" s="130"/>
      <c r="D255" s="130"/>
      <c r="E255" s="145"/>
    </row>
    <row r="256" spans="1:5" x14ac:dyDescent="0.25">
      <c r="A256" s="130"/>
      <c r="B256" s="151"/>
      <c r="C256" s="130"/>
      <c r="D256" s="130"/>
      <c r="E256" s="145"/>
    </row>
    <row r="257" spans="1:5" x14ac:dyDescent="0.25">
      <c r="A257" s="130"/>
      <c r="B257" s="151"/>
      <c r="C257" s="130"/>
      <c r="D257" s="130"/>
      <c r="E257" s="145"/>
    </row>
    <row r="258" spans="1:5" x14ac:dyDescent="0.25">
      <c r="A258" s="130"/>
      <c r="B258" s="151"/>
      <c r="C258" s="130"/>
      <c r="D258" s="130"/>
      <c r="E258" s="145"/>
    </row>
    <row r="259" spans="1:5" x14ac:dyDescent="0.25">
      <c r="A259" s="130"/>
      <c r="B259" s="151"/>
      <c r="C259" s="130"/>
      <c r="D259" s="130"/>
      <c r="E259" s="145"/>
    </row>
    <row r="260" spans="1:5" x14ac:dyDescent="0.25">
      <c r="A260" s="130"/>
      <c r="B260" s="151"/>
      <c r="C260" s="130"/>
      <c r="D260" s="130"/>
      <c r="E260" s="145"/>
    </row>
    <row r="261" spans="1:5" x14ac:dyDescent="0.25">
      <c r="A261" s="130"/>
      <c r="B261" s="151"/>
      <c r="C261" s="130"/>
      <c r="D261" s="130"/>
      <c r="E261" s="145"/>
    </row>
    <row r="262" spans="1:5" x14ac:dyDescent="0.25">
      <c r="A262" s="130"/>
      <c r="B262" s="151"/>
      <c r="C262" s="130"/>
      <c r="D262" s="130"/>
      <c r="E262" s="145"/>
    </row>
    <row r="263" spans="1:5" x14ac:dyDescent="0.25">
      <c r="A263" s="130"/>
      <c r="B263" s="151"/>
      <c r="C263" s="130"/>
      <c r="D263" s="130"/>
      <c r="E263" s="145"/>
    </row>
    <row r="264" spans="1:5" x14ac:dyDescent="0.25">
      <c r="A264" s="130"/>
      <c r="B264" s="151"/>
      <c r="C264" s="130"/>
      <c r="D264" s="130"/>
      <c r="E264" s="145"/>
    </row>
    <row r="265" spans="1:5" x14ac:dyDescent="0.25">
      <c r="A265" s="130"/>
      <c r="B265" s="151"/>
      <c r="C265" s="130"/>
      <c r="D265" s="130"/>
      <c r="E265" s="145"/>
    </row>
    <row r="266" spans="1:5" x14ac:dyDescent="0.25">
      <c r="A266" s="130"/>
      <c r="B266" s="151"/>
      <c r="C266" s="130"/>
      <c r="D266" s="130"/>
      <c r="E266" s="145"/>
    </row>
    <row r="267" spans="1:5" x14ac:dyDescent="0.25">
      <c r="A267" s="130"/>
      <c r="B267" s="151"/>
      <c r="C267" s="130"/>
      <c r="D267" s="130"/>
      <c r="E267" s="145"/>
    </row>
    <row r="268" spans="1:5" x14ac:dyDescent="0.25">
      <c r="A268" s="130"/>
      <c r="B268" s="151"/>
      <c r="C268" s="130"/>
      <c r="D268" s="130"/>
      <c r="E268" s="145"/>
    </row>
    <row r="269" spans="1:5" x14ac:dyDescent="0.25">
      <c r="A269" s="130"/>
      <c r="B269" s="151"/>
      <c r="C269" s="130"/>
      <c r="D269" s="130"/>
      <c r="E269" s="145"/>
    </row>
    <row r="270" spans="1:5" x14ac:dyDescent="0.25">
      <c r="A270" s="130"/>
      <c r="B270" s="151"/>
      <c r="C270" s="130"/>
      <c r="D270" s="130"/>
      <c r="E270" s="145"/>
    </row>
    <row r="271" spans="1:5" x14ac:dyDescent="0.25">
      <c r="A271" s="130"/>
      <c r="B271" s="151"/>
      <c r="C271" s="130"/>
      <c r="D271" s="130"/>
      <c r="E271" s="145"/>
    </row>
    <row r="272" spans="1:5" x14ac:dyDescent="0.25">
      <c r="A272" s="130"/>
      <c r="B272" s="151"/>
      <c r="C272" s="130"/>
      <c r="D272" s="130"/>
      <c r="E272" s="145"/>
    </row>
    <row r="273" spans="1:5" x14ac:dyDescent="0.25">
      <c r="A273" s="130"/>
      <c r="B273" s="151"/>
      <c r="C273" s="130"/>
      <c r="D273" s="130"/>
      <c r="E273" s="145"/>
    </row>
    <row r="274" spans="1:5" x14ac:dyDescent="0.25">
      <c r="A274" s="130"/>
      <c r="B274" s="151"/>
      <c r="C274" s="130"/>
      <c r="D274" s="130"/>
      <c r="E274" s="145"/>
    </row>
    <row r="275" spans="1:5" x14ac:dyDescent="0.25">
      <c r="A275" s="130"/>
      <c r="B275" s="151"/>
      <c r="C275" s="130"/>
      <c r="D275" s="130"/>
      <c r="E275" s="145"/>
    </row>
    <row r="276" spans="1:5" x14ac:dyDescent="0.25">
      <c r="A276" s="130"/>
      <c r="B276" s="151"/>
      <c r="C276" s="130"/>
      <c r="D276" s="130"/>
      <c r="E276" s="145"/>
    </row>
    <row r="277" spans="1:5" x14ac:dyDescent="0.25">
      <c r="A277" s="130"/>
      <c r="B277" s="151"/>
      <c r="C277" s="130"/>
      <c r="D277" s="130"/>
      <c r="E277" s="145"/>
    </row>
    <row r="278" spans="1:5" x14ac:dyDescent="0.25">
      <c r="A278" s="130"/>
      <c r="B278" s="151"/>
      <c r="C278" s="130"/>
      <c r="D278" s="130"/>
      <c r="E278" s="145"/>
    </row>
    <row r="279" spans="1:5" x14ac:dyDescent="0.25">
      <c r="A279" s="130"/>
      <c r="B279" s="151"/>
      <c r="C279" s="130"/>
      <c r="D279" s="130"/>
      <c r="E279" s="145"/>
    </row>
    <row r="280" spans="1:5" x14ac:dyDescent="0.25">
      <c r="A280" s="130"/>
      <c r="B280" s="151"/>
      <c r="C280" s="130"/>
      <c r="D280" s="130"/>
      <c r="E280" s="145"/>
    </row>
    <row r="281" spans="1:5" x14ac:dyDescent="0.25">
      <c r="A281" s="130"/>
      <c r="B281" s="151"/>
      <c r="C281" s="130"/>
      <c r="D281" s="130"/>
      <c r="E281" s="145"/>
    </row>
    <row r="282" spans="1:5" x14ac:dyDescent="0.25">
      <c r="A282" s="130"/>
      <c r="B282" s="151"/>
      <c r="C282" s="130"/>
      <c r="D282" s="130"/>
      <c r="E282" s="145"/>
    </row>
    <row r="283" spans="1:5" x14ac:dyDescent="0.25">
      <c r="A283" s="130"/>
      <c r="B283" s="151"/>
      <c r="C283" s="130"/>
      <c r="D283" s="130"/>
      <c r="E283" s="145"/>
    </row>
    <row r="284" spans="1:5" x14ac:dyDescent="0.25">
      <c r="A284" s="130"/>
      <c r="B284" s="151"/>
      <c r="C284" s="130"/>
      <c r="D284" s="130"/>
      <c r="E284" s="145"/>
    </row>
    <row r="285" spans="1:5" x14ac:dyDescent="0.25">
      <c r="A285" s="130"/>
      <c r="B285" s="151"/>
      <c r="C285" s="130"/>
      <c r="D285" s="130"/>
      <c r="E285" s="145"/>
    </row>
    <row r="286" spans="1:5" x14ac:dyDescent="0.25">
      <c r="A286" s="130"/>
      <c r="B286" s="151"/>
      <c r="C286" s="130"/>
      <c r="D286" s="130"/>
      <c r="E286" s="145"/>
    </row>
    <row r="287" spans="1:5" x14ac:dyDescent="0.25">
      <c r="A287" s="130"/>
      <c r="B287" s="151"/>
      <c r="C287" s="130"/>
      <c r="D287" s="130"/>
      <c r="E287" s="145"/>
    </row>
    <row r="288" spans="1:5" x14ac:dyDescent="0.25">
      <c r="A288" s="130"/>
      <c r="B288" s="151"/>
      <c r="C288" s="130"/>
      <c r="D288" s="130"/>
      <c r="E288" s="145"/>
    </row>
    <row r="289" spans="1:5" x14ac:dyDescent="0.25">
      <c r="A289" s="130"/>
      <c r="B289" s="151"/>
      <c r="C289" s="130"/>
      <c r="D289" s="130"/>
      <c r="E289" s="145"/>
    </row>
    <row r="290" spans="1:5" x14ac:dyDescent="0.25">
      <c r="A290" s="130"/>
      <c r="B290" s="151"/>
      <c r="C290" s="130"/>
      <c r="D290" s="130"/>
      <c r="E290" s="145"/>
    </row>
    <row r="291" spans="1:5" x14ac:dyDescent="0.25">
      <c r="A291" s="130"/>
      <c r="B291" s="151"/>
      <c r="C291" s="130"/>
      <c r="D291" s="130"/>
      <c r="E291" s="145"/>
    </row>
    <row r="292" spans="1:5" x14ac:dyDescent="0.25">
      <c r="A292" s="130"/>
      <c r="B292" s="151"/>
      <c r="C292" s="130"/>
      <c r="D292" s="130"/>
      <c r="E292" s="145"/>
    </row>
    <row r="293" spans="1:5" x14ac:dyDescent="0.25">
      <c r="A293" s="130"/>
      <c r="B293" s="151"/>
      <c r="C293" s="130"/>
      <c r="D293" s="130"/>
      <c r="E293" s="145"/>
    </row>
    <row r="294" spans="1:5" x14ac:dyDescent="0.25">
      <c r="A294" s="130"/>
      <c r="B294" s="151"/>
      <c r="C294" s="130"/>
      <c r="D294" s="130"/>
      <c r="E294" s="145"/>
    </row>
    <row r="295" spans="1:5" x14ac:dyDescent="0.25">
      <c r="A295" s="130"/>
      <c r="B295" s="151"/>
      <c r="C295" s="130"/>
      <c r="D295" s="130"/>
      <c r="E295" s="145"/>
    </row>
    <row r="296" spans="1:5" x14ac:dyDescent="0.25">
      <c r="A296" s="130"/>
      <c r="B296" s="151"/>
      <c r="C296" s="130"/>
      <c r="D296" s="130"/>
      <c r="E296" s="145"/>
    </row>
    <row r="297" spans="1:5" x14ac:dyDescent="0.25">
      <c r="A297" s="130"/>
      <c r="B297" s="151"/>
      <c r="C297" s="130"/>
      <c r="D297" s="130"/>
      <c r="E297" s="145"/>
    </row>
    <row r="298" spans="1:5" x14ac:dyDescent="0.25">
      <c r="A298" s="130"/>
      <c r="B298" s="151"/>
      <c r="C298" s="130"/>
      <c r="D298" s="130"/>
      <c r="E298" s="145"/>
    </row>
    <row r="299" spans="1:5" x14ac:dyDescent="0.25">
      <c r="A299" s="130"/>
      <c r="B299" s="151"/>
      <c r="C299" s="130"/>
      <c r="D299" s="130"/>
      <c r="E299" s="145"/>
    </row>
    <row r="300" spans="1:5" x14ac:dyDescent="0.25">
      <c r="A300" s="130"/>
      <c r="B300" s="151"/>
      <c r="C300" s="130"/>
      <c r="D300" s="130"/>
      <c r="E300" s="145"/>
    </row>
    <row r="301" spans="1:5" x14ac:dyDescent="0.25">
      <c r="A301" s="130"/>
      <c r="B301" s="151"/>
      <c r="C301" s="130"/>
      <c r="D301" s="130"/>
      <c r="E301" s="145"/>
    </row>
    <row r="302" spans="1:5" x14ac:dyDescent="0.25">
      <c r="A302" s="130"/>
      <c r="B302" s="151"/>
      <c r="C302" s="130"/>
      <c r="D302" s="130"/>
      <c r="E302" s="145"/>
    </row>
    <row r="303" spans="1:5" x14ac:dyDescent="0.25">
      <c r="A303" s="130"/>
      <c r="B303" s="151"/>
      <c r="C303" s="130"/>
      <c r="D303" s="130"/>
      <c r="E303" s="145"/>
    </row>
    <row r="304" spans="1:5" x14ac:dyDescent="0.25">
      <c r="A304" s="130"/>
      <c r="B304" s="151"/>
      <c r="C304" s="130"/>
      <c r="D304" s="130"/>
      <c r="E304" s="145"/>
    </row>
    <row r="305" spans="1:5" x14ac:dyDescent="0.25">
      <c r="A305" s="130"/>
      <c r="B305" s="151"/>
      <c r="C305" s="130"/>
      <c r="D305" s="130"/>
      <c r="E305" s="145"/>
    </row>
    <row r="306" spans="1:5" x14ac:dyDescent="0.25">
      <c r="A306" s="130"/>
      <c r="B306" s="151"/>
      <c r="C306" s="130"/>
      <c r="D306" s="130"/>
      <c r="E306" s="145"/>
    </row>
    <row r="307" spans="1:5" x14ac:dyDescent="0.25">
      <c r="A307" s="130"/>
      <c r="B307" s="151"/>
      <c r="C307" s="130"/>
      <c r="D307" s="130"/>
      <c r="E307" s="145"/>
    </row>
    <row r="308" spans="1:5" x14ac:dyDescent="0.25">
      <c r="A308" s="130"/>
      <c r="B308" s="151"/>
      <c r="C308" s="130"/>
      <c r="D308" s="130"/>
      <c r="E308" s="145"/>
    </row>
    <row r="309" spans="1:5" x14ac:dyDescent="0.25">
      <c r="A309" s="130"/>
      <c r="B309" s="151"/>
      <c r="C309" s="130"/>
      <c r="D309" s="130"/>
      <c r="E309" s="145"/>
    </row>
    <row r="310" spans="1:5" x14ac:dyDescent="0.25">
      <c r="A310" s="130"/>
      <c r="B310" s="151"/>
      <c r="C310" s="130"/>
      <c r="D310" s="130"/>
      <c r="E310" s="145"/>
    </row>
    <row r="311" spans="1:5" x14ac:dyDescent="0.25">
      <c r="A311" s="130"/>
      <c r="B311" s="151"/>
      <c r="C311" s="130"/>
      <c r="D311" s="130"/>
      <c r="E311" s="145"/>
    </row>
    <row r="312" spans="1:5" x14ac:dyDescent="0.25">
      <c r="A312" s="130"/>
      <c r="B312" s="151"/>
      <c r="C312" s="130"/>
      <c r="D312" s="130"/>
      <c r="E312" s="145"/>
    </row>
    <row r="313" spans="1:5" x14ac:dyDescent="0.25">
      <c r="A313" s="130"/>
      <c r="B313" s="151"/>
      <c r="C313" s="130"/>
      <c r="D313" s="130"/>
      <c r="E313" s="145"/>
    </row>
    <row r="314" spans="1:5" x14ac:dyDescent="0.25">
      <c r="A314" s="130"/>
      <c r="B314" s="151"/>
      <c r="C314" s="130"/>
      <c r="D314" s="130"/>
      <c r="E314" s="145"/>
    </row>
    <row r="315" spans="1:5" x14ac:dyDescent="0.25">
      <c r="A315" s="130"/>
      <c r="B315" s="151"/>
      <c r="C315" s="130"/>
      <c r="D315" s="130"/>
      <c r="E315" s="145"/>
    </row>
    <row r="316" spans="1:5" x14ac:dyDescent="0.25">
      <c r="A316" s="130"/>
      <c r="B316" s="151"/>
      <c r="C316" s="130"/>
      <c r="D316" s="130"/>
      <c r="E316" s="145"/>
    </row>
    <row r="317" spans="1:5" x14ac:dyDescent="0.25">
      <c r="A317" s="130"/>
      <c r="B317" s="151"/>
      <c r="C317" s="130"/>
      <c r="D317" s="130"/>
      <c r="E317" s="145"/>
    </row>
    <row r="318" spans="1:5" x14ac:dyDescent="0.25">
      <c r="A318" s="130"/>
      <c r="B318" s="151"/>
      <c r="C318" s="130"/>
      <c r="D318" s="130"/>
      <c r="E318" s="145"/>
    </row>
    <row r="319" spans="1:5" x14ac:dyDescent="0.25">
      <c r="A319" s="130"/>
      <c r="B319" s="151"/>
      <c r="C319" s="130"/>
      <c r="D319" s="130"/>
      <c r="E319" s="145"/>
    </row>
    <row r="320" spans="1:5" x14ac:dyDescent="0.25">
      <c r="A320" s="130"/>
      <c r="B320" s="151"/>
      <c r="C320" s="130"/>
      <c r="D320" s="130"/>
      <c r="E320" s="145"/>
    </row>
    <row r="321" spans="1:5" x14ac:dyDescent="0.25">
      <c r="A321" s="130"/>
      <c r="B321" s="151"/>
      <c r="C321" s="130"/>
      <c r="D321" s="130"/>
      <c r="E321" s="145"/>
    </row>
    <row r="322" spans="1:5" x14ac:dyDescent="0.25">
      <c r="A322" s="130"/>
      <c r="B322" s="151"/>
      <c r="C322" s="130"/>
      <c r="D322" s="130"/>
      <c r="E322" s="145"/>
    </row>
    <row r="323" spans="1:5" x14ac:dyDescent="0.25">
      <c r="A323" s="130"/>
      <c r="B323" s="151"/>
      <c r="C323" s="130"/>
      <c r="D323" s="130"/>
      <c r="E323" s="145"/>
    </row>
    <row r="324" spans="1:5" x14ac:dyDescent="0.25">
      <c r="A324" s="130"/>
      <c r="B324" s="151"/>
      <c r="C324" s="130"/>
      <c r="D324" s="130"/>
      <c r="E324" s="145"/>
    </row>
    <row r="325" spans="1:5" x14ac:dyDescent="0.25">
      <c r="A325" s="130"/>
      <c r="B325" s="151"/>
      <c r="C325" s="130"/>
      <c r="D325" s="130"/>
      <c r="E325" s="145"/>
    </row>
    <row r="326" spans="1:5" x14ac:dyDescent="0.25">
      <c r="A326" s="130"/>
      <c r="B326" s="151"/>
      <c r="C326" s="130"/>
      <c r="D326" s="130"/>
      <c r="E326" s="145"/>
    </row>
    <row r="327" spans="1:5" x14ac:dyDescent="0.25">
      <c r="A327" s="130"/>
      <c r="B327" s="151"/>
      <c r="C327" s="130"/>
      <c r="D327" s="130"/>
      <c r="E327" s="145"/>
    </row>
    <row r="328" spans="1:5" x14ac:dyDescent="0.25">
      <c r="A328" s="130"/>
      <c r="B328" s="151"/>
      <c r="C328" s="130"/>
      <c r="D328" s="130"/>
      <c r="E328" s="145"/>
    </row>
    <row r="329" spans="1:5" x14ac:dyDescent="0.25">
      <c r="A329" s="130"/>
      <c r="B329" s="151"/>
      <c r="C329" s="130"/>
      <c r="D329" s="130"/>
      <c r="E329" s="145"/>
    </row>
    <row r="330" spans="1:5" x14ac:dyDescent="0.25">
      <c r="A330" s="130"/>
      <c r="B330" s="151"/>
      <c r="C330" s="130"/>
      <c r="D330" s="130"/>
      <c r="E330" s="145"/>
    </row>
    <row r="331" spans="1:5" x14ac:dyDescent="0.25">
      <c r="A331" s="130"/>
      <c r="B331" s="151"/>
      <c r="C331" s="130"/>
      <c r="D331" s="130"/>
      <c r="E331" s="145"/>
    </row>
    <row r="332" spans="1:5" x14ac:dyDescent="0.25">
      <c r="A332" s="130"/>
      <c r="B332" s="151"/>
      <c r="C332" s="130"/>
      <c r="D332" s="130"/>
      <c r="E332" s="145"/>
    </row>
    <row r="333" spans="1:5" x14ac:dyDescent="0.25">
      <c r="A333" s="130"/>
      <c r="B333" s="151"/>
      <c r="C333" s="130"/>
      <c r="D333" s="130"/>
      <c r="E333" s="145"/>
    </row>
    <row r="334" spans="1:5" x14ac:dyDescent="0.25">
      <c r="A334" s="130"/>
      <c r="B334" s="151"/>
      <c r="C334" s="130"/>
      <c r="D334" s="130"/>
      <c r="E334" s="145"/>
    </row>
    <row r="335" spans="1:5" x14ac:dyDescent="0.25">
      <c r="A335" s="130"/>
      <c r="B335" s="151"/>
      <c r="C335" s="130"/>
      <c r="D335" s="130"/>
      <c r="E335" s="145"/>
    </row>
    <row r="336" spans="1:5" x14ac:dyDescent="0.25">
      <c r="A336" s="130"/>
      <c r="B336" s="151"/>
      <c r="C336" s="130"/>
      <c r="D336" s="130"/>
      <c r="E336" s="145"/>
    </row>
    <row r="337" spans="1:5" x14ac:dyDescent="0.25">
      <c r="A337" s="130"/>
      <c r="B337" s="151"/>
      <c r="C337" s="130"/>
      <c r="D337" s="130"/>
      <c r="E337" s="145"/>
    </row>
    <row r="338" spans="1:5" x14ac:dyDescent="0.25">
      <c r="A338" s="130"/>
      <c r="B338" s="151"/>
      <c r="C338" s="130"/>
      <c r="D338" s="130"/>
      <c r="E338" s="145"/>
    </row>
    <row r="339" spans="1:5" x14ac:dyDescent="0.25">
      <c r="A339" s="130"/>
      <c r="B339" s="151"/>
      <c r="C339" s="130"/>
      <c r="D339" s="130"/>
      <c r="E339" s="145"/>
    </row>
    <row r="340" spans="1:5" x14ac:dyDescent="0.25">
      <c r="A340" s="130"/>
      <c r="B340" s="151"/>
      <c r="C340" s="130"/>
      <c r="D340" s="130"/>
      <c r="E340" s="145"/>
    </row>
    <row r="341" spans="1:5" x14ac:dyDescent="0.25">
      <c r="A341" s="130"/>
      <c r="B341" s="151"/>
      <c r="C341" s="130"/>
      <c r="D341" s="130"/>
      <c r="E341" s="145"/>
    </row>
    <row r="342" spans="1:5" x14ac:dyDescent="0.25">
      <c r="A342" s="130"/>
      <c r="B342" s="151"/>
      <c r="C342" s="130"/>
      <c r="D342" s="130"/>
      <c r="E342" s="145"/>
    </row>
    <row r="343" spans="1:5" x14ac:dyDescent="0.25">
      <c r="A343" s="130"/>
      <c r="B343" s="151"/>
      <c r="C343" s="130"/>
      <c r="D343" s="130"/>
      <c r="E343" s="145"/>
    </row>
    <row r="344" spans="1:5" x14ac:dyDescent="0.25">
      <c r="A344" s="130"/>
      <c r="B344" s="151"/>
      <c r="C344" s="130"/>
      <c r="D344" s="130"/>
      <c r="E344" s="145"/>
    </row>
    <row r="345" spans="1:5" x14ac:dyDescent="0.25">
      <c r="A345" s="130"/>
      <c r="B345" s="151"/>
      <c r="C345" s="130"/>
      <c r="D345" s="130"/>
      <c r="E345" s="145"/>
    </row>
    <row r="346" spans="1:5" x14ac:dyDescent="0.25">
      <c r="A346" s="130"/>
      <c r="B346" s="151"/>
      <c r="C346" s="130"/>
      <c r="D346" s="130"/>
      <c r="E346" s="145"/>
    </row>
    <row r="347" spans="1:5" x14ac:dyDescent="0.25">
      <c r="A347" s="130"/>
      <c r="B347" s="151"/>
      <c r="C347" s="130"/>
      <c r="D347" s="130"/>
      <c r="E347" s="145"/>
    </row>
    <row r="348" spans="1:5" x14ac:dyDescent="0.25">
      <c r="A348" s="130"/>
      <c r="B348" s="151"/>
      <c r="C348" s="130"/>
      <c r="D348" s="130"/>
      <c r="E348" s="145"/>
    </row>
    <row r="349" spans="1:5" x14ac:dyDescent="0.25">
      <c r="A349" s="130"/>
      <c r="B349" s="151"/>
      <c r="C349" s="130"/>
      <c r="D349" s="130"/>
      <c r="E349" s="145"/>
    </row>
    <row r="350" spans="1:5" x14ac:dyDescent="0.25">
      <c r="A350" s="130"/>
      <c r="B350" s="151"/>
      <c r="C350" s="130"/>
      <c r="D350" s="130"/>
      <c r="E350" s="145"/>
    </row>
    <row r="351" spans="1:5" x14ac:dyDescent="0.25">
      <c r="A351" s="130"/>
      <c r="B351" s="151"/>
      <c r="C351" s="130"/>
      <c r="D351" s="130"/>
      <c r="E351" s="145"/>
    </row>
    <row r="352" spans="1:5" x14ac:dyDescent="0.25">
      <c r="A352" s="130"/>
      <c r="B352" s="151"/>
      <c r="C352" s="130"/>
      <c r="D352" s="130"/>
      <c r="E352" s="145"/>
    </row>
    <row r="353" spans="1:5" x14ac:dyDescent="0.25">
      <c r="A353" s="130"/>
      <c r="B353" s="151"/>
      <c r="C353" s="130"/>
      <c r="D353" s="130"/>
      <c r="E353" s="145"/>
    </row>
    <row r="354" spans="1:5" x14ac:dyDescent="0.25">
      <c r="A354" s="130"/>
      <c r="B354" s="151"/>
      <c r="C354" s="130"/>
      <c r="D354" s="130"/>
      <c r="E354" s="145"/>
    </row>
    <row r="355" spans="1:5" x14ac:dyDescent="0.25">
      <c r="A355" s="130"/>
      <c r="B355" s="151"/>
      <c r="C355" s="130"/>
      <c r="D355" s="130"/>
      <c r="E355" s="145"/>
    </row>
    <row r="356" spans="1:5" x14ac:dyDescent="0.25">
      <c r="A356" s="130"/>
      <c r="B356" s="151"/>
      <c r="C356" s="130"/>
      <c r="D356" s="130"/>
      <c r="E356" s="145"/>
    </row>
    <row r="357" spans="1:5" x14ac:dyDescent="0.25">
      <c r="A357" s="130"/>
      <c r="B357" s="151"/>
      <c r="C357" s="130"/>
      <c r="D357" s="130"/>
      <c r="E357" s="145"/>
    </row>
    <row r="358" spans="1:5" x14ac:dyDescent="0.25">
      <c r="A358" s="130"/>
      <c r="B358" s="151"/>
      <c r="C358" s="130"/>
      <c r="D358" s="130"/>
      <c r="E358" s="145"/>
    </row>
    <row r="359" spans="1:5" x14ac:dyDescent="0.25">
      <c r="A359" s="130"/>
      <c r="B359" s="151"/>
      <c r="C359" s="130"/>
      <c r="D359" s="130"/>
      <c r="E359" s="145"/>
    </row>
    <row r="360" spans="1:5" x14ac:dyDescent="0.25">
      <c r="A360" s="130"/>
      <c r="B360" s="151"/>
      <c r="C360" s="130"/>
      <c r="D360" s="130"/>
      <c r="E360" s="145"/>
    </row>
    <row r="361" spans="1:5" x14ac:dyDescent="0.25">
      <c r="A361" s="130"/>
      <c r="B361" s="151"/>
      <c r="C361" s="130"/>
      <c r="D361" s="130"/>
      <c r="E361" s="145"/>
    </row>
    <row r="362" spans="1:5" x14ac:dyDescent="0.25">
      <c r="A362" s="130"/>
      <c r="B362" s="151"/>
      <c r="C362" s="130"/>
      <c r="D362" s="130"/>
      <c r="E362" s="145"/>
    </row>
    <row r="363" spans="1:5" x14ac:dyDescent="0.25">
      <c r="A363" s="130"/>
      <c r="B363" s="151"/>
      <c r="C363" s="130"/>
      <c r="D363" s="130"/>
      <c r="E363" s="145"/>
    </row>
    <row r="364" spans="1:5" x14ac:dyDescent="0.25">
      <c r="A364" s="130"/>
      <c r="B364" s="151"/>
      <c r="C364" s="130"/>
      <c r="D364" s="130"/>
      <c r="E364" s="145"/>
    </row>
    <row r="365" spans="1:5" x14ac:dyDescent="0.25">
      <c r="A365" s="130"/>
      <c r="B365" s="151"/>
      <c r="C365" s="130"/>
      <c r="D365" s="130"/>
      <c r="E365" s="145"/>
    </row>
    <row r="366" spans="1:5" x14ac:dyDescent="0.25">
      <c r="A366" s="130"/>
      <c r="B366" s="151"/>
      <c r="C366" s="130"/>
      <c r="D366" s="130"/>
      <c r="E366" s="145"/>
    </row>
    <row r="367" spans="1:5" x14ac:dyDescent="0.25">
      <c r="A367" s="130"/>
      <c r="B367" s="151"/>
      <c r="C367" s="130"/>
      <c r="D367" s="130"/>
      <c r="E367" s="145"/>
    </row>
    <row r="368" spans="1:5" x14ac:dyDescent="0.25">
      <c r="A368" s="130"/>
      <c r="B368" s="151"/>
      <c r="C368" s="130"/>
      <c r="D368" s="130"/>
      <c r="E368" s="145"/>
    </row>
    <row r="369" spans="1:5" x14ac:dyDescent="0.25">
      <c r="A369" s="130"/>
      <c r="B369" s="151"/>
      <c r="C369" s="130"/>
      <c r="D369" s="130"/>
      <c r="E369" s="145"/>
    </row>
    <row r="370" spans="1:5" x14ac:dyDescent="0.25">
      <c r="A370" s="130"/>
      <c r="B370" s="151"/>
      <c r="C370" s="130"/>
      <c r="D370" s="130"/>
      <c r="E370" s="145"/>
    </row>
    <row r="371" spans="1:5" x14ac:dyDescent="0.25">
      <c r="A371" s="130"/>
      <c r="B371" s="151"/>
      <c r="C371" s="130"/>
      <c r="D371" s="130"/>
      <c r="E371" s="145"/>
    </row>
    <row r="372" spans="1:5" x14ac:dyDescent="0.25">
      <c r="A372" s="130"/>
      <c r="B372" s="151"/>
      <c r="C372" s="130"/>
      <c r="D372" s="130"/>
      <c r="E372" s="145"/>
    </row>
    <row r="373" spans="1:5" x14ac:dyDescent="0.25">
      <c r="A373" s="130"/>
      <c r="B373" s="151"/>
      <c r="C373" s="130"/>
      <c r="D373" s="130"/>
      <c r="E373" s="145"/>
    </row>
    <row r="374" spans="1:5" x14ac:dyDescent="0.25">
      <c r="A374" s="130"/>
      <c r="B374" s="151"/>
      <c r="C374" s="130"/>
      <c r="D374" s="130"/>
      <c r="E374" s="145"/>
    </row>
    <row r="375" spans="1:5" x14ac:dyDescent="0.25">
      <c r="A375" s="130"/>
      <c r="B375" s="151"/>
      <c r="C375" s="130"/>
      <c r="D375" s="130"/>
      <c r="E375" s="145"/>
    </row>
    <row r="376" spans="1:5" x14ac:dyDescent="0.25">
      <c r="A376" s="130"/>
      <c r="B376" s="151"/>
      <c r="C376" s="130"/>
      <c r="D376" s="130"/>
      <c r="E376" s="145"/>
    </row>
    <row r="377" spans="1:5" x14ac:dyDescent="0.25">
      <c r="A377" s="130"/>
      <c r="B377" s="151"/>
      <c r="C377" s="130"/>
      <c r="D377" s="130"/>
      <c r="E377" s="145"/>
    </row>
    <row r="378" spans="1:5" x14ac:dyDescent="0.25">
      <c r="A378" s="130"/>
      <c r="B378" s="151"/>
      <c r="C378" s="130"/>
      <c r="D378" s="130"/>
      <c r="E378" s="145"/>
    </row>
    <row r="379" spans="1:5" x14ac:dyDescent="0.25">
      <c r="A379" s="130"/>
      <c r="B379" s="151"/>
      <c r="C379" s="130"/>
      <c r="D379" s="130"/>
      <c r="E379" s="145"/>
    </row>
    <row r="380" spans="1:5" x14ac:dyDescent="0.25">
      <c r="A380" s="130"/>
      <c r="B380" s="151"/>
      <c r="C380" s="130"/>
      <c r="D380" s="130"/>
      <c r="E380" s="145"/>
    </row>
    <row r="381" spans="1:5" x14ac:dyDescent="0.25">
      <c r="A381" s="130"/>
      <c r="B381" s="151"/>
      <c r="C381" s="130"/>
      <c r="D381" s="130"/>
      <c r="E381" s="145"/>
    </row>
    <row r="382" spans="1:5" x14ac:dyDescent="0.25">
      <c r="A382" s="130"/>
      <c r="B382" s="151"/>
      <c r="C382" s="130"/>
      <c r="D382" s="130"/>
      <c r="E382" s="145"/>
    </row>
    <row r="383" spans="1:5" x14ac:dyDescent="0.25">
      <c r="A383" s="130"/>
      <c r="B383" s="151"/>
      <c r="C383" s="130"/>
      <c r="D383" s="130"/>
      <c r="E383" s="145"/>
    </row>
    <row r="384" spans="1:5" x14ac:dyDescent="0.25">
      <c r="A384" s="130"/>
      <c r="B384" s="151"/>
      <c r="C384" s="130"/>
      <c r="D384" s="130"/>
      <c r="E384" s="145"/>
    </row>
    <row r="385" spans="1:5" x14ac:dyDescent="0.25">
      <c r="A385" s="130"/>
      <c r="B385" s="151"/>
      <c r="C385" s="130"/>
      <c r="D385" s="130"/>
      <c r="E385" s="145"/>
    </row>
    <row r="386" spans="1:5" x14ac:dyDescent="0.25">
      <c r="A386" s="130"/>
      <c r="B386" s="151"/>
      <c r="C386" s="130"/>
      <c r="D386" s="130"/>
      <c r="E386" s="145"/>
    </row>
    <row r="387" spans="1:5" x14ac:dyDescent="0.25">
      <c r="A387" s="130"/>
      <c r="B387" s="151"/>
      <c r="C387" s="130"/>
      <c r="D387" s="130"/>
      <c r="E387" s="145"/>
    </row>
    <row r="388" spans="1:5" x14ac:dyDescent="0.25">
      <c r="A388" s="130"/>
      <c r="B388" s="151"/>
      <c r="C388" s="130"/>
      <c r="D388" s="130"/>
      <c r="E388" s="145"/>
    </row>
    <row r="389" spans="1:5" x14ac:dyDescent="0.25">
      <c r="A389" s="130"/>
      <c r="B389" s="151"/>
      <c r="C389" s="130"/>
      <c r="D389" s="130"/>
      <c r="E389" s="145"/>
    </row>
    <row r="390" spans="1:5" x14ac:dyDescent="0.25">
      <c r="A390" s="130"/>
      <c r="B390" s="151"/>
      <c r="C390" s="130"/>
      <c r="D390" s="130"/>
      <c r="E390" s="145"/>
    </row>
    <row r="391" spans="1:5" x14ac:dyDescent="0.25">
      <c r="A391" s="130"/>
      <c r="B391" s="151"/>
      <c r="C391" s="130"/>
      <c r="D391" s="130"/>
      <c r="E391" s="145"/>
    </row>
    <row r="392" spans="1:5" x14ac:dyDescent="0.25">
      <c r="A392" s="130"/>
      <c r="B392" s="151"/>
      <c r="C392" s="130"/>
      <c r="D392" s="130"/>
      <c r="E392" s="145"/>
    </row>
    <row r="393" spans="1:5" x14ac:dyDescent="0.25">
      <c r="A393" s="130"/>
      <c r="B393" s="151"/>
      <c r="C393" s="130"/>
      <c r="D393" s="130"/>
      <c r="E393" s="145"/>
    </row>
    <row r="394" spans="1:5" x14ac:dyDescent="0.25">
      <c r="A394" s="130"/>
      <c r="B394" s="151"/>
      <c r="C394" s="130"/>
      <c r="D394" s="130"/>
      <c r="E394" s="145"/>
    </row>
    <row r="395" spans="1:5" x14ac:dyDescent="0.25">
      <c r="A395" s="130"/>
      <c r="B395" s="151"/>
      <c r="C395" s="130"/>
      <c r="D395" s="130"/>
      <c r="E395" s="145"/>
    </row>
    <row r="396" spans="1:5" x14ac:dyDescent="0.25">
      <c r="A396" s="130"/>
      <c r="B396" s="151"/>
      <c r="C396" s="130"/>
      <c r="D396" s="130"/>
      <c r="E396" s="145"/>
    </row>
    <row r="397" spans="1:5" x14ac:dyDescent="0.25">
      <c r="A397" s="130"/>
      <c r="B397" s="151"/>
      <c r="C397" s="130"/>
      <c r="D397" s="130"/>
      <c r="E397" s="145"/>
    </row>
    <row r="398" spans="1:5" x14ac:dyDescent="0.25">
      <c r="A398" s="130"/>
      <c r="B398" s="151"/>
      <c r="C398" s="130"/>
      <c r="D398" s="130"/>
      <c r="E398" s="145"/>
    </row>
    <row r="399" spans="1:5" x14ac:dyDescent="0.25">
      <c r="A399" s="130"/>
      <c r="B399" s="151"/>
      <c r="C399" s="130"/>
      <c r="D399" s="130"/>
      <c r="E399" s="145"/>
    </row>
    <row r="400" spans="1:5" x14ac:dyDescent="0.25">
      <c r="A400" s="130"/>
      <c r="B400" s="151"/>
      <c r="C400" s="130"/>
      <c r="D400" s="130"/>
      <c r="E400" s="145"/>
    </row>
    <row r="401" spans="1:5" x14ac:dyDescent="0.25">
      <c r="A401" s="130"/>
      <c r="B401" s="151"/>
      <c r="C401" s="130"/>
      <c r="D401" s="130"/>
      <c r="E401" s="145"/>
    </row>
    <row r="402" spans="1:5" x14ac:dyDescent="0.25">
      <c r="A402" s="130"/>
      <c r="B402" s="151"/>
      <c r="C402" s="130"/>
      <c r="D402" s="130"/>
      <c r="E402" s="145"/>
    </row>
    <row r="403" spans="1:5" x14ac:dyDescent="0.25">
      <c r="A403" s="130"/>
      <c r="B403" s="151"/>
      <c r="C403" s="130"/>
      <c r="D403" s="130"/>
      <c r="E403" s="145"/>
    </row>
    <row r="404" spans="1:5" x14ac:dyDescent="0.25">
      <c r="A404" s="130"/>
      <c r="B404" s="151"/>
      <c r="C404" s="130"/>
      <c r="D404" s="130"/>
      <c r="E404" s="145"/>
    </row>
    <row r="405" spans="1:5" x14ac:dyDescent="0.25">
      <c r="A405" s="130"/>
      <c r="B405" s="151"/>
      <c r="C405" s="130"/>
      <c r="D405" s="130"/>
      <c r="E405" s="145"/>
    </row>
    <row r="406" spans="1:5" x14ac:dyDescent="0.25">
      <c r="A406" s="130"/>
      <c r="B406" s="151"/>
      <c r="C406" s="130"/>
      <c r="D406" s="130"/>
      <c r="E406" s="145"/>
    </row>
    <row r="407" spans="1:5" x14ac:dyDescent="0.25">
      <c r="A407" s="130"/>
      <c r="B407" s="151"/>
      <c r="C407" s="130"/>
      <c r="D407" s="130"/>
      <c r="E407" s="145"/>
    </row>
    <row r="408" spans="1:5" x14ac:dyDescent="0.25">
      <c r="A408" s="130"/>
      <c r="B408" s="151"/>
      <c r="C408" s="130"/>
      <c r="D408" s="130"/>
      <c r="E408" s="145"/>
    </row>
    <row r="409" spans="1:5" x14ac:dyDescent="0.25">
      <c r="A409" s="130"/>
      <c r="B409" s="151"/>
      <c r="C409" s="130"/>
      <c r="D409" s="130"/>
      <c r="E409" s="145"/>
    </row>
    <row r="410" spans="1:5" x14ac:dyDescent="0.25">
      <c r="A410" s="130"/>
      <c r="B410" s="151"/>
      <c r="C410" s="130"/>
      <c r="D410" s="130"/>
      <c r="E410" s="145"/>
    </row>
    <row r="411" spans="1:5" x14ac:dyDescent="0.25">
      <c r="A411" s="130"/>
      <c r="B411" s="151"/>
      <c r="C411" s="130"/>
      <c r="D411" s="130"/>
      <c r="E411" s="145"/>
    </row>
    <row r="412" spans="1:5" x14ac:dyDescent="0.25">
      <c r="A412" s="130"/>
      <c r="B412" s="151"/>
      <c r="C412" s="130"/>
      <c r="D412" s="130"/>
      <c r="E412" s="145"/>
    </row>
    <row r="413" spans="1:5" x14ac:dyDescent="0.25">
      <c r="A413" s="130"/>
      <c r="B413" s="151"/>
      <c r="C413" s="130"/>
      <c r="D413" s="130"/>
      <c r="E413" s="145"/>
    </row>
    <row r="414" spans="1:5" x14ac:dyDescent="0.25">
      <c r="A414" s="130"/>
      <c r="B414" s="151"/>
      <c r="C414" s="130"/>
      <c r="D414" s="130"/>
      <c r="E414" s="145"/>
    </row>
    <row r="415" spans="1:5" x14ac:dyDescent="0.25">
      <c r="A415" s="130"/>
      <c r="B415" s="151"/>
      <c r="C415" s="130"/>
      <c r="D415" s="130"/>
      <c r="E415" s="145"/>
    </row>
    <row r="416" spans="1:5" x14ac:dyDescent="0.25">
      <c r="A416" s="130"/>
      <c r="B416" s="151"/>
      <c r="C416" s="130"/>
      <c r="D416" s="130"/>
      <c r="E416" s="145"/>
    </row>
    <row r="417" spans="1:5" x14ac:dyDescent="0.25">
      <c r="A417" s="130"/>
      <c r="B417" s="151"/>
      <c r="C417" s="130"/>
      <c r="D417" s="130"/>
      <c r="E417" s="145"/>
    </row>
    <row r="418" spans="1:5" x14ac:dyDescent="0.25">
      <c r="A418" s="130"/>
      <c r="B418" s="151"/>
      <c r="C418" s="130"/>
      <c r="D418" s="130"/>
      <c r="E418" s="145"/>
    </row>
    <row r="419" spans="1:5" x14ac:dyDescent="0.25">
      <c r="A419" s="130"/>
      <c r="B419" s="151"/>
      <c r="C419" s="130"/>
      <c r="D419" s="130"/>
      <c r="E419" s="145"/>
    </row>
    <row r="420" spans="1:5" x14ac:dyDescent="0.25">
      <c r="A420" s="130"/>
      <c r="B420" s="151"/>
      <c r="C420" s="130"/>
      <c r="D420" s="130"/>
      <c r="E420" s="145"/>
    </row>
    <row r="421" spans="1:5" x14ac:dyDescent="0.25">
      <c r="A421" s="130"/>
      <c r="B421" s="151"/>
      <c r="C421" s="130"/>
      <c r="D421" s="130"/>
      <c r="E421" s="145"/>
    </row>
    <row r="422" spans="1:5" x14ac:dyDescent="0.25">
      <c r="A422" s="130"/>
      <c r="B422" s="151"/>
      <c r="C422" s="130"/>
      <c r="D422" s="130"/>
      <c r="E422" s="145"/>
    </row>
    <row r="423" spans="1:5" x14ac:dyDescent="0.25">
      <c r="A423" s="130"/>
      <c r="B423" s="151"/>
      <c r="C423" s="130"/>
      <c r="D423" s="130"/>
      <c r="E423" s="145"/>
    </row>
    <row r="424" spans="1:5" x14ac:dyDescent="0.25">
      <c r="A424" s="130"/>
      <c r="B424" s="151"/>
      <c r="C424" s="130"/>
      <c r="D424" s="130"/>
      <c r="E424" s="145"/>
    </row>
    <row r="425" spans="1:5" x14ac:dyDescent="0.25">
      <c r="A425" s="130"/>
      <c r="B425" s="151"/>
      <c r="C425" s="130"/>
      <c r="D425" s="130"/>
      <c r="E425" s="145"/>
    </row>
    <row r="426" spans="1:5" x14ac:dyDescent="0.25">
      <c r="A426" s="130"/>
      <c r="B426" s="151"/>
      <c r="C426" s="130"/>
      <c r="D426" s="130"/>
      <c r="E426" s="145"/>
    </row>
    <row r="427" spans="1:5" x14ac:dyDescent="0.25">
      <c r="A427" s="130"/>
      <c r="B427" s="151"/>
      <c r="C427" s="130"/>
      <c r="D427" s="130"/>
      <c r="E427" s="145"/>
    </row>
    <row r="428" spans="1:5" x14ac:dyDescent="0.25">
      <c r="A428" s="130"/>
      <c r="B428" s="151"/>
      <c r="C428" s="130"/>
      <c r="D428" s="130"/>
      <c r="E428" s="145"/>
    </row>
    <row r="429" spans="1:5" x14ac:dyDescent="0.25">
      <c r="A429" s="130"/>
      <c r="B429" s="151"/>
      <c r="C429" s="130"/>
      <c r="D429" s="130"/>
      <c r="E429" s="145"/>
    </row>
    <row r="430" spans="1:5" x14ac:dyDescent="0.25">
      <c r="A430" s="130"/>
      <c r="B430" s="151"/>
      <c r="C430" s="130"/>
      <c r="D430" s="130"/>
      <c r="E430" s="145"/>
    </row>
    <row r="431" spans="1:5" x14ac:dyDescent="0.25">
      <c r="A431" s="130"/>
      <c r="B431" s="151"/>
      <c r="C431" s="130"/>
      <c r="D431" s="130"/>
      <c r="E431" s="145"/>
    </row>
    <row r="432" spans="1:5" x14ac:dyDescent="0.25">
      <c r="A432" s="130"/>
      <c r="B432" s="151"/>
      <c r="C432" s="130"/>
      <c r="D432" s="130"/>
      <c r="E432" s="145"/>
    </row>
    <row r="433" spans="1:5" x14ac:dyDescent="0.25">
      <c r="A433" s="130"/>
      <c r="B433" s="151"/>
      <c r="C433" s="130"/>
      <c r="D433" s="130"/>
      <c r="E433" s="145"/>
    </row>
    <row r="434" spans="1:5" x14ac:dyDescent="0.25">
      <c r="A434" s="130"/>
      <c r="B434" s="151"/>
      <c r="C434" s="130"/>
      <c r="D434" s="130"/>
      <c r="E434" s="145"/>
    </row>
    <row r="435" spans="1:5" x14ac:dyDescent="0.25">
      <c r="A435" s="130"/>
      <c r="B435" s="151"/>
      <c r="C435" s="130"/>
      <c r="D435" s="130"/>
      <c r="E435" s="145"/>
    </row>
    <row r="436" spans="1:5" x14ac:dyDescent="0.25">
      <c r="A436" s="130"/>
      <c r="B436" s="151"/>
      <c r="C436" s="130"/>
      <c r="D436" s="130"/>
      <c r="E436" s="145"/>
    </row>
    <row r="437" spans="1:5" x14ac:dyDescent="0.25">
      <c r="A437" s="130"/>
      <c r="B437" s="151"/>
      <c r="C437" s="130"/>
      <c r="D437" s="130"/>
      <c r="E437" s="145"/>
    </row>
    <row r="438" spans="1:5" x14ac:dyDescent="0.25">
      <c r="A438" s="130"/>
      <c r="B438" s="151"/>
      <c r="C438" s="130"/>
      <c r="D438" s="130"/>
      <c r="E438" s="145"/>
    </row>
    <row r="439" spans="1:5" x14ac:dyDescent="0.25">
      <c r="A439" s="130"/>
      <c r="B439" s="151"/>
      <c r="C439" s="130"/>
      <c r="D439" s="130"/>
      <c r="E439" s="145"/>
    </row>
    <row r="440" spans="1:5" x14ac:dyDescent="0.25">
      <c r="A440" s="130"/>
      <c r="B440" s="151"/>
      <c r="C440" s="130"/>
      <c r="D440" s="130"/>
      <c r="E440" s="145"/>
    </row>
    <row r="441" spans="1:5" x14ac:dyDescent="0.25">
      <c r="A441" s="130"/>
      <c r="B441" s="151"/>
      <c r="C441" s="130"/>
      <c r="D441" s="130"/>
      <c r="E441" s="145"/>
    </row>
    <row r="442" spans="1:5" x14ac:dyDescent="0.25">
      <c r="A442" s="130"/>
      <c r="B442" s="151"/>
      <c r="C442" s="130"/>
      <c r="D442" s="130"/>
      <c r="E442" s="145"/>
    </row>
    <row r="443" spans="1:5" x14ac:dyDescent="0.25">
      <c r="A443" s="130"/>
      <c r="B443" s="151"/>
      <c r="C443" s="130"/>
      <c r="D443" s="130"/>
      <c r="E443" s="145"/>
    </row>
    <row r="444" spans="1:5" x14ac:dyDescent="0.25">
      <c r="A444" s="130"/>
      <c r="B444" s="151"/>
      <c r="C444" s="130"/>
      <c r="D444" s="130"/>
      <c r="E444" s="145"/>
    </row>
    <row r="445" spans="1:5" x14ac:dyDescent="0.25">
      <c r="A445" s="130"/>
      <c r="B445" s="151"/>
      <c r="C445" s="130"/>
      <c r="D445" s="130"/>
      <c r="E445" s="145"/>
    </row>
    <row r="446" spans="1:5" x14ac:dyDescent="0.25">
      <c r="A446" s="130"/>
      <c r="B446" s="151"/>
      <c r="C446" s="130"/>
      <c r="D446" s="130"/>
      <c r="E446" s="145"/>
    </row>
    <row r="447" spans="1:5" x14ac:dyDescent="0.25">
      <c r="A447" s="130"/>
      <c r="B447" s="151"/>
      <c r="C447" s="130"/>
      <c r="D447" s="130"/>
      <c r="E447" s="145"/>
    </row>
    <row r="448" spans="1:5" x14ac:dyDescent="0.25">
      <c r="A448" s="130"/>
      <c r="B448" s="151"/>
      <c r="C448" s="130"/>
      <c r="D448" s="130"/>
      <c r="E448" s="145"/>
    </row>
    <row r="449" spans="1:5" x14ac:dyDescent="0.25">
      <c r="A449" s="130"/>
      <c r="B449" s="151"/>
      <c r="C449" s="130"/>
      <c r="D449" s="130"/>
      <c r="E449" s="145"/>
    </row>
    <row r="450" spans="1:5" x14ac:dyDescent="0.25">
      <c r="A450" s="130"/>
      <c r="B450" s="151"/>
      <c r="C450" s="130"/>
      <c r="D450" s="130"/>
      <c r="E450" s="145"/>
    </row>
    <row r="451" spans="1:5" x14ac:dyDescent="0.25">
      <c r="A451" s="130"/>
      <c r="B451" s="151"/>
      <c r="C451" s="130"/>
      <c r="D451" s="130"/>
      <c r="E451" s="145"/>
    </row>
    <row r="452" spans="1:5" x14ac:dyDescent="0.25">
      <c r="A452" s="130"/>
      <c r="B452" s="151"/>
      <c r="C452" s="130"/>
      <c r="D452" s="130"/>
      <c r="E452" s="145"/>
    </row>
    <row r="453" spans="1:5" x14ac:dyDescent="0.25">
      <c r="A453" s="130"/>
      <c r="B453" s="151"/>
      <c r="C453" s="130"/>
      <c r="D453" s="130"/>
      <c r="E453" s="145"/>
    </row>
    <row r="454" spans="1:5" x14ac:dyDescent="0.25">
      <c r="A454" s="130"/>
      <c r="B454" s="151"/>
      <c r="C454" s="130"/>
      <c r="D454" s="130"/>
      <c r="E454" s="145"/>
    </row>
    <row r="455" spans="1:5" x14ac:dyDescent="0.25">
      <c r="A455" s="130"/>
      <c r="B455" s="151"/>
      <c r="C455" s="130"/>
      <c r="D455" s="130"/>
      <c r="E455" s="145"/>
    </row>
    <row r="456" spans="1:5" x14ac:dyDescent="0.25">
      <c r="A456" s="130"/>
      <c r="B456" s="151"/>
      <c r="C456" s="130"/>
      <c r="D456" s="130"/>
      <c r="E456" s="145"/>
    </row>
    <row r="457" spans="1:5" x14ac:dyDescent="0.25">
      <c r="A457" s="130"/>
      <c r="B457" s="151"/>
      <c r="C457" s="130"/>
      <c r="D457" s="130"/>
      <c r="E457" s="145"/>
    </row>
    <row r="458" spans="1:5" x14ac:dyDescent="0.25">
      <c r="A458" s="130"/>
      <c r="B458" s="151"/>
      <c r="C458" s="130"/>
      <c r="D458" s="130"/>
      <c r="E458" s="145"/>
    </row>
    <row r="459" spans="1:5" x14ac:dyDescent="0.25">
      <c r="A459" s="130"/>
      <c r="B459" s="151"/>
      <c r="C459" s="130"/>
      <c r="D459" s="130"/>
      <c r="E459" s="145"/>
    </row>
    <row r="460" spans="1:5" x14ac:dyDescent="0.25">
      <c r="A460" s="130"/>
      <c r="B460" s="151"/>
      <c r="C460" s="130"/>
      <c r="D460" s="130"/>
      <c r="E460" s="145"/>
    </row>
    <row r="461" spans="1:5" x14ac:dyDescent="0.25">
      <c r="A461" s="130"/>
      <c r="B461" s="151"/>
      <c r="C461" s="130"/>
      <c r="D461" s="130"/>
      <c r="E461" s="145"/>
    </row>
    <row r="462" spans="1:5" x14ac:dyDescent="0.25">
      <c r="A462" s="130"/>
      <c r="B462" s="151"/>
      <c r="C462" s="130"/>
      <c r="D462" s="130"/>
      <c r="E462" s="145"/>
    </row>
    <row r="463" spans="1:5" x14ac:dyDescent="0.25">
      <c r="A463" s="130"/>
      <c r="B463" s="151"/>
      <c r="C463" s="130"/>
      <c r="D463" s="130"/>
      <c r="E463" s="145"/>
    </row>
    <row r="464" spans="1:5" x14ac:dyDescent="0.25">
      <c r="A464" s="130"/>
      <c r="B464" s="151"/>
      <c r="C464" s="130"/>
      <c r="D464" s="130"/>
      <c r="E464" s="145"/>
    </row>
    <row r="465" spans="1:5" x14ac:dyDescent="0.25">
      <c r="A465" s="130"/>
      <c r="B465" s="151"/>
      <c r="C465" s="130"/>
      <c r="D465" s="130"/>
      <c r="E465" s="145"/>
    </row>
    <row r="466" spans="1:5" x14ac:dyDescent="0.25">
      <c r="A466" s="130"/>
      <c r="B466" s="151"/>
      <c r="C466" s="130"/>
      <c r="D466" s="130"/>
      <c r="E466" s="145"/>
    </row>
    <row r="467" spans="1:5" x14ac:dyDescent="0.25">
      <c r="A467" s="130"/>
      <c r="B467" s="151"/>
      <c r="C467" s="130"/>
      <c r="D467" s="130"/>
      <c r="E467" s="145"/>
    </row>
    <row r="468" spans="1:5" x14ac:dyDescent="0.25">
      <c r="A468" s="130"/>
      <c r="B468" s="151"/>
      <c r="C468" s="130"/>
      <c r="D468" s="130"/>
      <c r="E468" s="145"/>
    </row>
    <row r="469" spans="1:5" x14ac:dyDescent="0.25">
      <c r="A469" s="130"/>
      <c r="B469" s="151"/>
      <c r="C469" s="130"/>
      <c r="D469" s="130"/>
      <c r="E469" s="145"/>
    </row>
    <row r="470" spans="1:5" x14ac:dyDescent="0.25">
      <c r="A470" s="130"/>
      <c r="B470" s="151"/>
      <c r="C470" s="130"/>
      <c r="D470" s="130"/>
      <c r="E470" s="145"/>
    </row>
    <row r="471" spans="1:5" x14ac:dyDescent="0.25">
      <c r="A471" s="130"/>
      <c r="B471" s="151"/>
      <c r="C471" s="130"/>
      <c r="D471" s="130"/>
      <c r="E471" s="145"/>
    </row>
    <row r="472" spans="1:5" x14ac:dyDescent="0.25">
      <c r="A472" s="130"/>
      <c r="B472" s="151"/>
      <c r="C472" s="130"/>
      <c r="D472" s="130"/>
      <c r="E472" s="145"/>
    </row>
    <row r="473" spans="1:5" x14ac:dyDescent="0.25">
      <c r="A473" s="130"/>
      <c r="B473" s="151"/>
      <c r="C473" s="130"/>
      <c r="D473" s="130"/>
      <c r="E473" s="145"/>
    </row>
    <row r="474" spans="1:5" x14ac:dyDescent="0.25">
      <c r="A474" s="130"/>
      <c r="B474" s="151"/>
      <c r="C474" s="130"/>
      <c r="D474" s="130"/>
      <c r="E474" s="145"/>
    </row>
    <row r="475" spans="1:5" x14ac:dyDescent="0.25">
      <c r="A475" s="130"/>
      <c r="B475" s="151"/>
      <c r="C475" s="130"/>
      <c r="D475" s="130"/>
      <c r="E475" s="145"/>
    </row>
    <row r="476" spans="1:5" x14ac:dyDescent="0.25">
      <c r="A476" s="130"/>
      <c r="B476" s="151"/>
      <c r="C476" s="130"/>
      <c r="D476" s="130"/>
      <c r="E476" s="145"/>
    </row>
    <row r="477" spans="1:5" x14ac:dyDescent="0.25">
      <c r="A477" s="130"/>
      <c r="B477" s="151"/>
      <c r="C477" s="130"/>
      <c r="D477" s="130"/>
      <c r="E477" s="145"/>
    </row>
    <row r="478" spans="1:5" x14ac:dyDescent="0.25">
      <c r="A478" s="130"/>
      <c r="B478" s="151"/>
      <c r="C478" s="130"/>
      <c r="D478" s="130"/>
      <c r="E478" s="145"/>
    </row>
    <row r="479" spans="1:5" x14ac:dyDescent="0.25">
      <c r="A479" s="130"/>
      <c r="B479" s="151"/>
      <c r="C479" s="130"/>
      <c r="D479" s="130"/>
      <c r="E479" s="145"/>
    </row>
    <row r="480" spans="1:5" x14ac:dyDescent="0.25">
      <c r="A480" s="130"/>
      <c r="B480" s="151"/>
      <c r="C480" s="130"/>
      <c r="D480" s="130"/>
      <c r="E480" s="145"/>
    </row>
    <row r="481" spans="1:5" x14ac:dyDescent="0.25">
      <c r="A481" s="130"/>
      <c r="B481" s="151"/>
      <c r="C481" s="130"/>
      <c r="D481" s="130"/>
      <c r="E481" s="145"/>
    </row>
    <row r="482" spans="1:5" x14ac:dyDescent="0.25">
      <c r="A482" s="130"/>
      <c r="B482" s="151"/>
      <c r="C482" s="130"/>
      <c r="D482" s="130"/>
      <c r="E482" s="145"/>
    </row>
    <row r="483" spans="1:5" x14ac:dyDescent="0.25">
      <c r="A483" s="130"/>
      <c r="B483" s="151"/>
      <c r="C483" s="130"/>
      <c r="D483" s="130"/>
      <c r="E483" s="145"/>
    </row>
    <row r="484" spans="1:5" x14ac:dyDescent="0.25">
      <c r="A484" s="130"/>
      <c r="B484" s="151"/>
      <c r="C484" s="130"/>
      <c r="D484" s="130"/>
      <c r="E484" s="145"/>
    </row>
    <row r="485" spans="1:5" x14ac:dyDescent="0.25">
      <c r="A485" s="130"/>
      <c r="B485" s="151"/>
      <c r="C485" s="130"/>
      <c r="D485" s="130"/>
      <c r="E485" s="145"/>
    </row>
    <row r="486" spans="1:5" x14ac:dyDescent="0.25">
      <c r="A486" s="130"/>
      <c r="B486" s="151"/>
      <c r="C486" s="130"/>
      <c r="D486" s="130"/>
      <c r="E486" s="145"/>
    </row>
    <row r="487" spans="1:5" x14ac:dyDescent="0.25">
      <c r="A487" s="130"/>
      <c r="B487" s="151"/>
      <c r="C487" s="130"/>
      <c r="D487" s="130"/>
      <c r="E487" s="145"/>
    </row>
    <row r="488" spans="1:5" x14ac:dyDescent="0.25">
      <c r="A488" s="130"/>
      <c r="B488" s="151"/>
      <c r="C488" s="130"/>
      <c r="D488" s="130"/>
      <c r="E488" s="145"/>
    </row>
    <row r="489" spans="1:5" x14ac:dyDescent="0.25">
      <c r="A489" s="130"/>
      <c r="B489" s="151"/>
      <c r="C489" s="130"/>
      <c r="D489" s="130"/>
      <c r="E489" s="145"/>
    </row>
    <row r="490" spans="1:5" x14ac:dyDescent="0.25">
      <c r="A490" s="130"/>
      <c r="B490" s="151"/>
      <c r="C490" s="130"/>
      <c r="D490" s="130"/>
      <c r="E490" s="145"/>
    </row>
    <row r="491" spans="1:5" x14ac:dyDescent="0.25">
      <c r="A491" s="130"/>
      <c r="B491" s="151"/>
      <c r="C491" s="130"/>
      <c r="D491" s="130"/>
      <c r="E491" s="145"/>
    </row>
    <row r="492" spans="1:5" x14ac:dyDescent="0.25">
      <c r="A492" s="130"/>
      <c r="B492" s="151"/>
      <c r="C492" s="130"/>
      <c r="D492" s="130"/>
      <c r="E492" s="145"/>
    </row>
    <row r="493" spans="1:5" x14ac:dyDescent="0.25">
      <c r="A493" s="130"/>
      <c r="B493" s="151"/>
      <c r="C493" s="130"/>
      <c r="D493" s="130"/>
      <c r="E493" s="145"/>
    </row>
    <row r="494" spans="1:5" x14ac:dyDescent="0.25">
      <c r="A494" s="130"/>
      <c r="B494" s="151"/>
      <c r="C494" s="130"/>
      <c r="D494" s="130"/>
      <c r="E494" s="145"/>
    </row>
    <row r="495" spans="1:5" x14ac:dyDescent="0.25">
      <c r="A495" s="130"/>
      <c r="B495" s="151"/>
      <c r="C495" s="130"/>
      <c r="D495" s="130"/>
      <c r="E495" s="145"/>
    </row>
    <row r="496" spans="1:5" x14ac:dyDescent="0.25">
      <c r="A496" s="130"/>
      <c r="B496" s="151"/>
      <c r="C496" s="130"/>
      <c r="D496" s="130"/>
      <c r="E496" s="145"/>
    </row>
    <row r="497" spans="1:5" x14ac:dyDescent="0.25">
      <c r="A497" s="130"/>
      <c r="B497" s="151"/>
      <c r="C497" s="130"/>
      <c r="D497" s="130"/>
      <c r="E497" s="145"/>
    </row>
    <row r="498" spans="1:5" x14ac:dyDescent="0.25">
      <c r="A498" s="130"/>
      <c r="B498" s="151"/>
      <c r="C498" s="130"/>
      <c r="D498" s="130"/>
      <c r="E498" s="145"/>
    </row>
    <row r="499" spans="1:5" x14ac:dyDescent="0.25">
      <c r="A499" s="130"/>
      <c r="B499" s="151"/>
      <c r="C499" s="130"/>
      <c r="D499" s="130"/>
      <c r="E499" s="145"/>
    </row>
    <row r="500" spans="1:5" x14ac:dyDescent="0.25">
      <c r="A500" s="130"/>
      <c r="B500" s="151"/>
      <c r="C500" s="130"/>
      <c r="D500" s="130"/>
      <c r="E500" s="145"/>
    </row>
    <row r="501" spans="1:5" x14ac:dyDescent="0.25">
      <c r="A501" s="130"/>
      <c r="B501" s="151"/>
      <c r="C501" s="130"/>
      <c r="D501" s="130"/>
      <c r="E501" s="145"/>
    </row>
    <row r="502" spans="1:5" x14ac:dyDescent="0.25">
      <c r="A502" s="130"/>
      <c r="B502" s="151"/>
      <c r="C502" s="130"/>
      <c r="D502" s="130"/>
      <c r="E502" s="145"/>
    </row>
    <row r="503" spans="1:5" x14ac:dyDescent="0.25">
      <c r="A503" s="130"/>
      <c r="B503" s="151"/>
      <c r="C503" s="130"/>
      <c r="D503" s="130"/>
      <c r="E503" s="145"/>
    </row>
    <row r="504" spans="1:5" x14ac:dyDescent="0.25">
      <c r="A504" s="130"/>
      <c r="B504" s="151"/>
      <c r="C504" s="130"/>
      <c r="D504" s="130"/>
      <c r="E504" s="145"/>
    </row>
    <row r="505" spans="1:5" x14ac:dyDescent="0.25">
      <c r="A505" s="130"/>
      <c r="B505" s="151"/>
      <c r="C505" s="130"/>
      <c r="D505" s="130"/>
      <c r="E505" s="145"/>
    </row>
    <row r="506" spans="1:5" x14ac:dyDescent="0.25">
      <c r="A506" s="130"/>
      <c r="B506" s="151"/>
      <c r="C506" s="130"/>
      <c r="D506" s="130"/>
      <c r="E506" s="145"/>
    </row>
    <row r="507" spans="1:5" x14ac:dyDescent="0.25">
      <c r="A507" s="130"/>
      <c r="B507" s="151"/>
      <c r="C507" s="130"/>
      <c r="D507" s="130"/>
      <c r="E507" s="145"/>
    </row>
    <row r="508" spans="1:5" x14ac:dyDescent="0.25">
      <c r="A508" s="130"/>
      <c r="B508" s="151"/>
      <c r="C508" s="130"/>
      <c r="D508" s="130"/>
      <c r="E508" s="145"/>
    </row>
    <row r="509" spans="1:5" x14ac:dyDescent="0.25">
      <c r="A509" s="130"/>
      <c r="B509" s="151"/>
      <c r="C509" s="130"/>
      <c r="D509" s="130"/>
      <c r="E509" s="145"/>
    </row>
    <row r="510" spans="1:5" x14ac:dyDescent="0.25">
      <c r="A510" s="130"/>
      <c r="B510" s="151"/>
      <c r="C510" s="130"/>
      <c r="D510" s="130"/>
      <c r="E510" s="145"/>
    </row>
    <row r="511" spans="1:5" x14ac:dyDescent="0.25">
      <c r="A511" s="130"/>
      <c r="B511" s="151"/>
      <c r="C511" s="130"/>
      <c r="D511" s="130"/>
      <c r="E511" s="145"/>
    </row>
    <row r="512" spans="1:5" x14ac:dyDescent="0.25">
      <c r="A512" s="130"/>
      <c r="B512" s="151"/>
      <c r="C512" s="130"/>
      <c r="D512" s="130"/>
      <c r="E512" s="145"/>
    </row>
    <row r="513" spans="1:5" x14ac:dyDescent="0.25">
      <c r="A513" s="130"/>
      <c r="B513" s="151"/>
      <c r="C513" s="130"/>
      <c r="D513" s="130"/>
      <c r="E513" s="145"/>
    </row>
    <row r="514" spans="1:5" x14ac:dyDescent="0.25">
      <c r="A514" s="130"/>
      <c r="B514" s="151"/>
      <c r="C514" s="130"/>
      <c r="D514" s="130"/>
      <c r="E514" s="145"/>
    </row>
    <row r="515" spans="1:5" x14ac:dyDescent="0.25">
      <c r="A515" s="130"/>
      <c r="B515" s="151"/>
      <c r="C515" s="130"/>
      <c r="D515" s="130"/>
      <c r="E515" s="145"/>
    </row>
    <row r="516" spans="1:5" x14ac:dyDescent="0.25">
      <c r="A516" s="130"/>
      <c r="B516" s="151"/>
      <c r="C516" s="130"/>
      <c r="D516" s="130"/>
      <c r="E516" s="145"/>
    </row>
    <row r="517" spans="1:5" x14ac:dyDescent="0.25">
      <c r="A517" s="130"/>
      <c r="B517" s="151"/>
      <c r="C517" s="130"/>
      <c r="D517" s="130"/>
      <c r="E517" s="145"/>
    </row>
    <row r="518" spans="1:5" x14ac:dyDescent="0.25">
      <c r="A518" s="130"/>
      <c r="B518" s="151"/>
      <c r="C518" s="130"/>
      <c r="D518" s="130"/>
      <c r="E518" s="145"/>
    </row>
    <row r="519" spans="1:5" x14ac:dyDescent="0.25">
      <c r="A519" s="130"/>
      <c r="B519" s="151"/>
      <c r="C519" s="130"/>
      <c r="D519" s="130"/>
      <c r="E519" s="145"/>
    </row>
    <row r="520" spans="1:5" x14ac:dyDescent="0.25">
      <c r="A520" s="130"/>
      <c r="B520" s="151"/>
      <c r="C520" s="130"/>
      <c r="D520" s="130"/>
      <c r="E520" s="145"/>
    </row>
    <row r="521" spans="1:5" x14ac:dyDescent="0.25">
      <c r="A521" s="130"/>
      <c r="B521" s="151"/>
      <c r="C521" s="130"/>
      <c r="D521" s="130"/>
      <c r="E521" s="145"/>
    </row>
    <row r="522" spans="1:5" x14ac:dyDescent="0.25">
      <c r="A522" s="130"/>
      <c r="B522" s="151"/>
      <c r="C522" s="130"/>
      <c r="D522" s="130"/>
      <c r="E522" s="145"/>
    </row>
    <row r="523" spans="1:5" x14ac:dyDescent="0.25">
      <c r="A523" s="130"/>
      <c r="B523" s="151"/>
      <c r="C523" s="130"/>
      <c r="D523" s="130"/>
      <c r="E523" s="145"/>
    </row>
    <row r="524" spans="1:5" x14ac:dyDescent="0.25">
      <c r="A524" s="130"/>
      <c r="B524" s="151"/>
      <c r="C524" s="130"/>
      <c r="D524" s="130"/>
      <c r="E524" s="145"/>
    </row>
    <row r="525" spans="1:5" x14ac:dyDescent="0.25">
      <c r="A525" s="130"/>
      <c r="B525" s="151"/>
      <c r="C525" s="130"/>
      <c r="D525" s="130"/>
      <c r="E525" s="145"/>
    </row>
    <row r="526" spans="1:5" x14ac:dyDescent="0.25">
      <c r="A526" s="130"/>
      <c r="B526" s="151"/>
      <c r="C526" s="130"/>
      <c r="D526" s="130"/>
      <c r="E526" s="145"/>
    </row>
    <row r="527" spans="1:5" x14ac:dyDescent="0.25">
      <c r="A527" s="130"/>
      <c r="B527" s="151"/>
      <c r="C527" s="130"/>
      <c r="D527" s="130"/>
      <c r="E527" s="145"/>
    </row>
    <row r="528" spans="1:5" x14ac:dyDescent="0.25">
      <c r="A528" s="130"/>
      <c r="B528" s="151"/>
      <c r="C528" s="130"/>
      <c r="D528" s="130"/>
      <c r="E528" s="145"/>
    </row>
    <row r="529" spans="1:5" x14ac:dyDescent="0.25">
      <c r="A529" s="130"/>
      <c r="B529" s="151"/>
      <c r="C529" s="130"/>
      <c r="D529" s="130"/>
      <c r="E529" s="145"/>
    </row>
    <row r="530" spans="1:5" x14ac:dyDescent="0.25">
      <c r="A530" s="130"/>
      <c r="B530" s="151"/>
      <c r="C530" s="130"/>
      <c r="D530" s="130"/>
      <c r="E530" s="145"/>
    </row>
    <row r="531" spans="1:5" x14ac:dyDescent="0.25">
      <c r="A531" s="130"/>
      <c r="B531" s="151"/>
      <c r="C531" s="130"/>
      <c r="D531" s="130"/>
      <c r="E531" s="145"/>
    </row>
    <row r="532" spans="1:5" x14ac:dyDescent="0.25">
      <c r="A532" s="130"/>
      <c r="B532" s="151"/>
      <c r="C532" s="130"/>
      <c r="D532" s="130"/>
      <c r="E532" s="145"/>
    </row>
    <row r="533" spans="1:5" x14ac:dyDescent="0.25">
      <c r="A533" s="130"/>
      <c r="B533" s="151"/>
      <c r="C533" s="130"/>
      <c r="D533" s="130"/>
      <c r="E533" s="145"/>
    </row>
    <row r="534" spans="1:5" x14ac:dyDescent="0.25">
      <c r="A534" s="130"/>
      <c r="B534" s="151"/>
      <c r="C534" s="130"/>
      <c r="D534" s="130"/>
      <c r="E534" s="145"/>
    </row>
    <row r="535" spans="1:5" x14ac:dyDescent="0.25">
      <c r="A535" s="130"/>
      <c r="B535" s="151"/>
      <c r="C535" s="130"/>
      <c r="D535" s="130"/>
      <c r="E535" s="145"/>
    </row>
    <row r="536" spans="1:5" x14ac:dyDescent="0.25">
      <c r="A536" s="130"/>
      <c r="B536" s="151"/>
      <c r="C536" s="130"/>
      <c r="D536" s="130"/>
      <c r="E536" s="145"/>
    </row>
    <row r="537" spans="1:5" x14ac:dyDescent="0.25">
      <c r="A537" s="130"/>
      <c r="B537" s="151"/>
      <c r="C537" s="130"/>
      <c r="D537" s="130"/>
      <c r="E537" s="145"/>
    </row>
    <row r="538" spans="1:5" x14ac:dyDescent="0.25">
      <c r="A538" s="130"/>
      <c r="B538" s="151"/>
      <c r="C538" s="130"/>
      <c r="D538" s="130"/>
      <c r="E538" s="145"/>
    </row>
    <row r="539" spans="1:5" x14ac:dyDescent="0.25">
      <c r="A539" s="130"/>
      <c r="B539" s="151"/>
      <c r="C539" s="130"/>
      <c r="D539" s="130"/>
      <c r="E539" s="145"/>
    </row>
    <row r="540" spans="1:5" x14ac:dyDescent="0.25">
      <c r="A540" s="130"/>
      <c r="B540" s="151"/>
      <c r="C540" s="130"/>
      <c r="D540" s="130"/>
      <c r="E540" s="145"/>
    </row>
    <row r="541" spans="1:5" x14ac:dyDescent="0.25">
      <c r="A541" s="130"/>
      <c r="B541" s="151"/>
      <c r="C541" s="130"/>
      <c r="D541" s="130"/>
      <c r="E541" s="145"/>
    </row>
    <row r="542" spans="1:5" x14ac:dyDescent="0.25">
      <c r="A542" s="130"/>
      <c r="B542" s="151"/>
      <c r="C542" s="130"/>
      <c r="D542" s="130"/>
      <c r="E542" s="145"/>
    </row>
    <row r="543" spans="1:5" x14ac:dyDescent="0.25">
      <c r="A543" s="130"/>
      <c r="B543" s="151"/>
      <c r="C543" s="130"/>
      <c r="D543" s="130"/>
      <c r="E543" s="145"/>
    </row>
    <row r="544" spans="1:5" x14ac:dyDescent="0.25">
      <c r="A544" s="130"/>
      <c r="B544" s="151"/>
      <c r="C544" s="130"/>
      <c r="D544" s="130"/>
      <c r="E544" s="145"/>
    </row>
    <row r="545" spans="1:5" x14ac:dyDescent="0.25">
      <c r="A545" s="130"/>
      <c r="B545" s="151"/>
      <c r="C545" s="130"/>
      <c r="D545" s="130"/>
      <c r="E545" s="145"/>
    </row>
    <row r="546" spans="1:5" x14ac:dyDescent="0.25">
      <c r="A546" s="130"/>
      <c r="B546" s="151"/>
      <c r="C546" s="130"/>
      <c r="D546" s="130"/>
      <c r="E546" s="145"/>
    </row>
    <row r="547" spans="1:5" x14ac:dyDescent="0.25">
      <c r="A547" s="130"/>
      <c r="B547" s="151"/>
      <c r="C547" s="130"/>
      <c r="D547" s="130"/>
      <c r="E547" s="145"/>
    </row>
    <row r="548" spans="1:5" x14ac:dyDescent="0.25">
      <c r="A548" s="130"/>
      <c r="B548" s="151"/>
      <c r="C548" s="130"/>
      <c r="D548" s="130"/>
      <c r="E548" s="145"/>
    </row>
    <row r="549" spans="1:5" x14ac:dyDescent="0.25">
      <c r="A549" s="130"/>
      <c r="B549" s="151"/>
      <c r="C549" s="130"/>
      <c r="D549" s="130"/>
      <c r="E549" s="145"/>
    </row>
    <row r="550" spans="1:5" x14ac:dyDescent="0.25">
      <c r="A550" s="130"/>
      <c r="B550" s="151"/>
      <c r="C550" s="130"/>
      <c r="D550" s="130"/>
      <c r="E550" s="145"/>
    </row>
    <row r="551" spans="1:5" x14ac:dyDescent="0.25">
      <c r="A551" s="130"/>
      <c r="B551" s="151"/>
      <c r="C551" s="130"/>
      <c r="D551" s="130"/>
      <c r="E551" s="145"/>
    </row>
    <row r="552" spans="1:5" x14ac:dyDescent="0.25">
      <c r="A552" s="130"/>
      <c r="B552" s="151"/>
      <c r="C552" s="130"/>
      <c r="D552" s="130"/>
      <c r="E552" s="145"/>
    </row>
    <row r="553" spans="1:5" x14ac:dyDescent="0.25">
      <c r="A553" s="130"/>
      <c r="B553" s="151"/>
      <c r="C553" s="130"/>
      <c r="D553" s="130"/>
      <c r="E553" s="145"/>
    </row>
    <row r="554" spans="1:5" x14ac:dyDescent="0.25">
      <c r="A554" s="130"/>
      <c r="B554" s="151"/>
      <c r="C554" s="130"/>
      <c r="D554" s="130"/>
      <c r="E554" s="145"/>
    </row>
    <row r="555" spans="1:5" x14ac:dyDescent="0.25">
      <c r="A555" s="130"/>
      <c r="B555" s="151"/>
      <c r="C555" s="130"/>
      <c r="D555" s="130"/>
      <c r="E555" s="145"/>
    </row>
    <row r="556" spans="1:5" x14ac:dyDescent="0.25">
      <c r="A556" s="130"/>
      <c r="B556" s="151"/>
      <c r="C556" s="130"/>
      <c r="D556" s="130"/>
      <c r="E556" s="145"/>
    </row>
    <row r="557" spans="1:5" x14ac:dyDescent="0.25">
      <c r="A557" s="130"/>
      <c r="B557" s="151"/>
      <c r="C557" s="130"/>
      <c r="D557" s="130"/>
      <c r="E557" s="145"/>
    </row>
    <row r="558" spans="1:5" x14ac:dyDescent="0.25">
      <c r="A558" s="130"/>
      <c r="B558" s="151"/>
      <c r="C558" s="130"/>
      <c r="D558" s="130"/>
      <c r="E558" s="145"/>
    </row>
    <row r="559" spans="1:5" x14ac:dyDescent="0.25">
      <c r="A559" s="130"/>
      <c r="B559" s="151"/>
      <c r="C559" s="130"/>
      <c r="D559" s="130"/>
      <c r="E559" s="145"/>
    </row>
    <row r="560" spans="1:5" x14ac:dyDescent="0.25">
      <c r="A560" s="130"/>
      <c r="B560" s="151"/>
      <c r="C560" s="130"/>
      <c r="D560" s="130"/>
      <c r="E560" s="145"/>
    </row>
    <row r="561" spans="1:5" x14ac:dyDescent="0.25">
      <c r="A561" s="130"/>
      <c r="B561" s="151"/>
      <c r="C561" s="130"/>
      <c r="D561" s="130"/>
      <c r="E561" s="145"/>
    </row>
    <row r="562" spans="1:5" x14ac:dyDescent="0.25">
      <c r="A562" s="130"/>
      <c r="B562" s="151"/>
      <c r="C562" s="130"/>
      <c r="D562" s="130"/>
      <c r="E562" s="145"/>
    </row>
    <row r="563" spans="1:5" x14ac:dyDescent="0.25">
      <c r="A563" s="130"/>
      <c r="B563" s="151"/>
      <c r="C563" s="130"/>
      <c r="D563" s="130"/>
      <c r="E563" s="145"/>
    </row>
    <row r="564" spans="1:5" x14ac:dyDescent="0.25">
      <c r="A564" s="130"/>
      <c r="B564" s="151"/>
      <c r="C564" s="130"/>
      <c r="D564" s="130"/>
      <c r="E564" s="145"/>
    </row>
    <row r="565" spans="1:5" x14ac:dyDescent="0.25">
      <c r="A565" s="130"/>
      <c r="B565" s="151"/>
      <c r="C565" s="130"/>
      <c r="D565" s="130"/>
      <c r="E565" s="145"/>
    </row>
    <row r="566" spans="1:5" x14ac:dyDescent="0.25">
      <c r="A566" s="130"/>
      <c r="B566" s="151"/>
      <c r="C566" s="130"/>
      <c r="D566" s="130"/>
      <c r="E566" s="145"/>
    </row>
    <row r="567" spans="1:5" x14ac:dyDescent="0.25">
      <c r="A567" s="130"/>
      <c r="B567" s="151"/>
      <c r="C567" s="130"/>
      <c r="D567" s="130"/>
      <c r="E567" s="145"/>
    </row>
    <row r="568" spans="1:5" x14ac:dyDescent="0.25">
      <c r="A568" s="130"/>
      <c r="B568" s="151"/>
      <c r="C568" s="130"/>
      <c r="D568" s="130"/>
      <c r="E568" s="145"/>
    </row>
    <row r="569" spans="1:5" x14ac:dyDescent="0.25">
      <c r="A569" s="130"/>
      <c r="B569" s="151"/>
      <c r="C569" s="130"/>
      <c r="D569" s="130"/>
      <c r="E569" s="145"/>
    </row>
  </sheetData>
  <mergeCells count="27">
    <mergeCell ref="F1:G1"/>
    <mergeCell ref="A1:E1"/>
    <mergeCell ref="A2:E2"/>
    <mergeCell ref="A7:E7"/>
    <mergeCell ref="A59:E59"/>
    <mergeCell ref="D84:E84"/>
    <mergeCell ref="D85:E85"/>
    <mergeCell ref="D86:E86"/>
    <mergeCell ref="D87:E87"/>
    <mergeCell ref="D79:E79"/>
    <mergeCell ref="D80:E80"/>
    <mergeCell ref="D81:E81"/>
    <mergeCell ref="D82:E82"/>
    <mergeCell ref="D83:E83"/>
    <mergeCell ref="C24:E24"/>
    <mergeCell ref="A26:E26"/>
    <mergeCell ref="C32:E32"/>
    <mergeCell ref="A34:E34"/>
    <mergeCell ref="A48:E48"/>
    <mergeCell ref="D92:E92"/>
    <mergeCell ref="D93:E93"/>
    <mergeCell ref="A75:B75"/>
    <mergeCell ref="A78:E78"/>
    <mergeCell ref="D89:E89"/>
    <mergeCell ref="D90:E90"/>
    <mergeCell ref="D91:E91"/>
    <mergeCell ref="D88:E88"/>
  </mergeCells>
  <phoneticPr fontId="46" type="noConversion"/>
  <conditionalFormatting sqref="B463:B1048576">
    <cfRule type="duplicateValues" dxfId="154" priority="127"/>
  </conditionalFormatting>
  <conditionalFormatting sqref="B1:B462">
    <cfRule type="duplicateValues" dxfId="153" priority="7"/>
  </conditionalFormatting>
  <conditionalFormatting sqref="E52">
    <cfRule type="duplicateValues" dxfId="152" priority="6"/>
  </conditionalFormatting>
  <conditionalFormatting sqref="E67">
    <cfRule type="duplicateValues" dxfId="151" priority="5"/>
  </conditionalFormatting>
  <conditionalFormatting sqref="E53:E55">
    <cfRule type="duplicateValues" dxfId="150" priority="4"/>
  </conditionalFormatting>
  <conditionalFormatting sqref="E72:E462 E56:E66 E1:E40 E42:E51">
    <cfRule type="duplicateValues" dxfId="149" priority="8"/>
  </conditionalFormatting>
  <conditionalFormatting sqref="E68">
    <cfRule type="duplicateValues" dxfId="148" priority="3"/>
  </conditionalFormatting>
  <conditionalFormatting sqref="E69 E71">
    <cfRule type="duplicateValues" dxfId="147" priority="2"/>
  </conditionalFormatting>
  <conditionalFormatting sqref="E70">
    <cfRule type="duplicateValues" dxfId="14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2581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2594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2582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2546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2587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2572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2595</v>
      </c>
      <c r="C272" s="38" t="s">
        <v>1270</v>
      </c>
    </row>
    <row r="273" spans="1:3" s="69" customFormat="1" x14ac:dyDescent="0.25">
      <c r="A273" s="74">
        <v>375</v>
      </c>
      <c r="B273" s="74" t="s">
        <v>2554</v>
      </c>
      <c r="C273" s="74" t="s">
        <v>1270</v>
      </c>
    </row>
    <row r="274" spans="1:3" x14ac:dyDescent="0.25">
      <c r="A274" s="38">
        <v>376</v>
      </c>
      <c r="B274" s="38" t="s">
        <v>2596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2592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2599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2575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2600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2583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2723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2608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45" priority="12"/>
  </conditionalFormatting>
  <conditionalFormatting sqref="A831">
    <cfRule type="duplicateValues" dxfId="144" priority="11"/>
  </conditionalFormatting>
  <conditionalFormatting sqref="A832">
    <cfRule type="duplicateValues" dxfId="143" priority="10"/>
  </conditionalFormatting>
  <conditionalFormatting sqref="A833">
    <cfRule type="duplicateValues" dxfId="142" priority="9"/>
  </conditionalFormatting>
  <conditionalFormatting sqref="A834">
    <cfRule type="duplicateValues" dxfId="141" priority="8"/>
  </conditionalFormatting>
  <conditionalFormatting sqref="A1:A834 A843:A1048576">
    <cfRule type="duplicateValues" dxfId="140" priority="7"/>
  </conditionalFormatting>
  <conditionalFormatting sqref="A835:A841">
    <cfRule type="duplicateValues" dxfId="139" priority="6"/>
  </conditionalFormatting>
  <conditionalFormatting sqref="A835:A841">
    <cfRule type="duplicateValues" dxfId="138" priority="5"/>
  </conditionalFormatting>
  <conditionalFormatting sqref="A1:A841 A843:A1048576">
    <cfRule type="duplicateValues" dxfId="137" priority="4"/>
  </conditionalFormatting>
  <conditionalFormatting sqref="A842">
    <cfRule type="duplicateValues" dxfId="136" priority="3"/>
  </conditionalFormatting>
  <conditionalFormatting sqref="A842">
    <cfRule type="duplicateValues" dxfId="135" priority="2"/>
  </conditionalFormatting>
  <conditionalFormatting sqref="A842">
    <cfRule type="duplicateValues" dxfId="13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1" t="s">
        <v>2414</v>
      </c>
      <c r="B1" s="212"/>
      <c r="C1" s="212"/>
      <c r="D1" s="212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2565</v>
      </c>
      <c r="C3" s="48" t="s">
        <v>2556</v>
      </c>
      <c r="D3" s="60" t="s">
        <v>2541</v>
      </c>
      <c r="E3" s="62"/>
    </row>
    <row r="4" spans="1:5" ht="15.75" x14ac:dyDescent="0.25">
      <c r="A4" s="48">
        <v>3335925995</v>
      </c>
      <c r="B4" s="48" t="s">
        <v>2566</v>
      </c>
      <c r="C4" s="48" t="s">
        <v>2556</v>
      </c>
      <c r="D4" s="60" t="s">
        <v>2541</v>
      </c>
      <c r="E4" s="62"/>
    </row>
    <row r="5" spans="1:5" ht="15.75" x14ac:dyDescent="0.25">
      <c r="A5" s="48">
        <v>3335926016</v>
      </c>
      <c r="B5" s="48" t="s">
        <v>2567</v>
      </c>
      <c r="C5" s="48" t="s">
        <v>2556</v>
      </c>
      <c r="D5" s="60" t="s">
        <v>2538</v>
      </c>
    </row>
    <row r="6" spans="1:5" ht="15.75" x14ac:dyDescent="0.25">
      <c r="A6" s="48">
        <v>3335926017</v>
      </c>
      <c r="B6" s="48" t="s">
        <v>2568</v>
      </c>
      <c r="C6" s="48" t="s">
        <v>2556</v>
      </c>
      <c r="D6" s="60" t="s">
        <v>2538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1" t="s">
        <v>2423</v>
      </c>
      <c r="B18" s="212"/>
      <c r="C18" s="212"/>
      <c r="D18" s="212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2558</v>
      </c>
      <c r="C20" s="48" t="s">
        <v>2541</v>
      </c>
      <c r="D20" s="60" t="s">
        <v>2538</v>
      </c>
    </row>
    <row r="21" spans="1:4" ht="15.75" x14ac:dyDescent="0.25">
      <c r="A21" s="48">
        <v>3335925986</v>
      </c>
      <c r="B21" s="48" t="s">
        <v>2557</v>
      </c>
      <c r="C21" s="48" t="s">
        <v>2541</v>
      </c>
      <c r="D21" s="60" t="s">
        <v>2538</v>
      </c>
    </row>
    <row r="22" spans="1:4" ht="15.75" x14ac:dyDescent="0.25">
      <c r="A22" s="48">
        <v>3335925987</v>
      </c>
      <c r="B22" s="48" t="s">
        <v>2560</v>
      </c>
      <c r="C22" s="48" t="s">
        <v>2541</v>
      </c>
      <c r="D22" s="60" t="s">
        <v>2538</v>
      </c>
    </row>
    <row r="23" spans="1:4" ht="15.75" x14ac:dyDescent="0.25">
      <c r="A23" s="48">
        <v>3335925988</v>
      </c>
      <c r="B23" s="48" t="s">
        <v>2561</v>
      </c>
      <c r="C23" s="48" t="s">
        <v>2541</v>
      </c>
      <c r="D23" s="60" t="s">
        <v>2538</v>
      </c>
    </row>
    <row r="24" spans="1:4" s="77" customFormat="1" ht="15.75" x14ac:dyDescent="0.25">
      <c r="A24" s="48">
        <v>3335925991</v>
      </c>
      <c r="B24" s="48" t="s">
        <v>2562</v>
      </c>
      <c r="C24" s="48" t="s">
        <v>2541</v>
      </c>
      <c r="D24" s="60" t="s">
        <v>2538</v>
      </c>
    </row>
    <row r="25" spans="1:4" s="77" customFormat="1" ht="15.75" x14ac:dyDescent="0.25">
      <c r="A25" s="48">
        <v>3335925992</v>
      </c>
      <c r="B25" s="48" t="s">
        <v>2563</v>
      </c>
      <c r="C25" s="48" t="s">
        <v>2541</v>
      </c>
      <c r="D25" s="60" t="s">
        <v>2538</v>
      </c>
    </row>
    <row r="26" spans="1:4" s="77" customFormat="1" ht="15.75" x14ac:dyDescent="0.25">
      <c r="A26" s="48">
        <v>3335925993</v>
      </c>
      <c r="B26" s="48" t="s">
        <v>2564</v>
      </c>
      <c r="C26" s="48" t="s">
        <v>2541</v>
      </c>
      <c r="D26" s="60" t="s">
        <v>2538</v>
      </c>
    </row>
    <row r="27" spans="1:4" s="77" customFormat="1" ht="15.75" x14ac:dyDescent="0.25">
      <c r="A27" s="48">
        <v>3335925994</v>
      </c>
      <c r="B27" s="48" t="s">
        <v>2559</v>
      </c>
      <c r="C27" s="48" t="s">
        <v>2541</v>
      </c>
      <c r="D27" s="60" t="s">
        <v>2538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33" priority="18"/>
  </conditionalFormatting>
  <conditionalFormatting sqref="B7:B8">
    <cfRule type="duplicateValues" dxfId="132" priority="17"/>
  </conditionalFormatting>
  <conditionalFormatting sqref="A7:A8">
    <cfRule type="duplicateValues" dxfId="131" priority="15"/>
    <cfRule type="duplicateValues" dxfId="13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2021-08-11T00:29:05Z</dcterms:modified>
</cp:coreProperties>
</file>