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1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F38" i="1" l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7" i="1"/>
  <c r="A36" i="1"/>
  <c r="A35" i="1"/>
  <c r="A34" i="1"/>
  <c r="A33" i="1"/>
  <c r="A32" i="1"/>
  <c r="A31" i="1"/>
  <c r="A30" i="1"/>
  <c r="A29" i="1"/>
  <c r="A28" i="1"/>
  <c r="A27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76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6" i="1"/>
  <c r="A25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9" i="1"/>
  <c r="A18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4" i="1"/>
  <c r="A13" i="1"/>
  <c r="A12" i="1"/>
  <c r="A11" i="1"/>
  <c r="A10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<sst xmlns="http://schemas.openxmlformats.org/spreadsheetml/2006/main" count="13628" uniqueCount="2696">
  <si>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</si>
  <si>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</si>
  <si>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</si>
  <si>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</si>
  <si>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</si>
  <si>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</si>
  <si>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</si>
  <si>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</si>
  <si>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</si>
  <si>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</si>
  <si>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</si>
  <si>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</si>
  <si>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</si>
  <si>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</si>
  <si>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</si>
  <si>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</si>
  <si>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</si>
  <si>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</si>
  <si>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</si>
  <si>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</si>
  <si>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</si>
  <si>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</si>
  <si>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</si>
  <si>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</si>
  <si>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</si>
  <si>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</si>
  <si>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</si>
  <si>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</si>
  <si>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</si>
  <si>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</si>
  <si>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</si>
  <si>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</si>
  <si>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</si>
  <si>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</si>
  <si>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</si>
  <si>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</si>
  <si>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</si>
  <si>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</si>
  <si>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</si>
  <si>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</si>
  <si>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</si>
  <si>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</si>
  <si>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</si>
  <si>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</si>
  <si>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</si>
  <si>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</si>
  <si>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</si>
  <si>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</si>
  <si>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</si>
  <si>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</si>
  <si>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</si>
  <si>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</si>
  <si>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</si>
  <si>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</si>
  <si>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</si>
  <si>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</si>
  <si>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</si>
  <si>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</si>
  <si>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</si>
  <si>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</si>
  <si>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</si>
  <si>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</si>
  <si>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</si>
  <si>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</si>
  <si>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</si>
  <si>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</si>
  <si>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</si>
  <si>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</si>
  <si>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</si>
  <si>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</si>
  <si>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</si>
  <si>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</si>
  <si>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</si>
  <si>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</si>
  <si>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</si>
  <si>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</si>
  <si>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</si>
  <si>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</si>
  <si>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</si>
  <si>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</si>
  <si>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</si>
  <si>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</si>
  <si>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</si>
  <si>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</si>
  <si>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</si>
  <si>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</si>
  <si>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</si>
  <si>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</si>
  <si>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</si>
  <si>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</si>
  <si>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</si>
  <si>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</si>
  <si>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</si>
  <si>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</si>
  <si>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</si>
  <si>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</si>
  <si>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</si>
  <si>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</si>
  <si>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</si>
  <si>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</si>
  <si>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</si>
  <si>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</si>
  <si>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</si>
  <si>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</si>
  <si>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</si>
  <si>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</si>
  <si>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</si>
  <si>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</si>
  <si>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</si>
  <si>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</si>
  <si>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</si>
  <si>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</si>
  <si>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</si>
  <si>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</si>
  <si>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</si>
  <si>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</si>
  <si>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</si>
  <si>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</si>
  <si>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</si>
  <si>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</si>
  <si>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</si>
  <si>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</si>
  <si>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</si>
  <si>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</si>
  <si>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</si>
  <si>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</si>
  <si>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</si>
  <si>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</si>
  <si>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</si>
  <si>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</si>
  <si>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</si>
  <si>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</si>
  <si>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</si>
  <si>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</si>
  <si>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</si>
  <si>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</si>
  <si>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</si>
  <si>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</si>
  <si>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</si>
  <si>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</si>
  <si>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</si>
  <si>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</si>
  <si>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</si>
  <si>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</si>
  <si>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</si>
  <si>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</si>
  <si>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</si>
  <si>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</si>
  <si>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</si>
  <si>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</si>
  <si>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</si>
  <si>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</si>
  <si>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</si>
  <si>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</si>
  <si>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</si>
  <si>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</si>
  <si>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</si>
  <si>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</si>
  <si>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</si>
  <si>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</si>
  <si>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</si>
  <si>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</si>
  <si>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</si>
  <si>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</si>
  <si>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</si>
  <si>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</si>
  <si>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</si>
  <si>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</si>
  <si>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</si>
  <si>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</si>
  <si>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</si>
  <si>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</si>
  <si>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</si>
  <si>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</si>
  <si>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</si>
  <si>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</si>
  <si>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</si>
  <si>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</si>
  <si>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</si>
  <si>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</si>
  <si>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</si>
  <si>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</si>
  <si>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</si>
  <si>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</si>
  <si>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</si>
  <si>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</si>
  <si>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</si>
  <si>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</si>
  <si>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</si>
  <si>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</si>
  <si>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</si>
  <si>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</si>
  <si>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</si>
  <si>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</si>
  <si>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</si>
  <si>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</si>
  <si>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</si>
  <si>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</si>
  <si>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</si>
  <si>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</si>
  <si>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</si>
  <si>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</si>
  <si>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</si>
  <si>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</si>
  <si>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</si>
  <si>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</si>
  <si>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</si>
  <si>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</si>
  <si>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</si>
  <si>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</si>
  <si>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</si>
  <si>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</si>
  <si>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</si>
  <si>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</si>
  <si>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</si>
  <si>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</si>
  <si>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</si>
  <si>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</si>
  <si>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</si>
  <si>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</si>
  <si>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</si>
  <si>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</si>
  <si>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</si>
  <si>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</si>
  <si>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</si>
  <si>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</si>
  <si>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</si>
  <si>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</si>
  <si>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</si>
  <si>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</si>
  <si>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</si>
  <si>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</si>
  <si>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</si>
  <si>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</si>
  <si>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</si>
  <si>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</si>
  <si>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</si>
  <si>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</si>
  <si>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</si>
  <si>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</si>
  <si>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</si>
  <si>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</si>
  <si>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</si>
  <si>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</si>
  <si>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</si>
  <si>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</si>
  <si>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</si>
  <si>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</si>
  <si>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</si>
  <si>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</si>
  <si>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</si>
  <si>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</si>
  <si>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</si>
  <si>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</si>
  <si>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</si>
  <si>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</si>
  <si>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</si>
  <si>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</si>
  <si>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</si>
  <si>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</si>
  <si>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</si>
  <si>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</si>
  <si>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</si>
  <si>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</si>
  <si>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</si>
  <si>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</si>
  <si>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</si>
  <si>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</si>
  <si>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</si>
  <si>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</si>
  <si>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</si>
  <si>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</si>
  <si>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</si>
  <si>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</si>
  <si>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</si>
  <si>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</si>
  <si>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</si>
  <si>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</si>
  <si>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</si>
  <si>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</si>
  <si>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</si>
  <si>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</si>
  <si>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</si>
  <si>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</si>
  <si>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</si>
  <si>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</si>
  <si>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</si>
  <si>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</si>
  <si>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</si>
  <si>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</si>
  <si>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</si>
  <si>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</si>
  <si>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</si>
  <si>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</si>
  <si>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</si>
  <si>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</si>
  <si>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</si>
  <si>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</si>
  <si>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</si>
  <si>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</si>
  <si>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</si>
  <si>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</si>
  <si>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</si>
  <si>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</si>
  <si>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</si>
  <si>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</si>
  <si>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</si>
  <si>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</si>
  <si>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</si>
  <si>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</si>
  <si>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</si>
  <si>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</si>
  <si>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</si>
  <si>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</si>
  <si>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</si>
  <si>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</si>
  <si>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</si>
  <si>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</si>
  <si>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</si>
  <si>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</si>
  <si>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</si>
  <si>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</si>
  <si>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</si>
  <si>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</si>
  <si>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</si>
  <si>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</si>
  <si>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</si>
  <si>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</si>
  <si>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</si>
  <si>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</si>
  <si>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</si>
  <si>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</si>
  <si>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</si>
  <si>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</si>
  <si>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</si>
  <si>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</si>
  <si>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</si>
  <si>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</si>
  <si>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</si>
  <si>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</si>
  <si>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</si>
  <si>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</si>
  <si>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</si>
  <si>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</si>
  <si>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</si>
  <si>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</si>
  <si>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</si>
  <si>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</si>
  <si>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</si>
  <si>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</si>
  <si>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</si>
  <si>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</si>
  <si>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</si>
  <si>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</si>
  <si>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</si>
  <si>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</si>
  <si>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</si>
  <si>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</si>
  <si>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</si>
  <si>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</si>
  <si>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</si>
  <si>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</si>
  <si>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</si>
  <si>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</si>
  <si>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</si>
  <si>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</si>
  <si>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</si>
  <si>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</si>
  <si>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</si>
  <si>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</si>
  <si>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</si>
  <si>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</si>
  <si>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</si>
  <si>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</si>
  <si>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</si>
  <si>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</si>
  <si>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</si>
  <si>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</si>
  <si>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</si>
  <si>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</si>
  <si>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</si>
  <si>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</si>
  <si>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</si>
  <si>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</si>
  <si>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</si>
  <si>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</si>
  <si>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</si>
  <si>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</si>
  <si>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</si>
  <si>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</si>
  <si>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</si>
  <si>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</si>
  <si>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</si>
  <si>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</si>
  <si>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</si>
  <si>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</si>
  <si>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</si>
  <si>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</si>
  <si>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</si>
  <si>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</si>
  <si>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</si>
  <si>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</si>
  <si>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</si>
  <si>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</si>
  <si>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</si>
  <si>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</si>
  <si>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</si>
  <si>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</si>
  <si>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</si>
  <si>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</si>
  <si>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</si>
  <si>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</si>
  <si>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</si>
  <si>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</si>
  <si>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</si>
  <si>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</si>
  <si>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</si>
  <si>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</si>
  <si>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</si>
  <si>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</si>
  <si>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</si>
  <si>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</si>
  <si>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</si>
  <si>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</si>
  <si>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</si>
  <si>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</si>
  <si>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</si>
  <si>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</si>
  <si>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</si>
  <si>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</si>
  <si>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</si>
  <si>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</si>
  <si>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</si>
  <si>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</si>
  <si>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</si>
  <si>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</si>
  <si>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</si>
  <si>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</si>
  <si>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</si>
  <si>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</si>
  <si>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</si>
  <si>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</si>
  <si>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</si>
  <si>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</si>
  <si>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</si>
  <si>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</si>
  <si>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</si>
  <si>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</si>
  <si>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</si>
  <si>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</si>
  <si>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</si>
  <si>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</si>
  <si>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</si>
  <si>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</si>
  <si>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</si>
  <si>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</si>
  <si>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</si>
  <si>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</si>
  <si>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</si>
  <si>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</si>
  <si>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</si>
  <si>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</si>
  <si>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</si>
  <si>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</si>
  <si>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</si>
  <si>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</si>
  <si>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</si>
  <si>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</si>
  <si>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</si>
  <si>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</si>
  <si>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</si>
  <si>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</si>
  <si>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</si>
  <si>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</si>
  <si>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</si>
  <si>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</si>
  <si>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</si>
  <si>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</si>
  <si>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</si>
  <si>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</si>
  <si>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</si>
  <si>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</si>
  <si>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</si>
  <si>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</si>
  <si>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</si>
  <si>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</si>
  <si>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</si>
  <si>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</si>
  <si>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</si>
  <si>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</si>
  <si>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</si>
  <si>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</si>
  <si>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</si>
  <si>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</si>
  <si>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</si>
  <si>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</si>
  <si>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</si>
  <si>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</si>
  <si>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</si>
  <si>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</si>
  <si>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</si>
  <si>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</si>
  <si>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</si>
  <si>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</si>
  <si>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</si>
  <si>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</si>
  <si>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</si>
  <si>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</si>
  <si>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</si>
  <si>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</si>
  <si>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</si>
  <si>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</si>
  <si>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</si>
  <si>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</si>
  <si>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</si>
  <si>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</si>
  <si>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</si>
  <si>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</si>
  <si>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</si>
  <si>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</si>
  <si>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</si>
  <si>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</si>
  <si>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</si>
  <si>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</si>
  <si>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</si>
  <si>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</si>
  <si>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</si>
  <si>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</si>
  <si>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</si>
  <si>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</si>
  <si>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</si>
  <si>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</si>
  <si>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</si>
  <si>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</si>
  <si>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</si>
  <si>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</si>
  <si>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</si>
  <si>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</si>
  <si>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</si>
  <si>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</si>
  <si>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</si>
  <si>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</si>
  <si>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</si>
  <si>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</si>
  <si>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</si>
  <si>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</si>
  <si>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</si>
  <si>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</si>
  <si>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</si>
  <si>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</si>
  <si>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</si>
  <si>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</si>
  <si>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</si>
  <si>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</si>
  <si>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</si>
  <si>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</si>
  <si>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</si>
  <si>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</si>
  <si>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</si>
  <si>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</si>
  <si>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</si>
  <si>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</si>
  <si>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</si>
  <si>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</si>
  <si>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</si>
  <si>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</si>
  <si>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</si>
  <si>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</si>
  <si>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</si>
  <si>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</si>
  <si>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</si>
  <si>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</si>
  <si>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</si>
  <si>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</si>
  <si>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</si>
  <si>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</si>
  <si>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</si>
  <si>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</si>
  <si>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</si>
  <si>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</si>
  <si>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</si>
  <si>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</si>
  <si>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</si>
  <si>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</si>
  <si>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</si>
  <si>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</si>
  <si>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</si>
  <si>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</si>
  <si>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</si>
  <si>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</si>
  <si>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</si>
  <si>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</si>
  <si>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</si>
  <si>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</si>
  <si>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</si>
  <si>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</si>
  <si>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</si>
  <si>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</si>
  <si>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</si>
  <si>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</si>
  <si>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</si>
  <si>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</si>
  <si>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</si>
  <si>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</si>
  <si>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</si>
  <si>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</si>
  <si>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</si>
  <si>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</si>
  <si>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</si>
  <si>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</si>
  <si>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</si>
  <si>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</si>
  <si>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</si>
  <si>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</si>
  <si>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</si>
  <si>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</si>
  <si>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</si>
  <si>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</si>
  <si>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</si>
  <si>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</si>
  <si>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</si>
  <si>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</si>
  <si>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</si>
  <si>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</si>
  <si>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</si>
  <si>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</si>
  <si>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</si>
  <si>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</si>
  <si>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</si>
  <si>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</si>
  <si>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</si>
  <si>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</si>
  <si>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</si>
  <si>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</si>
  <si>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</si>
  <si>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</si>
  <si>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</si>
  <si>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</si>
  <si>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</si>
  <si>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</si>
  <si>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</si>
  <si>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</si>
  <si>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</si>
  <si>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</si>
  <si>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</si>
  <si>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</si>
  <si>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</si>
  <si>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</si>
  <si>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</si>
  <si>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</si>
  <si>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</si>
  <si>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</si>
  <si>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</si>
  <si>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</si>
  <si>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</si>
  <si>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</si>
  <si>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</si>
  <si>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</si>
  <si>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</si>
  <si>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</si>
  <si>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</si>
  <si>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</si>
  <si>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</si>
  <si>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</si>
  <si>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</si>
  <si>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</si>
  <si>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</si>
  <si>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</si>
  <si>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</si>
  <si>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</si>
  <si>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</si>
  <si>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</si>
  <si>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</si>
  <si>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</si>
  <si>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</si>
  <si>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</si>
  <si>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</si>
  <si>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</si>
  <si>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</si>
  <si>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</si>
  <si>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</si>
  <si>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</si>
  <si>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</si>
  <si>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</si>
  <si>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</si>
  <si>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</si>
  <si>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</si>
  <si>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</si>
  <si>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</si>
  <si>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</si>
  <si>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</si>
  <si>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</si>
  <si>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</si>
  <si>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</si>
  <si>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</si>
  <si>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</si>
  <si>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</si>
  <si>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</si>
  <si>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</si>
  <si>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</si>
  <si>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</si>
  <si>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</si>
  <si>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</si>
  <si>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</si>
  <si>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</si>
  <si>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</si>
  <si>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</si>
  <si>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</si>
  <si>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</si>
  <si>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</si>
  <si>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</si>
  <si>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</si>
  <si>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</si>
  <si>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</si>
  <si>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</si>
  <si>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</si>
  <si>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</si>
  <si>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</si>
  <si>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</si>
  <si>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</si>
  <si>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</si>
  <si>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</si>
  <si>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</si>
  <si>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</si>
  <si>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</si>
  <si>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</si>
  <si>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</si>
  <si>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</si>
  <si>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</si>
  <si>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</si>
  <si>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</si>
  <si>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</si>
  <si>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</si>
  <si>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</si>
  <si>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</si>
  <si>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</si>
  <si>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</si>
  <si>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</si>
  <si>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</si>
  <si>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</si>
  <si>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</si>
  <si>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</si>
  <si>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</si>
  <si>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</si>
  <si>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</si>
  <si>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</si>
  <si>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</si>
  <si>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</si>
  <si>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</si>
  <si>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</si>
  <si>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</si>
  <si>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</si>
  <si>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</si>
  <si>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</si>
  <si>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</si>
  <si>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</si>
  <si>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</si>
  <si>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</si>
  <si>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</si>
  <si>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</si>
  <si>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</si>
  <si>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</si>
  <si>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</si>
  <si>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</si>
  <si>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</si>
  <si>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</si>
  <si>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</si>
  <si>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</si>
  <si>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</si>
  <si>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</si>
  <si>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</si>
  <si>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</si>
  <si>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</si>
  <si>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</si>
  <si>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</si>
  <si>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</si>
  <si>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</si>
  <si>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</si>
  <si>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</si>
  <si>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</si>
  <si>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</si>
  <si>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</si>
  <si>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</si>
  <si>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</si>
  <si>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</si>
  <si>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</si>
  <si>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</si>
  <si>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</si>
  <si>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</si>
  <si>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</si>
  <si>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</si>
  <si>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</si>
  <si>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</si>
  <si>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</si>
  <si>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</si>
  <si>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</si>
  <si>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</si>
  <si>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</si>
  <si>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</si>
  <si>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</si>
  <si>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</si>
  <si>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</si>
  <si>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</si>
  <si>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</si>
  <si>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</si>
  <si>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</si>
  <si>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</si>
  <si>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</si>
  <si>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</si>
  <si>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</si>
  <si>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</si>
  <si>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</si>
  <si>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</si>
  <si>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</si>
  <si>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</si>
  <si>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</si>
  <si>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</si>
  <si>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</si>
  <si>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</si>
  <si>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</si>
  <si>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</si>
  <si>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</si>
  <si>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</si>
  <si>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</si>
  <si>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</si>
  <si>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</si>
  <si>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</si>
  <si>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</si>
  <si>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</si>
  <si>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</si>
  <si>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</si>
  <si>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</si>
  <si>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</si>
  <si>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</si>
  <si>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</si>
  <si>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</si>
  <si>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</si>
  <si>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</si>
  <si>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</si>
  <si>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</si>
  <si>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</si>
  <si>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</si>
  <si>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</si>
  <si>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</si>
  <si>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</si>
  <si>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</si>
  <si>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</si>
  <si>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</si>
  <si>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</si>
  <si>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</si>
  <si>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</si>
  <si>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</si>
  <si>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</si>
  <si>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</si>
  <si>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</si>
  <si>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</si>
  <si>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</si>
  <si>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</si>
  <si>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</si>
  <si>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</si>
  <si>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</si>
  <si>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</si>
  <si>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</si>
  <si>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</si>
  <si>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</si>
  <si>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</si>
  <si>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</si>
  <si>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</si>
  <si>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</si>
  <si>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</si>
  <si>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</si>
  <si>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</si>
  <si>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</si>
  <si>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</si>
  <si>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</si>
  <si>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</si>
  <si>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</si>
  <si>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</si>
  <si>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</si>
  <si>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</si>
  <si>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</si>
  <si>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</si>
  <si>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</si>
  <si>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</si>
  <si>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</si>
  <si>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</si>
  <si>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</si>
  <si>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</si>
  <si>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</si>
  <si>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</si>
  <si>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</si>
  <si>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</si>
  <si>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</si>
  <si>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</si>
  <si>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</si>
  <si>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</si>
  <si>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</si>
  <si>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</si>
  <si>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</si>
  <si>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</si>
  <si>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</si>
  <si>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</si>
  <si>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</si>
  <si>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</si>
  <si>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</si>
  <si>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</si>
  <si>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</si>
  <si>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</si>
  <si>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</si>
  <si>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</si>
  <si>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</si>
  <si>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</si>
  <si>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</si>
  <si>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</si>
  <si>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</si>
  <si>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</si>
  <si>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</si>
  <si>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</si>
  <si>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</si>
  <si>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</si>
  <si>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</si>
  <si>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</si>
  <si>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</si>
  <si>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</si>
  <si>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</si>
  <si>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</si>
  <si>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</si>
  <si>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</si>
  <si>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</si>
  <si>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</si>
  <si>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</si>
  <si>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</si>
  <si>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</si>
  <si>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</si>
  <si>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</si>
  <si>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</si>
  <si>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</si>
  <si>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</si>
  <si>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</si>
  <si>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</si>
  <si>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</si>
  <si>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</si>
  <si>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</si>
  <si>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</si>
  <si>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</si>
  <si>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</si>
  <si>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</si>
  <si>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</si>
  <si>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</si>
  <si>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</si>
  <si>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</si>
  <si>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</si>
  <si>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</si>
  <si>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</si>
  <si>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</si>
  <si>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</si>
  <si>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</si>
  <si>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</si>
  <si>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</si>
  <si>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</si>
  <si>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</si>
  <si>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</si>
  <si>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</si>
  <si>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</si>
  <si>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</si>
  <si>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</si>
  <si>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</si>
  <si>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</si>
  <si>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</si>
  <si>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</si>
  <si>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</si>
  <si>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</si>
  <si>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</si>
  <si>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</si>
  <si>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</si>
  <si>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</si>
  <si>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</si>
  <si>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</si>
  <si>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</si>
  <si>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</si>
  <si>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</si>
  <si>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</si>
  <si>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</si>
  <si>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</si>
  <si>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</si>
  <si>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</si>
  <si>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</si>
  <si>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</si>
  <si>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</si>
  <si>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</si>
  <si>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</si>
  <si>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</si>
  <si>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</si>
  <si>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</si>
  <si>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</si>
  <si>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</si>
  <si>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</si>
  <si>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</si>
  <si>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</si>
  <si>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</si>
  <si>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</si>
  <si>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</si>
  <si>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</si>
  <si>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</si>
  <si>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</si>
  <si>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</si>
  <si>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</si>
  <si>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</si>
  <si>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</si>
  <si>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</si>
  <si>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</si>
  <si>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</si>
  <si>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</si>
  <si>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</si>
  <si>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</si>
  <si>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</si>
  <si>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</si>
  <si>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</si>
  <si>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</si>
  <si>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</si>
  <si>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</si>
  <si>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</si>
  <si>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</si>
  <si>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</si>
  <si>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</si>
  <si>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</si>
  <si>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</si>
  <si>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</si>
  <si>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</si>
  <si>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</si>
  <si>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</si>
  <si>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</si>
  <si>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</si>
  <si>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</si>
  <si>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</si>
  <si>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</si>
  <si>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</si>
  <si>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</si>
  <si>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</si>
  <si>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</si>
  <si>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</si>
  <si>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</si>
  <si>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</si>
  <si>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</si>
  <si>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</si>
  <si>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</si>
  <si>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</si>
  <si>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</si>
  <si>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</si>
  <si>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</si>
  <si>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</si>
  <si>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</si>
  <si>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</si>
  <si>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</si>
  <si>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</si>
  <si>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</si>
  <si>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</si>
  <si>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</si>
  <si>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</si>
  <si>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</si>
  <si>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</si>
  <si>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</si>
  <si>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</si>
  <si>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</si>
  <si>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</si>
  <si>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</si>
  <si>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</si>
  <si>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</si>
  <si>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</si>
  <si>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</si>
  <si>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</si>
  <si>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</si>
  <si>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</si>
  <si>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</si>
  <si>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</si>
  <si>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</si>
  <si>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</si>
  <si>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</si>
  <si>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</si>
  <si>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</si>
  <si>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</si>
  <si>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</si>
  <si>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</si>
  <si>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</si>
  <si>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</si>
  <si>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</si>
  <si>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</si>
  <si>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</si>
  <si>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</si>
  <si>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</si>
  <si>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</si>
  <si>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</si>
  <si>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</si>
  <si>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</si>
  <si>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</si>
  <si>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</si>
  <si>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</si>
  <si>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</si>
  <si>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</si>
  <si>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</si>
  <si>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</si>
  <si>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</si>
  <si>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</si>
  <si>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</si>
  <si>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</si>
  <si>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</si>
  <si>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</si>
  <si>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</si>
  <si>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</si>
  <si>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</si>
  <si>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</si>
  <si>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</si>
  <si>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</si>
  <si>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</si>
  <si>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</si>
  <si>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</si>
  <si>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</si>
  <si>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</si>
  <si>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</si>
  <si>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</si>
  <si>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</si>
  <si>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</si>
  <si>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</si>
  <si>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</si>
  <si>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</si>
  <si>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</si>
  <si>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</si>
  <si>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</si>
  <si>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</si>
  <si>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</si>
  <si>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</si>
  <si>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</si>
  <si>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</si>
  <si>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</si>
  <si>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</si>
  <si>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</si>
  <si>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</si>
  <si>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</si>
  <si>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</si>
  <si>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</si>
  <si>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</si>
  <si>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</si>
  <si>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</si>
  <si>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</si>
  <si>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</si>
  <si>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</si>
  <si>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</si>
  <si>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</si>
  <si>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</si>
  <si>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</si>
  <si>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</si>
  <si>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</si>
  <si>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</si>
  <si>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</si>
  <si>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</si>
  <si>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</si>
  <si>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</si>
  <si>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</si>
  <si>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</si>
  <si>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</si>
  <si>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</si>
  <si>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</si>
  <si>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</si>
  <si>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</si>
  <si>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</si>
  <si>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</si>
  <si>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</si>
  <si>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</si>
  <si>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</si>
  <si>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</si>
  <si>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</si>
  <si>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</si>
  <si>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</si>
  <si>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</si>
  <si>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</si>
  <si>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</si>
  <si>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</si>
  <si>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</si>
  <si>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</si>
  <si>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</si>
  <si>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</si>
  <si>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</si>
  <si>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</si>
  <si>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</si>
  <si>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</si>
  <si>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</si>
  <si>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</si>
  <si>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</si>
  <si>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</si>
  <si>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</si>
  <si>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</si>
  <si>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</si>
  <si>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</si>
  <si>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</si>
  <si>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</si>
  <si>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</si>
  <si>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</si>
  <si>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</si>
  <si>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</si>
  <si>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</si>
  <si>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</si>
  <si>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</si>
  <si>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</si>
  <si>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</si>
  <si>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</si>
  <si>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</si>
  <si>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</si>
  <si>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</si>
  <si>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</si>
  <si>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</si>
  <si>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</si>
  <si>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</si>
  <si>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</si>
  <si>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</si>
  <si>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</si>
  <si>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</si>
  <si>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</si>
  <si>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</si>
  <si>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</si>
  <si>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</si>
  <si>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</si>
  <si>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</si>
  <si>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</si>
  <si>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</si>
  <si>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</si>
  <si>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</si>
  <si>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</si>
  <si>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</si>
  <si>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</si>
  <si>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</si>
  <si>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</si>
  <si>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</si>
  <si>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</si>
  <si>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</si>
  <si>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</si>
  <si>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</si>
  <si>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</si>
  <si>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</si>
  <si>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</si>
  <si>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</si>
  <si>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</si>
  <si>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</si>
  <si>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</si>
  <si>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</si>
  <si>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</si>
  <si>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</si>
  <si>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</si>
  <si>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</si>
  <si>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</si>
  <si>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</si>
  <si>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</si>
  <si>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</si>
  <si>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</si>
  <si>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</si>
  <si>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</si>
  <si>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</si>
  <si>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</si>
  <si>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</si>
  <si>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</si>
  <si>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</si>
  <si>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</si>
  <si>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</si>
  <si>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</si>
  <si>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</si>
  <si>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</si>
  <si>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</si>
  <si>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</si>
  <si>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</si>
  <si>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</si>
  <si>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</si>
  <si>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</si>
  <si>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</si>
  <si>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</si>
  <si>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</si>
  <si>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</si>
  <si>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</si>
  <si>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</si>
  <si>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</si>
  <si>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</si>
  <si>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</si>
  <si>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</si>
  <si>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</si>
  <si>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</si>
  <si>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</si>
  <si>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</si>
  <si>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</si>
  <si>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</si>
  <si>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</si>
  <si>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</si>
  <si>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</si>
  <si>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</si>
  <si>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</si>
  <si>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</si>
  <si>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</si>
  <si>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</si>
  <si>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</si>
  <si>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</si>
  <si>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</si>
  <si>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</si>
  <si>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</si>
  <si>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</si>
  <si>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</si>
  <si>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</si>
  <si>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</si>
  <si>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</si>
  <si>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</si>
  <si>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</si>
  <si>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</si>
  <si>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</si>
  <si>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</si>
  <si>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</si>
  <si>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</si>
  <si>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</si>
  <si>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</si>
  <si>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</si>
  <si>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</si>
  <si>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</si>
  <si>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</si>
  <si>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</si>
  <si>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</si>
  <si>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</si>
  <si>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</si>
  <si>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</si>
  <si>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</si>
  <si>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</si>
  <si>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</si>
  <si>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</si>
  <si>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</si>
  <si>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</si>
  <si>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</si>
  <si>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</si>
  <si>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</si>
  <si>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</si>
  <si>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</si>
  <si>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</si>
  <si>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</si>
  <si>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</si>
  <si>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</si>
  <si>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</si>
  <si>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</si>
  <si>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</si>
  <si>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</si>
  <si>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</si>
  <si>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</si>
  <si>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</si>
  <si>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</si>
  <si>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</si>
  <si>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</si>
  <si>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</si>
  <si>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</si>
  <si>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</si>
  <si>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</si>
  <si>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</si>
  <si>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</si>
  <si>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</si>
  <si>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</si>
  <si>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</si>
  <si>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</si>
  <si>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</si>
  <si>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</si>
  <si>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</si>
  <si>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</si>
  <si>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</si>
  <si>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</si>
  <si>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</si>
  <si>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</si>
  <si>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</si>
  <si>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</si>
  <si>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</si>
  <si>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</si>
  <si>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</si>
  <si>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</si>
  <si>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</si>
  <si>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</si>
  <si>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</si>
  <si>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</si>
  <si>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</si>
  <si>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</si>
  <si>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</si>
  <si>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</si>
  <si>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</si>
  <si>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</si>
  <si>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</si>
  <si>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</si>
  <si>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</si>
  <si>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</si>
  <si>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</si>
  <si>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</si>
  <si>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</si>
  <si>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</si>
  <si>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</si>
  <si>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</si>
  <si>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</si>
  <si>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</si>
  <si>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</si>
  <si>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</si>
  <si>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</si>
  <si>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</si>
  <si>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</si>
  <si>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</si>
  <si>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</si>
  <si>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</si>
  <si>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</si>
  <si>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</si>
  <si>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</si>
  <si>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</si>
  <si>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</si>
  <si>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</si>
  <si>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</si>
  <si>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</si>
  <si>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</si>
  <si>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</si>
  <si>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</si>
  <si>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</si>
  <si>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</si>
  <si>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</si>
  <si>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</si>
  <si>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</si>
  <si>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</si>
  <si>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</si>
  <si>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</si>
  <si>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</si>
  <si>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</si>
  <si>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</si>
  <si>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</si>
  <si>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</si>
  <si>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</si>
  <si>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</si>
  <si>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</si>
  <si>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</si>
  <si>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</si>
  <si>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</si>
  <si>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</si>
  <si>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</si>
  <si>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</si>
  <si>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</si>
  <si>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</si>
  <si>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</si>
  <si>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</si>
  <si>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</si>
  <si>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</si>
  <si>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</si>
  <si>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</si>
  <si>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</si>
  <si>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</si>
  <si>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</si>
  <si>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</si>
  <si>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</si>
  <si>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</si>
  <si>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</si>
  <si>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</si>
  <si>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</si>
  <si>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</si>
  <si>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</si>
  <si>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</si>
  <si>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</si>
  <si>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</si>
  <si>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</si>
  <si>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</si>
  <si>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</si>
  <si>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</si>
  <si>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</si>
  <si>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</si>
  <si>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</si>
  <si>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</si>
  <si>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</si>
  <si>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</si>
  <si>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</si>
  <si>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</si>
  <si>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</si>
  <si>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</si>
  <si>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</si>
  <si>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</si>
  <si>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</si>
  <si>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</si>
  <si>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</si>
  <si>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</si>
  <si>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</si>
  <si>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</si>
  <si>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</si>
  <si>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</si>
  <si>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</si>
  <si>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</si>
  <si>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</si>
  <si>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</si>
  <si>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</si>
  <si>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</si>
  <si>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</si>
  <si>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</si>
  <si>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</si>
  <si>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</si>
  <si>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</si>
  <si>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</si>
  <si>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</si>
  <si>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</si>
  <si>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</si>
  <si>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</si>
  <si>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</si>
  <si>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</si>
  <si>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</si>
  <si>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</si>
  <si>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</si>
  <si>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</si>
  <si>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</si>
  <si>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</si>
  <si>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</si>
  <si>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</si>
  <si>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</si>
  <si>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</si>
  <si>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</si>
  <si>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</si>
  <si>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</si>
  <si>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</si>
  <si>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</si>
  <si>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</si>
  <si>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</si>
  <si>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</si>
  <si>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</si>
  <si>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</si>
  <si>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</si>
  <si>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</si>
  <si>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</si>
  <si>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</si>
  <si>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</si>
  <si>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</si>
  <si>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</si>
  <si>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</si>
  <si>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</si>
  <si>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</si>
  <si>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</si>
  <si>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</si>
  <si>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</si>
  <si>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</si>
  <si>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</si>
  <si>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</si>
  <si>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</si>
  <si>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</si>
  <si>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</si>
  <si>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</si>
  <si>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</si>
  <si>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</si>
  <si>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</si>
  <si>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</si>
  <si>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</si>
  <si>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</si>
  <si>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</si>
  <si>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</si>
  <si>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</si>
  <si>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</si>
  <si>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</si>
  <si>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</si>
  <si>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</si>
  <si>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</si>
  <si>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</si>
  <si>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</si>
  <si>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</si>
  <si>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</si>
  <si>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</si>
  <si>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</si>
  <si>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</si>
  <si>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</si>
  <si>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</si>
  <si>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</si>
  <si>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</si>
  <si>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</si>
  <si>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</si>
  <si>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</si>
  <si>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</si>
  <si>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</si>
  <si>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</si>
  <si>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</si>
  <si>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</si>
  <si>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</si>
  <si>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</si>
  <si>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</si>
  <si>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</si>
  <si>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</si>
  <si>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</si>
  <si>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</si>
  <si>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</si>
  <si>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</si>
  <si>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</si>
  <si>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</si>
  <si>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</si>
  <si>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</si>
  <si>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</si>
  <si>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</si>
  <si>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</si>
  <si>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</si>
  <si>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</si>
  <si>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</si>
  <si>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</si>
  <si>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</si>
  <si>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</si>
  <si>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</si>
  <si>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</si>
  <si>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</si>
  <si>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</si>
  <si>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</si>
  <si>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</si>
  <si>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</si>
  <si>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</si>
  <si>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</si>
  <si>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</si>
  <si>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</si>
  <si>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</si>
  <si>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</si>
  <si>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</si>
  <si>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</si>
  <si>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</si>
  <si>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</si>
  <si>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</si>
  <si>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</si>
  <si>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</si>
  <si>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</si>
  <si>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</si>
  <si>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</si>
  <si>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</si>
  <si>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</si>
  <si>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</si>
  <si>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</si>
  <si>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</si>
  <si>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</si>
  <si>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</si>
  <si>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</si>
  <si>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</si>
  <si>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</si>
  <si>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</si>
  <si>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</si>
  <si>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</si>
  <si>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</si>
  <si>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</si>
  <si>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</si>
  <si>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</si>
  <si>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</si>
  <si>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</si>
  <si>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</si>
  <si>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</si>
  <si>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</si>
  <si>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</si>
  <si>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</si>
  <si>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</si>
  <si>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</si>
  <si>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</si>
  <si>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</si>
  <si>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</si>
  <si>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</si>
  <si>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</si>
  <si>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</si>
  <si>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</si>
  <si>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</si>
  <si>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</si>
  <si>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</si>
  <si>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</si>
  <si>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</si>
  <si>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</si>
  <si>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</si>
  <si>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</si>
  <si>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</si>
  <si>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</si>
  <si>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</si>
  <si>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</si>
  <si>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</si>
  <si>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</si>
  <si>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</si>
  <si>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</si>
  <si>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</si>
  <si>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</si>
  <si>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</si>
  <si>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</si>
  <si>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</si>
  <si>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</si>
  <si>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</si>
  <si>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</si>
  <si>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</si>
  <si>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</si>
  <si>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</si>
  <si>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</si>
  <si>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</si>
  <si>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</si>
  <si>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</si>
  <si>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</si>
  <si>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</si>
  <si>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</si>
  <si>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</si>
  <si>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</si>
  <si>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</si>
  <si>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</si>
  <si>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</si>
  <si>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</si>
  <si>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</si>
  <si>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</si>
  <si>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</si>
  <si>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</si>
  <si>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</si>
  <si>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</si>
  <si>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</si>
  <si>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</si>
  <si>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</si>
  <si>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</si>
  <si>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</si>
  <si>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</si>
  <si>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</si>
  <si>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</si>
  <si>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</si>
  <si>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</si>
  <si>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</si>
  <si>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</si>
  <si>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</si>
  <si>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</si>
  <si>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</si>
  <si>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</si>
  <si>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</si>
  <si>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</si>
  <si>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</si>
  <si>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</si>
  <si>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</si>
  <si>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</si>
  <si>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</si>
  <si>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</si>
  <si>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</si>
  <si>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</si>
  <si>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</si>
  <si>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</si>
  <si>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</si>
  <si>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</si>
  <si>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</si>
  <si>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</si>
  <si>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</si>
  <si>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</si>
  <si>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</si>
  <si>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</si>
  <si>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</si>
  <si>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</si>
  <si>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</si>
  <si>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</si>
  <si>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</si>
  <si>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</si>
  <si>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</si>
  <si>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</si>
  <si>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</si>
  <si>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</si>
  <si>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</si>
  <si>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</si>
  <si>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</si>
  <si>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</si>
  <si>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</si>
  <si>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</si>
  <si>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</si>
  <si>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</si>
  <si>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</si>
  <si>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</si>
  <si>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</si>
  <si>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</si>
  <si>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</si>
  <si>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</si>
  <si>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</si>
  <si>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</si>
  <si>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</si>
  <si>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</si>
  <si>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</si>
  <si>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</si>
  <si>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</si>
  <si>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</si>
  <si>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</si>
  <si>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</si>
  <si>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</si>
  <si>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</si>
  <si>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</si>
  <si>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</si>
  <si>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</si>
  <si>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</si>
  <si>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</si>
  <si>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</si>
  <si>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</si>
  <si>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</si>
  <si>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</si>
  <si>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</si>
  <si>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</si>
  <si>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</si>
  <si>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</si>
  <si>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</si>
  <si>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</si>
  <si>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</si>
  <si>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</si>
  <si>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</si>
  <si>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</si>
  <si>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</si>
  <si>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</si>
  <si>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</si>
  <si>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</si>
  <si>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</si>
  <si>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</si>
  <si>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</si>
  <si>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</si>
  <si>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</si>
  <si>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</si>
  <si>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</si>
  <si>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</si>
  <si>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</si>
  <si>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</si>
  <si>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</si>
  <si>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</si>
  <si>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</si>
  <si>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</si>
  <si>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</si>
  <si>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</si>
  <si>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</si>
  <si>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</si>
  <si>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</si>
  <si>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</si>
  <si>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</si>
  <si>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</si>
  <si>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</si>
  <si>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</si>
  <si>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</si>
  <si>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</si>
  <si>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</si>
  <si>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</si>
  <si>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</si>
  <si>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</si>
  <si>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</si>
  <si>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</si>
  <si>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</si>
  <si>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</si>
  <si>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</si>
  <si>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</si>
  <si>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</si>
  <si>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</si>
  <si>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</si>
  <si>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</si>
  <si>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</si>
  <si>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</si>
  <si>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</si>
  <si>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</si>
  <si>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</si>
  <si>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</si>
  <si>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</si>
  <si>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</si>
  <si>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</si>
  <si>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</si>
  <si>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</si>
  <si>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</si>
  <si>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</si>
  <si>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</si>
  <si>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</si>
  <si>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</si>
  <si>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</si>
  <si>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</si>
  <si>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</si>
  <si>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</si>
  <si>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</si>
  <si>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</si>
  <si>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</si>
  <si>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</si>
  <si>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</si>
  <si>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</si>
  <si>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</si>
  <si>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</si>
  <si>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</si>
  <si>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</si>
  <si>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</si>
  <si>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</si>
  <si>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</si>
  <si>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</si>
  <si>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</si>
  <si>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</si>
  <si>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</si>
  <si>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</si>
  <si>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</si>
  <si>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</si>
  <si>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</si>
  <si>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</si>
  <si>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</si>
  <si>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</si>
  <si>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</si>
  <si>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</si>
  <si>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</si>
  <si>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</si>
  <si>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</si>
  <si>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</si>
  <si>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</si>
  <si>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</si>
  <si>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</si>
  <si>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</si>
  <si>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</si>
  <si>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</si>
  <si>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</si>
  <si>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</si>
  <si>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</si>
  <si>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</si>
  <si>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</si>
  <si>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</si>
  <si>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</si>
  <si>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</si>
  <si>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</si>
  <si>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</si>
  <si>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</si>
  <si>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</si>
  <si>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</si>
  <si>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</si>
  <si>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</si>
  <si>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</si>
  <si>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</si>
  <si>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</si>
  <si>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</si>
  <si>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</si>
  <si>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</si>
  <si>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</si>
  <si>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</si>
  <si>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</si>
  <si>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</si>
  <si>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</si>
  <si>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</si>
  <si>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</si>
  <si>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</si>
  <si>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</si>
  <si>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</si>
  <si>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</si>
  <si>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</si>
  <si>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</si>
  <si>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</si>
  <si>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</si>
  <si>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</si>
  <si>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</si>
  <si>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</si>
  <si>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</si>
  <si>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</si>
  <si>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</si>
  <si>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</si>
  <si>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</si>
  <si>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</si>
  <si>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</si>
  <si>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</si>
  <si>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</si>
  <si>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</si>
  <si>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</si>
  <si>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</si>
  <si>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</si>
  <si>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</si>
  <si>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</si>
  <si>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</si>
  <si>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</si>
  <si>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</si>
  <si>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</si>
  <si>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</si>
  <si>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</si>
  <si>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</si>
  <si>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</si>
  <si>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</si>
  <si>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</si>
  <si>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</si>
  <si>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</si>
  <si>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</si>
  <si>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</si>
  <si>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</si>
  <si>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</si>
  <si>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</si>
  <si>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</si>
  <si>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</si>
  <si>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</si>
  <si>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</si>
  <si>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</si>
  <si>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</si>
  <si>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</si>
  <si>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</si>
  <si>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</si>
  <si>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</si>
  <si>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</si>
  <si>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</si>
  <si>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</si>
  <si>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</si>
  <si>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</si>
  <si>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</si>
  <si>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</si>
  <si>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</si>
  <si>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</si>
  <si>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</si>
  <si>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</si>
  <si>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</si>
  <si>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</si>
  <si>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</si>
  <si>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</si>
  <si>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</si>
  <si>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</si>
  <si>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</si>
  <si>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</si>
  <si>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</si>
  <si>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</si>
  <si>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</si>
  <si>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</si>
  <si>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</si>
  <si>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</si>
  <si>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</si>
  <si>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</si>
  <si>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</si>
  <si>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</si>
  <si>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</si>
  <si>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</si>
  <si>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</si>
  <si>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</si>
  <si>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</si>
  <si>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</si>
  <si>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</si>
  <si>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</si>
  <si>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</si>
  <si>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</si>
  <si>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</si>
  <si>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</si>
  <si>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</si>
  <si>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</si>
  <si>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</si>
  <si>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</si>
  <si>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</si>
  <si>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</si>
  <si>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</si>
  <si>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</si>
  <si>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</si>
  <si>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</si>
  <si>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</si>
  <si>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</si>
  <si>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</si>
  <si>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</si>
  <si>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</si>
  <si>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</si>
  <si>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</si>
  <si>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</si>
  <si>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</si>
  <si>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</si>
  <si>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</si>
  <si>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</si>
  <si>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</si>
  <si>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</si>
  <si>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</si>
  <si>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</si>
  <si>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</si>
  <si>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</si>
  <si>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</si>
  <si>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</si>
  <si>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</si>
  <si>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</si>
  <si>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</si>
  <si>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</si>
  <si>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</si>
  <si>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</si>
  <si>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</si>
  <si>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</si>
  <si>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</si>
  <si>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</si>
  <si>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</si>
  <si>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</si>
  <si>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</si>
  <si>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</si>
  <si>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</si>
  <si>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</si>
  <si>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</si>
  <si>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</si>
  <si>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</si>
  <si>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</si>
  <si>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</si>
  <si>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</si>
  <si>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</si>
  <si>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</si>
  <si>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</si>
  <si>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</si>
  <si>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</si>
  <si>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</si>
  <si>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</si>
  <si>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</si>
  <si>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</si>
  <si>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</si>
  <si>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</si>
  <si>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</si>
  <si>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</si>
  <si>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</si>
  <si>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</si>
  <si>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</si>
  <si>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</si>
  <si>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</si>
  <si>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</si>
  <si>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</si>
  <si>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</si>
  <si>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</si>
  <si>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</si>
  <si>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</si>
  <si>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</si>
  <si>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</si>
  <si>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</si>
  <si>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</si>
  <si>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</si>
  <si>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</si>
  <si>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</si>
  <si>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</si>
  <si>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</si>
  <si>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</si>
  <si>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</si>
  <si>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</si>
  <si>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</si>
  <si>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</si>
  <si>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</si>
  <si>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</si>
  <si>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</si>
  <si>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</si>
  <si>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</si>
  <si>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</si>
  <si>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</si>
  <si>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</si>
  <si>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</si>
  <si>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</si>
  <si>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</si>
  <si>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</si>
  <si>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</si>
  <si>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</si>
  <si>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</si>
  <si>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</si>
  <si>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</si>
  <si>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</si>
  <si>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</si>
  <si>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</si>
  <si>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</si>
  <si>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</si>
  <si>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</si>
  <si>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</si>
  <si>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</si>
  <si>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</si>
  <si>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</si>
  <si>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</si>
  <si>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</si>
  <si>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</si>
  <si>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</si>
  <si>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</si>
  <si>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</si>
  <si>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</si>
  <si>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</si>
  <si>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</si>
  <si>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</si>
  <si>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</si>
  <si>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</si>
  <si>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</si>
  <si>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</si>
  <si>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</si>
  <si>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</si>
  <si>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</si>
  <si>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</si>
  <si>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</si>
  <si>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</si>
  <si>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</si>
  <si>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</si>
  <si>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</si>
  <si>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</si>
  <si>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</si>
  <si>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</si>
  <si>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</si>
  <si>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</si>
  <si>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</si>
  <si>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</si>
  <si>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</si>
  <si>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</si>
  <si>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</si>
  <si>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</si>
  <si>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</si>
  <si>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</si>
  <si>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</si>
  <si>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</si>
  <si>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</si>
  <si>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</si>
  <si>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</si>
  <si>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</si>
  <si>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</si>
  <si>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</si>
  <si>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</si>
  <si>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</si>
  <si>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</si>
  <si>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</si>
  <si>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</si>
  <si>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</si>
  <si>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</si>
  <si>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</si>
  <si>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</si>
  <si>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</si>
  <si>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</si>
  <si>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</si>
  <si>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</si>
  <si>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</si>
  <si>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</si>
  <si>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</si>
  <si>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</si>
  <si>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</si>
  <si>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</si>
  <si>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</si>
  <si>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</si>
  <si>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</si>
  <si>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</si>
  <si>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</si>
  <si>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</si>
  <si>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</si>
  <si>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</si>
  <si>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</si>
  <si>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</si>
  <si>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</si>
  <si>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</si>
  <si>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</si>
  <si>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</si>
  <si>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</si>
  <si>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</si>
  <si>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</si>
  <si>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</si>
  <si>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</si>
  <si>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</si>
  <si>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</si>
  <si>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</si>
  <si>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</si>
  <si>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</si>
  <si>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</si>
  <si>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</si>
  <si>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</si>
  <si>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</si>
  <si>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</si>
  <si>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</si>
  <si>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</si>
  <si>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</si>
  <si>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</si>
  <si>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</si>
  <si>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</si>
  <si>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</si>
  <si>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</si>
  <si>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</si>
  <si>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</si>
  <si>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</si>
  <si>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</si>
  <si>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</si>
  <si>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</si>
  <si>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</si>
  <si>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</si>
  <si>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</si>
  <si>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</si>
  <si>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</si>
  <si>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</si>
  <si>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</si>
  <si>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</si>
  <si>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</si>
  <si>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</si>
  <si>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</si>
  <si>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</si>
  <si>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</si>
  <si>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</si>
  <si>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</si>
  <si>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</si>
  <si>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</si>
  <si>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</si>
  <si>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</si>
  <si>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</si>
  <si>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</si>
  <si>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</si>
  <si>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</si>
  <si>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</si>
  <si>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</si>
  <si>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</si>
  <si>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</si>
  <si>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</si>
  <si>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</si>
  <si>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</si>
  <si>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</si>
  <si>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</si>
  <si>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</si>
  <si>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</si>
  <si>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</si>
  <si>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</si>
  <si>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</si>
  <si>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</si>
  <si>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</si>
  <si>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</si>
  <si>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</si>
  <si>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</si>
  <si>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</si>
  <si>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</si>
  <si>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</si>
  <si>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</si>
  <si>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</si>
  <si>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</si>
  <si>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</si>
  <si>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</si>
  <si>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</si>
  <si>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</si>
  <si>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</si>
  <si>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</si>
  <si>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</si>
  <si>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</si>
  <si>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</si>
  <si>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</si>
  <si>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</si>
  <si>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</si>
  <si>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</si>
  <si>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</si>
  <si>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</si>
  <si>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</si>
  <si>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</si>
  <si>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</si>
  <si>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</si>
  <si>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</si>
  <si>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</si>
  <si>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</si>
  <si>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</si>
  <si>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</si>
  <si>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</si>
  <si>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</si>
  <si>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</si>
  <si>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</si>
  <si>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</si>
  <si>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</si>
  <si>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</si>
  <si>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</si>
  <si>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</si>
  <si>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</si>
  <si>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</si>
  <si>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</si>
  <si>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</si>
  <si>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</si>
  <si>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</si>
  <si>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</si>
  <si>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</si>
  <si>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</si>
  <si>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</si>
  <si>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</si>
  <si>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</si>
  <si>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</si>
  <si>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</si>
  <si>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</si>
  <si>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</si>
  <si>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</si>
  <si>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</si>
  <si>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</si>
  <si>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</si>
  <si>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</si>
  <si>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</si>
  <si>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</si>
  <si>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</si>
  <si>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</si>
  <si>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</si>
  <si>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</si>
  <si>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</si>
  <si>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</si>
  <si>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</si>
  <si>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</si>
  <si>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</si>
  <si>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</si>
  <si>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</si>
  <si>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</si>
  <si>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</si>
  <si>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</si>
  <si>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</si>
  <si>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</si>
  <si>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</si>
  <si>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</si>
  <si>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</si>
  <si>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</si>
  <si>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</si>
  <si>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</si>
  <si>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</si>
  <si>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</si>
  <si>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</si>
  <si>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</si>
  <si>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</si>
  <si>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</si>
  <si>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</si>
  <si>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</si>
  <si>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</si>
  <si>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</si>
  <si>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</si>
  <si>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</si>
  <si>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</si>
  <si>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</si>
  <si>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</si>
  <si>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</si>
  <si>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</si>
  <si>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</si>
  <si>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</si>
  <si>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</si>
  <si>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</si>
  <si>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</si>
  <si>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</si>
  <si>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</si>
  <si>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</si>
  <si>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</si>
  <si>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</si>
  <si>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</si>
  <si>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</si>
  <si>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</si>
  <si>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</si>
  <si>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</si>
  <si>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</si>
  <si>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</si>
  <si>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</si>
  <si>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</si>
  <si>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</si>
  <si>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</si>
  <si>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</si>
  <si>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</si>
  <si>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</si>
  <si>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</si>
  <si>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</si>
  <si>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</si>
  <si>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</si>
  <si>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</si>
  <si>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</si>
  <si>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</si>
  <si>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</si>
  <si>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</si>
  <si>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</si>
  <si>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</si>
  <si>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</si>
  <si>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</si>
  <si>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</si>
  <si>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</si>
  <si>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</si>
  <si>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</si>
  <si>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</si>
  <si>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</si>
  <si>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</si>
  <si>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</si>
  <si>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</si>
  <si>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</si>
  <si>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</si>
  <si>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</si>
  <si>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</si>
  <si>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</si>
  <si>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</si>
  <si>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</si>
  <si>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</si>
  <si>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</si>
  <si>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</si>
  <si>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</si>
  <si>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</si>
  <si>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</si>
  <si>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</si>
  <si>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</si>
  <si>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</si>
  <si>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</si>
  <si>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</si>
  <si>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</si>
  <si>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</si>
  <si>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</si>
  <si>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</si>
  <si>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</si>
  <si>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</si>
  <si>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</si>
  <si>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</si>
  <si>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</si>
  <si>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</si>
  <si>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</si>
  <si>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</si>
  <si>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</si>
  <si>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</si>
  <si>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</si>
  <si>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</si>
  <si>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</si>
  <si>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</si>
  <si>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</si>
  <si>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</si>
  <si>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</si>
  <si>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</si>
  <si>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</si>
  <si>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</si>
  <si>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</si>
  <si>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</si>
  <si>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</si>
  <si>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</si>
  <si>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</si>
  <si>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</si>
  <si>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</si>
  <si>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</si>
  <si>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</si>
  <si>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</si>
  <si>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</si>
  <si>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</si>
  <si>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</si>
  <si>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</si>
  <si>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</si>
  <si>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</si>
  <si>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</si>
  <si>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</si>
  <si>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</si>
  <si>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</si>
  <si>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</si>
  <si>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</si>
  <si>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</si>
  <si>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</si>
  <si>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</si>
  <si>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</si>
  <si>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</si>
  <si>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</si>
  <si>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</si>
  <si>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</si>
  <si>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</si>
  <si>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</si>
  <si>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</si>
  <si>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</si>
  <si>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</si>
  <si>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</si>
  <si>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</si>
  <si>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</si>
  <si>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</si>
  <si>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</si>
  <si>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</si>
  <si>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</si>
  <si>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</si>
  <si>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</si>
  <si>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</si>
  <si>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</si>
  <si>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</si>
  <si>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</si>
  <si>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</si>
  <si>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</si>
  <si>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</si>
  <si>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</si>
  <si>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</si>
  <si>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</si>
  <si>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</si>
  <si>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</si>
  <si>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</si>
  <si>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</si>
  <si>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</si>
  <si>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</si>
  <si>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</si>
  <si>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</si>
  <si>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</si>
  <si>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</si>
  <si>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</si>
  <si>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</si>
  <si>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</si>
  <si>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</si>
  <si>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</si>
  <si>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</si>
  <si>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</si>
  <si>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</si>
  <si>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</si>
  <si>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</si>
  <si>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</si>
  <si>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</si>
  <si>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</si>
  <si>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</si>
  <si>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</si>
  <si>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</si>
  <si>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</si>
  <si>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</si>
  <si>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</si>
  <si>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</si>
  <si>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</si>
  <si>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</si>
  <si>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</si>
  <si>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</si>
  <si>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</si>
  <si>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</si>
  <si>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</si>
  <si>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</si>
  <si>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</si>
  <si>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</si>
  <si>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</si>
  <si>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</si>
  <si>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</si>
  <si>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</si>
  <si>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</si>
  <si>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</si>
  <si>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</si>
  <si>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</si>
  <si>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</si>
  <si>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</si>
  <si>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</si>
  <si>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</si>
  <si>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</si>
  <si>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</si>
  <si>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</si>
  <si>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</si>
  <si>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</si>
  <si>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</si>
  <si>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</si>
  <si>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</si>
  <si>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</si>
  <si>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</si>
  <si>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</si>
  <si>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</si>
  <si>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</si>
  <si>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</si>
  <si>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</si>
  <si>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</si>
  <si>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</si>
  <si>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</si>
  <si>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</si>
  <si>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</si>
  <si>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</si>
  <si>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</si>
  <si>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</si>
  <si>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</si>
  <si>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</si>
  <si>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</si>
  <si>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</si>
  <si>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</si>
  <si>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</si>
  <si>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</si>
  <si>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</si>
  <si>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</si>
  <si>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</si>
  <si>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</si>
  <si>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</si>
  <si>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</si>
  <si>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</si>
  <si>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</si>
  <si>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</si>
  <si>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</si>
  <si>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</si>
  <si>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</si>
  <si>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</si>
  <si>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</si>
  <si>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2 Gavetas Vacías+ 1 Fallando</t>
  </si>
  <si>
    <t>3335981915</t>
  </si>
  <si>
    <t>Hold</t>
  </si>
  <si>
    <t>3335981939</t>
  </si>
  <si>
    <t>DRBR371</t>
  </si>
  <si>
    <t>3335983500</t>
  </si>
  <si>
    <t>3335983833</t>
  </si>
  <si>
    <t>3335983868</t>
  </si>
  <si>
    <t>3335983867</t>
  </si>
  <si>
    <t>3335983865</t>
  </si>
  <si>
    <t>3335983864</t>
  </si>
  <si>
    <t>3335983863</t>
  </si>
  <si>
    <t>3335983862</t>
  </si>
  <si>
    <t>3335983853</t>
  </si>
  <si>
    <t>3335983836 </t>
  </si>
  <si>
    <t>3335983670 </t>
  </si>
  <si>
    <t>3335983676 </t>
  </si>
  <si>
    <t>UNP Las Matas de Santa Cruz</t>
  </si>
  <si>
    <t>3335984381</t>
  </si>
  <si>
    <t>3335984364</t>
  </si>
  <si>
    <t>3335984349</t>
  </si>
  <si>
    <t>3335984273</t>
  </si>
  <si>
    <t>3335984247</t>
  </si>
  <si>
    <t>INHIBIDO</t>
  </si>
  <si>
    <t>Oficina Plaza Moderna</t>
  </si>
  <si>
    <t>ATM Oficina Plaza Moderna</t>
  </si>
  <si>
    <t>3335984808</t>
  </si>
  <si>
    <t>3335984802</t>
  </si>
  <si>
    <t>3335984782</t>
  </si>
  <si>
    <t>3335984764</t>
  </si>
  <si>
    <t>3335984701</t>
  </si>
  <si>
    <t>3335984549</t>
  </si>
  <si>
    <t>3335984479</t>
  </si>
  <si>
    <t>3335985023</t>
  </si>
  <si>
    <t>3335985019</t>
  </si>
  <si>
    <t>3335985012</t>
  </si>
  <si>
    <t>3335985007</t>
  </si>
  <si>
    <t>3335984972</t>
  </si>
  <si>
    <t>3335984962</t>
  </si>
  <si>
    <t>3335984956</t>
  </si>
  <si>
    <t>3335984947</t>
  </si>
  <si>
    <t>3335984927</t>
  </si>
  <si>
    <t>3335984897</t>
  </si>
  <si>
    <t>3335984824</t>
  </si>
  <si>
    <t>GAVETTA DE DEPOSITO LLENA</t>
  </si>
  <si>
    <t>3335985266</t>
  </si>
  <si>
    <t>3335985265</t>
  </si>
  <si>
    <t>3335985263</t>
  </si>
  <si>
    <t>3335985262</t>
  </si>
  <si>
    <t>3335985261</t>
  </si>
  <si>
    <t>3335985259</t>
  </si>
  <si>
    <t>3335985258</t>
  </si>
  <si>
    <t>3335985257</t>
  </si>
  <si>
    <t>3335985254</t>
  </si>
  <si>
    <t>3335985252</t>
  </si>
  <si>
    <t>3335985283</t>
  </si>
  <si>
    <t>3335985284</t>
  </si>
  <si>
    <t>3335985287</t>
  </si>
  <si>
    <t>3335985288</t>
  </si>
  <si>
    <t>3335985290</t>
  </si>
  <si>
    <t>3335985291</t>
  </si>
  <si>
    <t>3335985292</t>
  </si>
  <si>
    <t xml:space="preserve">TARJETA TRABADA </t>
  </si>
  <si>
    <t>INHIBIDO.</t>
  </si>
  <si>
    <t>11 Agosto de 2021</t>
  </si>
  <si>
    <t>3335985310</t>
  </si>
  <si>
    <t>3335985309</t>
  </si>
  <si>
    <t>3335985308</t>
  </si>
  <si>
    <t>3335985307</t>
  </si>
  <si>
    <t>3335985306</t>
  </si>
  <si>
    <t>3335985305</t>
  </si>
  <si>
    <t>3335985304</t>
  </si>
  <si>
    <t>3335985303</t>
  </si>
  <si>
    <t>3335985302</t>
  </si>
  <si>
    <t>3335985301</t>
  </si>
  <si>
    <t>3335985300</t>
  </si>
  <si>
    <t>3335985299</t>
  </si>
  <si>
    <t>3335985297</t>
  </si>
  <si>
    <t>3335985296</t>
  </si>
  <si>
    <t>3335985295</t>
  </si>
  <si>
    <t>3335985294</t>
  </si>
  <si>
    <t>3335985293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</si>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</sst>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55" fillId="50" borderId="71" xfId="0" applyFont="1" applyFill="1" applyBorder="1" applyAlignment="1">
      <alignment horizontal="left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7"/>
      <tableStyleElement type="headerRow" dxfId="196"/>
      <tableStyleElement type="totalRow" dxfId="195"/>
      <tableStyleElement type="firstColumn" dxfId="194"/>
      <tableStyleElement type="lastColumn" dxfId="193"/>
      <tableStyleElement type="firstRowStripe" dxfId="192"/>
      <tableStyleElement type="firstColumnStripe" dxfId="1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3858" TargetMode="External"/><Relationship Id="rId13" Type="http://schemas.openxmlformats.org/officeDocument/2006/relationships/hyperlink" Target="http://s460-helpdesk/CAisd/pdmweb.exe?OP=SEARCH+FACTORY=in+SKIPLIST=1+QBE.EQ.id=3693850" TargetMode="External"/><Relationship Id="rId18" Type="http://schemas.openxmlformats.org/officeDocument/2006/relationships/hyperlink" Target="http://s460-helpdesk/CAisd/pdmweb.exe?OP=SEARCH+FACTORY=in+SKIPLIST=1+QBE.EQ.id=3693828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93824" TargetMode="External"/><Relationship Id="rId7" Type="http://schemas.openxmlformats.org/officeDocument/2006/relationships/hyperlink" Target="http://s460-helpdesk/CAisd/pdmweb.exe?OP=SEARCH+FACTORY=in+SKIPLIST=1+QBE.EQ.id=3693859" TargetMode="External"/><Relationship Id="rId12" Type="http://schemas.openxmlformats.org/officeDocument/2006/relationships/hyperlink" Target="http://s460-helpdesk/CAisd/pdmweb.exe?OP=SEARCH+FACTORY=in+SKIPLIST=1+QBE.EQ.id=3693851" TargetMode="External"/><Relationship Id="rId17" Type="http://schemas.openxmlformats.org/officeDocument/2006/relationships/hyperlink" Target="http://s460-helpdesk/CAisd/pdmweb.exe?OP=SEARCH+FACTORY=in+SKIPLIST=1+QBE.EQ.id=369382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3830" TargetMode="External"/><Relationship Id="rId20" Type="http://schemas.openxmlformats.org/officeDocument/2006/relationships/hyperlink" Target="http://s460-helpdesk/CAisd/pdmweb.exe?OP=SEARCH+FACTORY=in+SKIPLIST=1+QBE.EQ.id=369382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3854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3832" TargetMode="External"/><Relationship Id="rId23" Type="http://schemas.openxmlformats.org/officeDocument/2006/relationships/hyperlink" Target="http://s460-helpdesk/CAisd/pdmweb.exe?OP=SEARCH+FACTORY=in+SKIPLIST=1+QBE.EQ.id=3693819" TargetMode="External"/><Relationship Id="rId10" Type="http://schemas.openxmlformats.org/officeDocument/2006/relationships/hyperlink" Target="http://s460-helpdesk/CAisd/pdmweb.exe?OP=SEARCH+FACTORY=in+SKIPLIST=1+QBE.EQ.id=3693855" TargetMode="External"/><Relationship Id="rId19" Type="http://schemas.openxmlformats.org/officeDocument/2006/relationships/hyperlink" Target="http://s460-helpdesk/CAisd/pdmweb.exe?OP=SEARCH+FACTORY=in+SKIPLIST=1+QBE.EQ.id=369382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3857" TargetMode="External"/><Relationship Id="rId14" Type="http://schemas.openxmlformats.org/officeDocument/2006/relationships/hyperlink" Target="http://s460-helpdesk/CAisd/pdmweb.exe?OP=SEARCH+FACTORY=in+SKIPLIST=1+QBE.EQ.id=3693833" TargetMode="External"/><Relationship Id="rId22" Type="http://schemas.openxmlformats.org/officeDocument/2006/relationships/hyperlink" Target="http://s460-helpdesk/CAisd/pdmweb.exe?OP=SEARCH+FACTORY=in+SKIPLIST=1+QBE.EQ.id=369382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0" t="s">
        <v>58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93.8324421296275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56.4985879629603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46.4985879629603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46.5651273148178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40.5685532407442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22.6993055555577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17.0556018518546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11.4964583333349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7" priority="99385"/>
  </conditionalFormatting>
  <conditionalFormatting sqref="E3">
    <cfRule type="duplicateValues" dxfId="106" priority="121748"/>
  </conditionalFormatting>
  <conditionalFormatting sqref="E3">
    <cfRule type="duplicateValues" dxfId="105" priority="121749"/>
    <cfRule type="duplicateValues" dxfId="104" priority="121750"/>
  </conditionalFormatting>
  <conditionalFormatting sqref="E3">
    <cfRule type="duplicateValues" dxfId="103" priority="121751"/>
    <cfRule type="duplicateValues" dxfId="102" priority="121752"/>
    <cfRule type="duplicateValues" dxfId="101" priority="121753"/>
    <cfRule type="duplicateValues" dxfId="100" priority="121754"/>
  </conditionalFormatting>
  <conditionalFormatting sqref="B3">
    <cfRule type="duplicateValues" dxfId="99" priority="121755"/>
  </conditionalFormatting>
  <conditionalFormatting sqref="E4">
    <cfRule type="duplicateValues" dxfId="98" priority="100"/>
  </conditionalFormatting>
  <conditionalFormatting sqref="E4">
    <cfRule type="duplicateValues" dxfId="97" priority="97"/>
    <cfRule type="duplicateValues" dxfId="96" priority="98"/>
    <cfRule type="duplicateValues" dxfId="95" priority="99"/>
  </conditionalFormatting>
  <conditionalFormatting sqref="E4">
    <cfRule type="duplicateValues" dxfId="94" priority="96"/>
  </conditionalFormatting>
  <conditionalFormatting sqref="E4">
    <cfRule type="duplicateValues" dxfId="93" priority="93"/>
    <cfRule type="duplicateValues" dxfId="92" priority="94"/>
    <cfRule type="duplicateValues" dxfId="91" priority="95"/>
  </conditionalFormatting>
  <conditionalFormatting sqref="B4">
    <cfRule type="duplicateValues" dxfId="90" priority="92"/>
  </conditionalFormatting>
  <conditionalFormatting sqref="E4">
    <cfRule type="duplicateValues" dxfId="89" priority="91"/>
  </conditionalFormatting>
  <conditionalFormatting sqref="B5">
    <cfRule type="duplicateValues" dxfId="88" priority="75"/>
  </conditionalFormatting>
  <conditionalFormatting sqref="E5">
    <cfRule type="duplicateValues" dxfId="87" priority="74"/>
  </conditionalFormatting>
  <conditionalFormatting sqref="E5">
    <cfRule type="duplicateValues" dxfId="86" priority="71"/>
    <cfRule type="duplicateValues" dxfId="85" priority="72"/>
    <cfRule type="duplicateValues" dxfId="84" priority="73"/>
  </conditionalFormatting>
  <conditionalFormatting sqref="E5">
    <cfRule type="duplicateValues" dxfId="83" priority="70"/>
  </conditionalFormatting>
  <conditionalFormatting sqref="E5">
    <cfRule type="duplicateValues" dxfId="82" priority="67"/>
    <cfRule type="duplicateValues" dxfId="81" priority="68"/>
    <cfRule type="duplicateValues" dxfId="80" priority="69"/>
  </conditionalFormatting>
  <conditionalFormatting sqref="E5">
    <cfRule type="duplicateValues" dxfId="79" priority="66"/>
  </conditionalFormatting>
  <conditionalFormatting sqref="E8">
    <cfRule type="duplicateValues" dxfId="78" priority="49"/>
    <cfRule type="duplicateValues" dxfId="77" priority="50"/>
  </conditionalFormatting>
  <conditionalFormatting sqref="E8">
    <cfRule type="duplicateValues" dxfId="76" priority="48"/>
  </conditionalFormatting>
  <conditionalFormatting sqref="B8">
    <cfRule type="duplicateValues" dxfId="75" priority="47"/>
  </conditionalFormatting>
  <conditionalFormatting sqref="B8">
    <cfRule type="duplicateValues" dxfId="74" priority="46"/>
  </conditionalFormatting>
  <conditionalFormatting sqref="B8">
    <cfRule type="duplicateValues" dxfId="73" priority="44"/>
    <cfRule type="duplicateValues" dxfId="72" priority="45"/>
  </conditionalFormatting>
  <conditionalFormatting sqref="B8">
    <cfRule type="duplicateValues" dxfId="71" priority="43"/>
  </conditionalFormatting>
  <conditionalFormatting sqref="E8">
    <cfRule type="duplicateValues" dxfId="70" priority="42"/>
  </conditionalFormatting>
  <conditionalFormatting sqref="E8">
    <cfRule type="duplicateValues" dxfId="69" priority="40"/>
    <cfRule type="duplicateValues" dxfId="68" priority="41"/>
  </conditionalFormatting>
  <conditionalFormatting sqref="E8">
    <cfRule type="duplicateValues" dxfId="67" priority="39"/>
  </conditionalFormatting>
  <conditionalFormatting sqref="B8">
    <cfRule type="duplicateValues" dxfId="66" priority="38"/>
  </conditionalFormatting>
  <conditionalFormatting sqref="B8">
    <cfRule type="duplicateValues" dxfId="65" priority="37"/>
  </conditionalFormatting>
  <conditionalFormatting sqref="B8">
    <cfRule type="duplicateValues" dxfId="64" priority="36"/>
  </conditionalFormatting>
  <conditionalFormatting sqref="B8">
    <cfRule type="duplicateValues" dxfId="63" priority="34"/>
    <cfRule type="duplicateValues" dxfId="62" priority="35"/>
  </conditionalFormatting>
  <conditionalFormatting sqref="B8">
    <cfRule type="duplicateValues" dxfId="61" priority="33"/>
  </conditionalFormatting>
  <conditionalFormatting sqref="B8">
    <cfRule type="duplicateValues" dxfId="60" priority="31"/>
    <cfRule type="duplicateValues" dxfId="59" priority="32"/>
  </conditionalFormatting>
  <conditionalFormatting sqref="E8">
    <cfRule type="duplicateValues" dxfId="58" priority="30"/>
  </conditionalFormatting>
  <conditionalFormatting sqref="E8">
    <cfRule type="duplicateValues" dxfId="57" priority="29"/>
  </conditionalFormatting>
  <conditionalFormatting sqref="B8">
    <cfRule type="duplicateValues" dxfId="56" priority="28"/>
  </conditionalFormatting>
  <conditionalFormatting sqref="E8">
    <cfRule type="duplicateValues" dxfId="55" priority="27"/>
  </conditionalFormatting>
  <conditionalFormatting sqref="E8">
    <cfRule type="duplicateValues" dxfId="54" priority="25"/>
    <cfRule type="duplicateValues" dxfId="53" priority="26"/>
  </conditionalFormatting>
  <conditionalFormatting sqref="B8">
    <cfRule type="duplicateValues" dxfId="52" priority="24"/>
  </conditionalFormatting>
  <conditionalFormatting sqref="E8">
    <cfRule type="duplicateValues" dxfId="51" priority="23"/>
  </conditionalFormatting>
  <conditionalFormatting sqref="E8">
    <cfRule type="duplicateValues" dxfId="50" priority="22"/>
  </conditionalFormatting>
  <conditionalFormatting sqref="E8">
    <cfRule type="duplicateValues" dxfId="49" priority="21"/>
  </conditionalFormatting>
  <conditionalFormatting sqref="B8">
    <cfRule type="duplicateValues" dxfId="48" priority="20"/>
  </conditionalFormatting>
  <conditionalFormatting sqref="E6:E7">
    <cfRule type="duplicateValues" dxfId="47" priority="129598"/>
  </conditionalFormatting>
  <conditionalFormatting sqref="B6:B7">
    <cfRule type="duplicateValues" dxfId="46" priority="129600"/>
  </conditionalFormatting>
  <conditionalFormatting sqref="B6:B7">
    <cfRule type="duplicateValues" dxfId="45" priority="129602"/>
    <cfRule type="duplicateValues" dxfId="44" priority="129603"/>
    <cfRule type="duplicateValues" dxfId="43" priority="129604"/>
  </conditionalFormatting>
  <conditionalFormatting sqref="E6:E7">
    <cfRule type="duplicateValues" dxfId="42" priority="129608"/>
    <cfRule type="duplicateValues" dxfId="41" priority="129609"/>
  </conditionalFormatting>
  <conditionalFormatting sqref="E6:E7">
    <cfRule type="duplicateValues" dxfId="40" priority="129612"/>
    <cfRule type="duplicateValues" dxfId="39" priority="129613"/>
    <cfRule type="duplicateValues" dxfId="38" priority="129614"/>
  </conditionalFormatting>
  <conditionalFormatting sqref="E6:E7">
    <cfRule type="duplicateValues" dxfId="37" priority="129618"/>
    <cfRule type="duplicateValues" dxfId="36" priority="129619"/>
    <cfRule type="duplicateValues" dxfId="35" priority="129620"/>
    <cfRule type="duplicateValues" dxfId="34" priority="129621"/>
  </conditionalFormatting>
  <conditionalFormatting sqref="E9">
    <cfRule type="duplicateValues" dxfId="33" priority="19"/>
  </conditionalFormatting>
  <conditionalFormatting sqref="E9">
    <cfRule type="duplicateValues" dxfId="32" priority="17"/>
    <cfRule type="duplicateValues" dxfId="31" priority="18"/>
  </conditionalFormatting>
  <conditionalFormatting sqref="E9">
    <cfRule type="duplicateValues" dxfId="30" priority="14"/>
    <cfRule type="duplicateValues" dxfId="29" priority="15"/>
    <cfRule type="duplicateValues" dxfId="28" priority="16"/>
  </conditionalFormatting>
  <conditionalFormatting sqref="E9">
    <cfRule type="duplicateValues" dxfId="27" priority="10"/>
    <cfRule type="duplicateValues" dxfId="26" priority="11"/>
    <cfRule type="duplicateValues" dxfId="25" priority="12"/>
    <cfRule type="duplicateValues" dxfId="24" priority="13"/>
  </conditionalFormatting>
  <conditionalFormatting sqref="B9">
    <cfRule type="duplicateValues" dxfId="23" priority="9"/>
  </conditionalFormatting>
  <conditionalFormatting sqref="B9">
    <cfRule type="duplicateValues" dxfId="22" priority="7"/>
    <cfRule type="duplicateValues" dxfId="21" priority="8"/>
  </conditionalFormatting>
  <conditionalFormatting sqref="E10">
    <cfRule type="duplicateValues" dxfId="20" priority="6"/>
  </conditionalFormatting>
  <conditionalFormatting sqref="E10">
    <cfRule type="duplicateValues" dxfId="19" priority="5"/>
  </conditionalFormatting>
  <conditionalFormatting sqref="B10">
    <cfRule type="duplicateValues" dxfId="18" priority="4"/>
  </conditionalFormatting>
  <conditionalFormatting sqref="E10">
    <cfRule type="duplicateValues" dxfId="17" priority="3"/>
  </conditionalFormatting>
  <conditionalFormatting sqref="B10">
    <cfRule type="duplicateValues" dxfId="16" priority="2"/>
  </conditionalFormatting>
  <conditionalFormatting sqref="E10">
    <cfRule type="duplicateValues" dxfId="1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2617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2637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" priority="12"/>
  </conditionalFormatting>
  <conditionalFormatting sqref="B823:B1048576 B1:B810">
    <cfRule type="duplicateValues" dxfId="13" priority="11"/>
  </conditionalFormatting>
  <conditionalFormatting sqref="A811:A814">
    <cfRule type="duplicateValues" dxfId="12" priority="10"/>
  </conditionalFormatting>
  <conditionalFormatting sqref="B811:B814">
    <cfRule type="duplicateValues" dxfId="11" priority="9"/>
  </conditionalFormatting>
  <conditionalFormatting sqref="A823:A1048576 A1:A814">
    <cfRule type="duplicateValues" dxfId="10" priority="8"/>
  </conditionalFormatting>
  <conditionalFormatting sqref="A815:A821">
    <cfRule type="duplicateValues" dxfId="9" priority="7"/>
  </conditionalFormatting>
  <conditionalFormatting sqref="B815:B821">
    <cfRule type="duplicateValues" dxfId="8" priority="6"/>
  </conditionalFormatting>
  <conditionalFormatting sqref="A815:A821">
    <cfRule type="duplicateValues" dxfId="7" priority="5"/>
  </conditionalFormatting>
  <conditionalFormatting sqref="A822">
    <cfRule type="duplicateValues" dxfId="6" priority="4"/>
  </conditionalFormatting>
  <conditionalFormatting sqref="A822">
    <cfRule type="duplicateValues" dxfId="5" priority="2"/>
  </conditionalFormatting>
  <conditionalFormatting sqref="B822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2" t="s">
        <v>0</v>
      </c>
      <c r="B1" s="21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4" t="s">
        <v>8</v>
      </c>
      <c r="B9" s="215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6" t="s">
        <v>9</v>
      </c>
      <c r="B14" s="21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Z1038100"/>
  <sheetViews>
    <sheetView tabSelected="1" zoomScale="70" zoomScaleNormal="70" workbookViewId="0">
      <pane ySplit="4" topLeftCell="A5" activePane="bottomLeft" state="frozen"/>
      <selection pane="bottomLeft" activeCell="C15" sqref="C15"/>
    </sheetView>
  </sheetViews>
  <sheetFormatPr baseColWidth="10"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85546875" style="43" bestFit="1" customWidth="1"/>
    <col min="4" max="4" width="27.42578125" style="102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.42578125" style="44" customWidth="1"/>
    <col min="13" max="13" width="18.85546875" style="102" customWidth="1"/>
    <col min="14" max="14" width="17.85546875" style="102" customWidth="1"/>
    <col min="15" max="15" width="35.7109375" style="102" customWidth="1"/>
    <col min="16" max="16" width="20.7109375" style="78" customWidth="1"/>
    <col min="17" max="17" width="49.42578125" style="69" bestFit="1" customWidth="1"/>
    <col min="18" max="16384" width="25.5703125" style="42"/>
  </cols>
  <sheetData>
    <row r="1" spans="1:52" ht="18" x14ac:dyDescent="0.25">
      <c r="A1" s="177" t="s">
        <v>2148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52" ht="18" x14ac:dyDescent="0.25">
      <c r="A2" s="174" t="s">
        <v>2145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52" ht="18.75" thickBot="1" x14ac:dyDescent="0.3">
      <c r="A3" s="180" t="s">
        <v>2677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</row>
    <row r="4" spans="1:5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52" s="130" customFormat="1" ht="18" x14ac:dyDescent="0.25">
      <c r="A5" s="153" t="str">
        <f>VLOOKUP(E5,'LISTADO ATM'!$A$2:$C$902,3,0)</f>
        <v>DISTRITO NACIONAL</v>
      </c>
      <c r="B5" s="112">
        <v>3335981857</v>
      </c>
      <c r="C5" s="97">
        <v>44416.392824074072</v>
      </c>
      <c r="D5" s="97" t="s">
        <v>2175</v>
      </c>
      <c r="E5" s="143">
        <v>545</v>
      </c>
      <c r="F5" s="153" t="str">
        <f>VLOOKUP(E5,VIP!$A$2:$O14812,2,0)</f>
        <v>DRBR995</v>
      </c>
      <c r="G5" s="153" t="str">
        <f>VLOOKUP(E5,'LISTADO ATM'!$A$2:$B$901,2,0)</f>
        <v xml:space="preserve">ATM Oficina Isabel La Católica II  </v>
      </c>
      <c r="H5" s="153" t="str">
        <f>VLOOKUP(E5,VIP!$A$2:$O19773,7,FALSE)</f>
        <v>Si</v>
      </c>
      <c r="I5" s="153" t="str">
        <f>VLOOKUP(E5,VIP!$A$2:$O11738,8,FALSE)</f>
        <v>Si</v>
      </c>
      <c r="J5" s="153" t="str">
        <f>VLOOKUP(E5,VIP!$A$2:$O11688,8,FALSE)</f>
        <v>Si</v>
      </c>
      <c r="K5" s="153" t="str">
        <f>VLOOKUP(E5,VIP!$A$2:$O15262,6,0)</f>
        <v>NO</v>
      </c>
      <c r="L5" s="148" t="s">
        <v>2214</v>
      </c>
      <c r="M5" s="96" t="s">
        <v>2439</v>
      </c>
      <c r="N5" s="96" t="s">
        <v>2446</v>
      </c>
      <c r="O5" s="153" t="s">
        <v>2448</v>
      </c>
      <c r="P5" s="153"/>
      <c r="Q5" s="96" t="s">
        <v>2214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48" customFormat="1" ht="18" x14ac:dyDescent="0.25">
      <c r="A6" s="166" t="str">
        <f>VLOOKUP(E6,'LISTADO ATM'!$A$2:$C$902,3,0)</f>
        <v>NORTE</v>
      </c>
      <c r="B6" s="167" t="s">
        <v>2618</v>
      </c>
      <c r="C6" s="97">
        <v>44417.648020833331</v>
      </c>
      <c r="D6" s="97" t="s">
        <v>2176</v>
      </c>
      <c r="E6" s="143">
        <v>869</v>
      </c>
      <c r="F6" s="166" t="str">
        <f>VLOOKUP(E6,VIP!$A$2:$O14831,2,0)</f>
        <v>DRBR869</v>
      </c>
      <c r="G6" s="166" t="str">
        <f>VLOOKUP(E6,'LISTADO ATM'!$A$2:$B$901,2,0)</f>
        <v xml:space="preserve">ATM Estación Isla La Cueva (Cotuí) </v>
      </c>
      <c r="H6" s="166" t="str">
        <f>VLOOKUP(E6,VIP!$A$2:$O19792,7,FALSE)</f>
        <v>Si</v>
      </c>
      <c r="I6" s="166" t="str">
        <f>VLOOKUP(E6,VIP!$A$2:$O11757,8,FALSE)</f>
        <v>Si</v>
      </c>
      <c r="J6" s="166" t="str">
        <f>VLOOKUP(E6,VIP!$A$2:$O11707,8,FALSE)</f>
        <v>Si</v>
      </c>
      <c r="K6" s="166" t="str">
        <f>VLOOKUP(E6,VIP!$A$2:$O15281,6,0)</f>
        <v>NO</v>
      </c>
      <c r="L6" s="148" t="s">
        <v>2240</v>
      </c>
      <c r="M6" s="96" t="s">
        <v>2439</v>
      </c>
      <c r="N6" s="96" t="s">
        <v>2446</v>
      </c>
      <c r="O6" s="166" t="s">
        <v>2586</v>
      </c>
      <c r="P6" s="166"/>
      <c r="Q6" s="96" t="s">
        <v>2240</v>
      </c>
      <c r="R6" s="130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 s="130" customFormat="1" ht="18" x14ac:dyDescent="0.25">
      <c r="A7" s="168" t="str">
        <f>VLOOKUP(E7,'LISTADO ATM'!$A$2:$C$902,3,0)</f>
        <v>DISTRITO NACIONAL</v>
      </c>
      <c r="B7" s="112" t="s">
        <v>2619</v>
      </c>
      <c r="C7" s="97">
        <v>44417.904467592591</v>
      </c>
      <c r="D7" s="97" t="s">
        <v>2175</v>
      </c>
      <c r="E7" s="143">
        <v>938</v>
      </c>
      <c r="F7" s="168" t="str">
        <f>VLOOKUP(E7,VIP!$A$2:$O14839,2,0)</f>
        <v>DRBR938</v>
      </c>
      <c r="G7" s="168" t="str">
        <f>VLOOKUP(E7,'LISTADO ATM'!$A$2:$B$901,2,0)</f>
        <v xml:space="preserve">ATM Autobanco Oficina Filadelfia Plaza </v>
      </c>
      <c r="H7" s="168" t="str">
        <f>VLOOKUP(E7,VIP!$A$2:$O19800,7,FALSE)</f>
        <v>Si</v>
      </c>
      <c r="I7" s="168" t="str">
        <f>VLOOKUP(E7,VIP!$A$2:$O11765,8,FALSE)</f>
        <v>Si</v>
      </c>
      <c r="J7" s="168" t="str">
        <f>VLOOKUP(E7,VIP!$A$2:$O11715,8,FALSE)</f>
        <v>Si</v>
      </c>
      <c r="K7" s="168" t="str">
        <f>VLOOKUP(E7,VIP!$A$2:$O15289,6,0)</f>
        <v>NO</v>
      </c>
      <c r="L7" s="148" t="s">
        <v>2240</v>
      </c>
      <c r="M7" s="96" t="s">
        <v>2439</v>
      </c>
      <c r="N7" s="96" t="s">
        <v>2446</v>
      </c>
      <c r="O7" s="168" t="s">
        <v>2448</v>
      </c>
      <c r="P7" s="168"/>
      <c r="Q7" s="96" t="s">
        <v>2240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 s="130" customFormat="1" ht="18" x14ac:dyDescent="0.25">
      <c r="A8" s="153" t="str">
        <f>VLOOKUP(E8,'LISTADO ATM'!$A$2:$C$902,3,0)</f>
        <v>DISTRITO NACIONAL</v>
      </c>
      <c r="B8" s="112" t="s">
        <v>2626</v>
      </c>
      <c r="C8" s="97">
        <v>44417.983668981484</v>
      </c>
      <c r="D8" s="97" t="s">
        <v>2175</v>
      </c>
      <c r="E8" s="143">
        <v>917</v>
      </c>
      <c r="F8" s="153" t="str">
        <f>VLOOKUP(E8,VIP!$A$2:$O14853,2,0)</f>
        <v>DRBR01B</v>
      </c>
      <c r="G8" s="153" t="str">
        <f>VLOOKUP(E8,'LISTADO ATM'!$A$2:$B$901,2,0)</f>
        <v xml:space="preserve">ATM Oficina Los Mina </v>
      </c>
      <c r="H8" s="153" t="str">
        <f>VLOOKUP(E8,VIP!$A$2:$O19814,7,FALSE)</f>
        <v>Si</v>
      </c>
      <c r="I8" s="153" t="str">
        <f>VLOOKUP(E8,VIP!$A$2:$O11779,8,FALSE)</f>
        <v>Si</v>
      </c>
      <c r="J8" s="153" t="str">
        <f>VLOOKUP(E8,VIP!$A$2:$O11729,8,FALSE)</f>
        <v>Si</v>
      </c>
      <c r="K8" s="153" t="str">
        <f>VLOOKUP(E8,VIP!$A$2:$O15303,6,0)</f>
        <v>NO</v>
      </c>
      <c r="L8" s="148" t="s">
        <v>2214</v>
      </c>
      <c r="M8" s="96" t="s">
        <v>2439</v>
      </c>
      <c r="N8" s="96" t="s">
        <v>2446</v>
      </c>
      <c r="O8" s="153" t="s">
        <v>2448</v>
      </c>
      <c r="P8" s="153" t="s">
        <v>2569</v>
      </c>
      <c r="Q8" s="96" t="s">
        <v>2214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 s="130" customFormat="1" ht="18" x14ac:dyDescent="0.25">
      <c r="A9" s="153" t="str">
        <f>VLOOKUP(E9,'LISTADO ATM'!$A$2:$C$902,3,0)</f>
        <v>DISTRITO NACIONAL</v>
      </c>
      <c r="B9" s="112" t="s">
        <v>2625</v>
      </c>
      <c r="C9" s="97">
        <v>44418.0391087963</v>
      </c>
      <c r="D9" s="97" t="s">
        <v>2175</v>
      </c>
      <c r="E9" s="143">
        <v>915</v>
      </c>
      <c r="F9" s="153" t="str">
        <f>VLOOKUP(E9,VIP!$A$2:$O14845,2,0)</f>
        <v>DRBR24F</v>
      </c>
      <c r="G9" s="153" t="str">
        <f>VLOOKUP(E9,'LISTADO ATM'!$A$2:$B$901,2,0)</f>
        <v xml:space="preserve">ATM Multicentro La Sirena Aut. Duarte </v>
      </c>
      <c r="H9" s="153" t="str">
        <f>VLOOKUP(E9,VIP!$A$2:$O19806,7,FALSE)</f>
        <v>Si</v>
      </c>
      <c r="I9" s="153" t="str">
        <f>VLOOKUP(E9,VIP!$A$2:$O11771,8,FALSE)</f>
        <v>Si</v>
      </c>
      <c r="J9" s="153" t="str">
        <f>VLOOKUP(E9,VIP!$A$2:$O11721,8,FALSE)</f>
        <v>Si</v>
      </c>
      <c r="K9" s="153" t="str">
        <f>VLOOKUP(E9,VIP!$A$2:$O15295,6,0)</f>
        <v>SI</v>
      </c>
      <c r="L9" s="148" t="s">
        <v>2214</v>
      </c>
      <c r="M9" s="96" t="s">
        <v>2439</v>
      </c>
      <c r="N9" s="96" t="s">
        <v>2446</v>
      </c>
      <c r="O9" s="153" t="s">
        <v>2448</v>
      </c>
      <c r="P9" s="153"/>
      <c r="Q9" s="96" t="s">
        <v>2214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 s="130" customFormat="1" ht="18" x14ac:dyDescent="0.25">
      <c r="A10" s="153" t="str">
        <f>VLOOKUP(E10,'LISTADO ATM'!$A$2:$C$902,3,0)</f>
        <v>DISTRITO NACIONAL</v>
      </c>
      <c r="B10" s="112" t="s">
        <v>2624</v>
      </c>
      <c r="C10" s="97">
        <v>44418.039502314816</v>
      </c>
      <c r="D10" s="97" t="s">
        <v>2175</v>
      </c>
      <c r="E10" s="143">
        <v>18</v>
      </c>
      <c r="F10" s="153" t="str">
        <f>VLOOKUP(E10,VIP!$A$2:$O14844,2,0)</f>
        <v>DRBR018</v>
      </c>
      <c r="G10" s="153" t="str">
        <f>VLOOKUP(E10,'LISTADO ATM'!$A$2:$B$901,2,0)</f>
        <v xml:space="preserve">ATM Oficina Haina Occidental I </v>
      </c>
      <c r="H10" s="153" t="str">
        <f>VLOOKUP(E10,VIP!$A$2:$O19805,7,FALSE)</f>
        <v>Si</v>
      </c>
      <c r="I10" s="153" t="str">
        <f>VLOOKUP(E10,VIP!$A$2:$O11770,8,FALSE)</f>
        <v>Si</v>
      </c>
      <c r="J10" s="153" t="str">
        <f>VLOOKUP(E10,VIP!$A$2:$O11720,8,FALSE)</f>
        <v>Si</v>
      </c>
      <c r="K10" s="153" t="str">
        <f>VLOOKUP(E10,VIP!$A$2:$O15294,6,0)</f>
        <v>SI</v>
      </c>
      <c r="L10" s="148" t="s">
        <v>2214</v>
      </c>
      <c r="M10" s="96" t="s">
        <v>2439</v>
      </c>
      <c r="N10" s="96" t="s">
        <v>2446</v>
      </c>
      <c r="O10" s="153" t="s">
        <v>2448</v>
      </c>
      <c r="P10" s="153"/>
      <c r="Q10" s="96" t="s">
        <v>2214</v>
      </c>
      <c r="S10" s="78"/>
      <c r="T10" s="145"/>
    </row>
    <row r="11" spans="1:52" s="130" customFormat="1" ht="18" x14ac:dyDescent="0.25">
      <c r="A11" s="153" t="str">
        <f>VLOOKUP(E11,'LISTADO ATM'!$A$2:$C$902,3,0)</f>
        <v>DISTRITO NACIONAL</v>
      </c>
      <c r="B11" s="112" t="s">
        <v>2623</v>
      </c>
      <c r="C11" s="97">
        <v>44418.040254629632</v>
      </c>
      <c r="D11" s="97" t="s">
        <v>2175</v>
      </c>
      <c r="E11" s="143">
        <v>224</v>
      </c>
      <c r="F11" s="153" t="str">
        <f>VLOOKUP(E11,VIP!$A$2:$O14843,2,0)</f>
        <v>DRBR224</v>
      </c>
      <c r="G11" s="153" t="str">
        <f>VLOOKUP(E11,'LISTADO ATM'!$A$2:$B$901,2,0)</f>
        <v xml:space="preserve">ATM S/M Nacional El Millón (Núñez de Cáceres) </v>
      </c>
      <c r="H11" s="153" t="str">
        <f>VLOOKUP(E11,VIP!$A$2:$O19804,7,FALSE)</f>
        <v>Si</v>
      </c>
      <c r="I11" s="153" t="str">
        <f>VLOOKUP(E11,VIP!$A$2:$O11769,8,FALSE)</f>
        <v>Si</v>
      </c>
      <c r="J11" s="153" t="str">
        <f>VLOOKUP(E11,VIP!$A$2:$O11719,8,FALSE)</f>
        <v>Si</v>
      </c>
      <c r="K11" s="153" t="str">
        <f>VLOOKUP(E11,VIP!$A$2:$O15293,6,0)</f>
        <v>SI</v>
      </c>
      <c r="L11" s="148" t="s">
        <v>2214</v>
      </c>
      <c r="M11" s="96" t="s">
        <v>2439</v>
      </c>
      <c r="N11" s="96" t="s">
        <v>2446</v>
      </c>
      <c r="O11" s="153" t="s">
        <v>2448</v>
      </c>
      <c r="P11" s="153"/>
      <c r="Q11" s="96" t="s">
        <v>2214</v>
      </c>
      <c r="S11" s="78"/>
      <c r="T11" s="145"/>
    </row>
    <row r="12" spans="1:52" s="130" customFormat="1" ht="18" x14ac:dyDescent="0.25">
      <c r="A12" s="168" t="str">
        <f>VLOOKUP(E12,'LISTADO ATM'!$A$2:$C$902,3,0)</f>
        <v>DISTRITO NACIONAL</v>
      </c>
      <c r="B12" s="112" t="s">
        <v>2622</v>
      </c>
      <c r="C12" s="97">
        <v>44418.041597222225</v>
      </c>
      <c r="D12" s="97" t="s">
        <v>2175</v>
      </c>
      <c r="E12" s="143">
        <v>327</v>
      </c>
      <c r="F12" s="168" t="str">
        <f>VLOOKUP(E12,VIP!$A$2:$O14842,2,0)</f>
        <v>DRBR327</v>
      </c>
      <c r="G12" s="168" t="str">
        <f>VLOOKUP(E12,'LISTADO ATM'!$A$2:$B$901,2,0)</f>
        <v xml:space="preserve">ATM UNP CCN (Nacional 27 de Febrero) </v>
      </c>
      <c r="H12" s="168" t="str">
        <f>VLOOKUP(E12,VIP!$A$2:$O19803,7,FALSE)</f>
        <v>Si</v>
      </c>
      <c r="I12" s="168" t="str">
        <f>VLOOKUP(E12,VIP!$A$2:$O11768,8,FALSE)</f>
        <v>Si</v>
      </c>
      <c r="J12" s="168" t="str">
        <f>VLOOKUP(E12,VIP!$A$2:$O11718,8,FALSE)</f>
        <v>Si</v>
      </c>
      <c r="K12" s="168" t="str">
        <f>VLOOKUP(E12,VIP!$A$2:$O15292,6,0)</f>
        <v>NO</v>
      </c>
      <c r="L12" s="148" t="s">
        <v>2214</v>
      </c>
      <c r="M12" s="96" t="s">
        <v>2439</v>
      </c>
      <c r="N12" s="96" t="s">
        <v>2446</v>
      </c>
      <c r="O12" s="168" t="s">
        <v>2448</v>
      </c>
      <c r="P12" s="168"/>
      <c r="Q12" s="96" t="s">
        <v>2214</v>
      </c>
      <c r="S12" s="78"/>
      <c r="T12" s="145"/>
    </row>
    <row r="13" spans="1:52" s="130" customFormat="1" ht="18" x14ac:dyDescent="0.25">
      <c r="A13" s="153" t="str">
        <f>VLOOKUP(E13,'LISTADO ATM'!$A$2:$C$902,3,0)</f>
        <v>DISTRITO NACIONAL</v>
      </c>
      <c r="B13" s="112" t="s">
        <v>2621</v>
      </c>
      <c r="C13" s="97">
        <v>44418.042488425926</v>
      </c>
      <c r="D13" s="97" t="s">
        <v>2175</v>
      </c>
      <c r="E13" s="143">
        <v>498</v>
      </c>
      <c r="F13" s="153" t="str">
        <f>VLOOKUP(E13,VIP!$A$2:$O14840,2,0)</f>
        <v>DRBR498</v>
      </c>
      <c r="G13" s="153" t="str">
        <f>VLOOKUP(E13,'LISTADO ATM'!$A$2:$B$901,2,0)</f>
        <v xml:space="preserve">ATM Estación Sunix 27 de Febrero </v>
      </c>
      <c r="H13" s="153" t="str">
        <f>VLOOKUP(E13,VIP!$A$2:$O19801,7,FALSE)</f>
        <v>Si</v>
      </c>
      <c r="I13" s="153" t="str">
        <f>VLOOKUP(E13,VIP!$A$2:$O11766,8,FALSE)</f>
        <v>Si</v>
      </c>
      <c r="J13" s="153" t="str">
        <f>VLOOKUP(E13,VIP!$A$2:$O11716,8,FALSE)</f>
        <v>Si</v>
      </c>
      <c r="K13" s="153" t="str">
        <f>VLOOKUP(E13,VIP!$A$2:$O15290,6,0)</f>
        <v>NO</v>
      </c>
      <c r="L13" s="148" t="s">
        <v>2214</v>
      </c>
      <c r="M13" s="96" t="s">
        <v>2439</v>
      </c>
      <c r="N13" s="96" t="s">
        <v>2446</v>
      </c>
      <c r="O13" s="153" t="s">
        <v>2448</v>
      </c>
      <c r="P13" s="153"/>
      <c r="Q13" s="96" t="s">
        <v>2214</v>
      </c>
      <c r="S13" s="78"/>
      <c r="T13" s="145"/>
    </row>
    <row r="14" spans="1:52" s="130" customFormat="1" ht="18" x14ac:dyDescent="0.25">
      <c r="A14" s="153" t="str">
        <f>VLOOKUP(E14,'LISTADO ATM'!$A$2:$C$902,3,0)</f>
        <v>DISTRITO NACIONAL</v>
      </c>
      <c r="B14" s="112" t="s">
        <v>2620</v>
      </c>
      <c r="C14" s="97">
        <v>44418.043124999997</v>
      </c>
      <c r="D14" s="97" t="s">
        <v>2175</v>
      </c>
      <c r="E14" s="143">
        <v>113</v>
      </c>
      <c r="F14" s="153" t="str">
        <f>VLOOKUP(E14,VIP!$A$2:$O14839,2,0)</f>
        <v>DRBR113</v>
      </c>
      <c r="G14" s="153" t="str">
        <f>VLOOKUP(E14,'LISTADO ATM'!$A$2:$B$901,2,0)</f>
        <v xml:space="preserve">ATM Autoservicio Atalaya del Mar </v>
      </c>
      <c r="H14" s="153" t="str">
        <f>VLOOKUP(E14,VIP!$A$2:$O19800,7,FALSE)</f>
        <v>Si</v>
      </c>
      <c r="I14" s="153" t="str">
        <f>VLOOKUP(E14,VIP!$A$2:$O11765,8,FALSE)</f>
        <v>No</v>
      </c>
      <c r="J14" s="153" t="str">
        <f>VLOOKUP(E14,VIP!$A$2:$O11715,8,FALSE)</f>
        <v>No</v>
      </c>
      <c r="K14" s="153" t="str">
        <f>VLOOKUP(E14,VIP!$A$2:$O15289,6,0)</f>
        <v>NO</v>
      </c>
      <c r="L14" s="148" t="s">
        <v>2214</v>
      </c>
      <c r="M14" s="96" t="s">
        <v>2439</v>
      </c>
      <c r="N14" s="96" t="s">
        <v>2446</v>
      </c>
      <c r="O14" s="153" t="s">
        <v>2448</v>
      </c>
      <c r="P14" s="153"/>
      <c r="Q14" s="96" t="s">
        <v>2214</v>
      </c>
      <c r="S14" s="78"/>
      <c r="T14" s="145"/>
    </row>
    <row r="15" spans="1:52" s="130" customFormat="1" ht="18" x14ac:dyDescent="0.25">
      <c r="A15" s="153" t="str">
        <f>VLOOKUP(E15,'LISTADO ATM'!$A$2:$C$902,3,0)</f>
        <v>DISTRITO NACIONAL</v>
      </c>
      <c r="B15" s="112" t="s">
        <v>2635</v>
      </c>
      <c r="C15" s="97">
        <v>44418.421481481484</v>
      </c>
      <c r="D15" s="97" t="s">
        <v>2442</v>
      </c>
      <c r="E15" s="143">
        <v>994</v>
      </c>
      <c r="F15" s="153" t="str">
        <f>VLOOKUP(E15,VIP!$A$2:$O14844,2,0)</f>
        <v>DRBR994</v>
      </c>
      <c r="G15" s="153" t="str">
        <f>VLOOKUP(E15,'LISTADO ATM'!$A$2:$B$901,2,0)</f>
        <v>ATM Telemicro</v>
      </c>
      <c r="H15" s="153" t="str">
        <f>VLOOKUP(E15,VIP!$A$2:$O19805,7,FALSE)</f>
        <v>Si</v>
      </c>
      <c r="I15" s="153" t="str">
        <f>VLOOKUP(E15,VIP!$A$2:$O11770,8,FALSE)</f>
        <v>Si</v>
      </c>
      <c r="J15" s="153" t="str">
        <f>VLOOKUP(E15,VIP!$A$2:$O11720,8,FALSE)</f>
        <v>Si</v>
      </c>
      <c r="K15" s="153" t="str">
        <f>VLOOKUP(E15,VIP!$A$2:$O15294,6,0)</f>
        <v>NO</v>
      </c>
      <c r="L15" s="148" t="s">
        <v>2553</v>
      </c>
      <c r="M15" s="96" t="s">
        <v>2439</v>
      </c>
      <c r="N15" s="96" t="s">
        <v>2446</v>
      </c>
      <c r="O15" s="153" t="s">
        <v>2447</v>
      </c>
      <c r="P15" s="153"/>
      <c r="Q15" s="96" t="s">
        <v>2553</v>
      </c>
      <c r="S15" s="78"/>
      <c r="T15" s="145"/>
    </row>
    <row r="16" spans="1:52" s="130" customFormat="1" ht="18" x14ac:dyDescent="0.25">
      <c r="A16" s="168" t="str">
        <f>VLOOKUP(E16,'LISTADO ATM'!$A$2:$C$902,3,0)</f>
        <v>NORTE</v>
      </c>
      <c r="B16" s="112" t="s">
        <v>2634</v>
      </c>
      <c r="C16" s="97">
        <v>44418.427905092591</v>
      </c>
      <c r="D16" s="97" t="s">
        <v>2175</v>
      </c>
      <c r="E16" s="143">
        <v>638</v>
      </c>
      <c r="F16" s="168" t="str">
        <f>VLOOKUP(E16,VIP!$A$2:$O14842,2,0)</f>
        <v>DRBR638</v>
      </c>
      <c r="G16" s="168" t="str">
        <f>VLOOKUP(E16,'LISTADO ATM'!$A$2:$B$901,2,0)</f>
        <v xml:space="preserve">ATM S/M Yoma </v>
      </c>
      <c r="H16" s="168" t="str">
        <f>VLOOKUP(E16,VIP!$A$2:$O19803,7,FALSE)</f>
        <v>Si</v>
      </c>
      <c r="I16" s="168" t="str">
        <f>VLOOKUP(E16,VIP!$A$2:$O11768,8,FALSE)</f>
        <v>Si</v>
      </c>
      <c r="J16" s="168" t="str">
        <f>VLOOKUP(E16,VIP!$A$2:$O11718,8,FALSE)</f>
        <v>Si</v>
      </c>
      <c r="K16" s="168" t="str">
        <f>VLOOKUP(E16,VIP!$A$2:$O15292,6,0)</f>
        <v>NO</v>
      </c>
      <c r="L16" s="148" t="s">
        <v>2214</v>
      </c>
      <c r="M16" s="96" t="s">
        <v>2439</v>
      </c>
      <c r="N16" s="96" t="s">
        <v>2446</v>
      </c>
      <c r="O16" s="168" t="s">
        <v>2448</v>
      </c>
      <c r="P16" s="168"/>
      <c r="Q16" s="96" t="s">
        <v>2214</v>
      </c>
      <c r="S16" s="78"/>
      <c r="T16" s="145"/>
    </row>
    <row r="17" spans="1:20" s="130" customFormat="1" ht="18" x14ac:dyDescent="0.25">
      <c r="A17" s="153" t="str">
        <f>VLOOKUP(E17,'LISTADO ATM'!$A$2:$C$902,3,0)</f>
        <v>DISTRITO NACIONAL</v>
      </c>
      <c r="B17" s="112" t="s">
        <v>2633</v>
      </c>
      <c r="C17" s="97">
        <v>44418.448506944442</v>
      </c>
      <c r="D17" s="97" t="s">
        <v>2175</v>
      </c>
      <c r="E17" s="143">
        <v>12</v>
      </c>
      <c r="F17" s="153" t="str">
        <f>VLOOKUP(E17,VIP!$A$2:$O14839,2,0)</f>
        <v>DRBR012</v>
      </c>
      <c r="G17" s="153" t="str">
        <f>VLOOKUP(E17,'LISTADO ATM'!$A$2:$B$901,2,0)</f>
        <v xml:space="preserve">ATM Comercial Ganadera (San Isidro) </v>
      </c>
      <c r="H17" s="153" t="str">
        <f>VLOOKUP(E17,VIP!$A$2:$O19800,7,FALSE)</f>
        <v>Si</v>
      </c>
      <c r="I17" s="153" t="str">
        <f>VLOOKUP(E17,VIP!$A$2:$O11765,8,FALSE)</f>
        <v>No</v>
      </c>
      <c r="J17" s="153" t="str">
        <f>VLOOKUP(E17,VIP!$A$2:$O11715,8,FALSE)</f>
        <v>No</v>
      </c>
      <c r="K17" s="153" t="str">
        <f>VLOOKUP(E17,VIP!$A$2:$O15289,6,0)</f>
        <v>NO</v>
      </c>
      <c r="L17" s="148" t="s">
        <v>2458</v>
      </c>
      <c r="M17" s="96" t="s">
        <v>2439</v>
      </c>
      <c r="N17" s="96" t="s">
        <v>2446</v>
      </c>
      <c r="O17" s="153" t="s">
        <v>2448</v>
      </c>
      <c r="P17" s="153"/>
      <c r="Q17" s="96" t="s">
        <v>2458</v>
      </c>
      <c r="S17" s="78"/>
      <c r="T17" s="145"/>
    </row>
    <row r="18" spans="1:20" s="130" customFormat="1" ht="18" x14ac:dyDescent="0.25">
      <c r="A18" s="166" t="str">
        <f>VLOOKUP(E18,'LISTADO ATM'!$A$2:$C$902,3,0)</f>
        <v>DISTRITO NACIONAL</v>
      </c>
      <c r="B18" s="112" t="s">
        <v>2632</v>
      </c>
      <c r="C18" s="97">
        <v>44418.452349537038</v>
      </c>
      <c r="D18" s="97" t="s">
        <v>2175</v>
      </c>
      <c r="E18" s="143">
        <v>935</v>
      </c>
      <c r="F18" s="153" t="str">
        <f>VLOOKUP(E18,VIP!$A$2:$O14838,2,0)</f>
        <v>DRBR16J</v>
      </c>
      <c r="G18" s="153" t="str">
        <f>VLOOKUP(E18,'LISTADO ATM'!$A$2:$B$901,2,0)</f>
        <v xml:space="preserve">ATM Oficina John F. Kennedy </v>
      </c>
      <c r="H18" s="153" t="str">
        <f>VLOOKUP(E18,VIP!$A$2:$O19799,7,FALSE)</f>
        <v>Si</v>
      </c>
      <c r="I18" s="153" t="str">
        <f>VLOOKUP(E18,VIP!$A$2:$O11764,8,FALSE)</f>
        <v>Si</v>
      </c>
      <c r="J18" s="153" t="str">
        <f>VLOOKUP(E18,VIP!$A$2:$O11714,8,FALSE)</f>
        <v>Si</v>
      </c>
      <c r="K18" s="153" t="str">
        <f>VLOOKUP(E18,VIP!$A$2:$O15288,6,0)</f>
        <v>SI</v>
      </c>
      <c r="L18" s="148" t="s">
        <v>2636</v>
      </c>
      <c r="M18" s="96" t="s">
        <v>2439</v>
      </c>
      <c r="N18" s="96" t="s">
        <v>2446</v>
      </c>
      <c r="O18" s="166" t="s">
        <v>2448</v>
      </c>
      <c r="P18" s="153"/>
      <c r="Q18" s="96" t="s">
        <v>2636</v>
      </c>
      <c r="S18" s="78"/>
      <c r="T18" s="145"/>
    </row>
    <row r="19" spans="1:20" ht="18" x14ac:dyDescent="0.25">
      <c r="A19" s="166" t="str">
        <f>VLOOKUP(E19,'LISTADO ATM'!$A$2:$C$902,3,0)</f>
        <v>DISTRITO NACIONAL</v>
      </c>
      <c r="B19" s="112" t="s">
        <v>2631</v>
      </c>
      <c r="C19" s="97">
        <v>44418.456203703703</v>
      </c>
      <c r="D19" s="97" t="s">
        <v>2175</v>
      </c>
      <c r="E19" s="143">
        <v>70</v>
      </c>
      <c r="F19" s="166" t="str">
        <f>VLOOKUP(E19,VIP!$A$2:$O14837,2,0)</f>
        <v>DRBR070</v>
      </c>
      <c r="G19" s="166" t="str">
        <f>VLOOKUP(E19,'LISTADO ATM'!$A$2:$B$901,2,0)</f>
        <v xml:space="preserve">ATM Autoservicio Plaza Lama Zona Oriental </v>
      </c>
      <c r="H19" s="166" t="str">
        <f>VLOOKUP(E19,VIP!$A$2:$O19798,7,FALSE)</f>
        <v>Si</v>
      </c>
      <c r="I19" s="166" t="str">
        <f>VLOOKUP(E19,VIP!$A$2:$O11763,8,FALSE)</f>
        <v>Si</v>
      </c>
      <c r="J19" s="166" t="str">
        <f>VLOOKUP(E19,VIP!$A$2:$O11713,8,FALSE)</f>
        <v>Si</v>
      </c>
      <c r="K19" s="166" t="str">
        <f>VLOOKUP(E19,VIP!$A$2:$O15287,6,0)</f>
        <v>NO</v>
      </c>
      <c r="L19" s="148" t="s">
        <v>2214</v>
      </c>
      <c r="M19" s="96" t="s">
        <v>2439</v>
      </c>
      <c r="N19" s="96" t="s">
        <v>2446</v>
      </c>
      <c r="O19" s="166" t="s">
        <v>2448</v>
      </c>
      <c r="P19" s="166"/>
      <c r="Q19" s="96" t="s">
        <v>2214</v>
      </c>
    </row>
    <row r="20" spans="1:20" ht="18" x14ac:dyDescent="0.25">
      <c r="A20" s="166" t="str">
        <f>VLOOKUP(E20,'LISTADO ATM'!$A$2:$C$902,3,0)</f>
        <v>DISTRITO NACIONAL</v>
      </c>
      <c r="B20" s="112" t="s">
        <v>2645</v>
      </c>
      <c r="C20" s="97">
        <v>44418.475613425922</v>
      </c>
      <c r="D20" s="97" t="s">
        <v>2442</v>
      </c>
      <c r="E20" s="143">
        <v>961</v>
      </c>
      <c r="F20" s="166" t="str">
        <f>VLOOKUP(E20,VIP!$A$2:$O14848,2,0)</f>
        <v>DRBR03H</v>
      </c>
      <c r="G20" s="166" t="str">
        <f>VLOOKUP(E20,'LISTADO ATM'!$A$2:$B$901,2,0)</f>
        <v xml:space="preserve">ATM Listín Diario </v>
      </c>
      <c r="H20" s="166" t="str">
        <f>VLOOKUP(E20,VIP!$A$2:$O19809,7,FALSE)</f>
        <v>Si</v>
      </c>
      <c r="I20" s="166" t="str">
        <f>VLOOKUP(E20,VIP!$A$2:$O11774,8,FALSE)</f>
        <v>Si</v>
      </c>
      <c r="J20" s="166" t="str">
        <f>VLOOKUP(E20,VIP!$A$2:$O11724,8,FALSE)</f>
        <v>Si</v>
      </c>
      <c r="K20" s="166" t="str">
        <f>VLOOKUP(E20,VIP!$A$2:$O15298,6,0)</f>
        <v>NO</v>
      </c>
      <c r="L20" s="148" t="s">
        <v>2435</v>
      </c>
      <c r="M20" s="96" t="s">
        <v>2439</v>
      </c>
      <c r="N20" s="96" t="s">
        <v>2446</v>
      </c>
      <c r="O20" s="166" t="s">
        <v>2447</v>
      </c>
      <c r="P20" s="166"/>
      <c r="Q20" s="96" t="s">
        <v>2435</v>
      </c>
    </row>
    <row r="21" spans="1:20" ht="18" x14ac:dyDescent="0.25">
      <c r="A21" s="166" t="str">
        <f>VLOOKUP(E21,'LISTADO ATM'!$A$2:$C$902,3,0)</f>
        <v>DISTRITO NACIONAL</v>
      </c>
      <c r="B21" s="112" t="s">
        <v>2644</v>
      </c>
      <c r="C21" s="97">
        <v>44418.495706018519</v>
      </c>
      <c r="D21" s="97" t="s">
        <v>2442</v>
      </c>
      <c r="E21" s="143">
        <v>557</v>
      </c>
      <c r="F21" s="166" t="str">
        <f>VLOOKUP(E21,VIP!$A$2:$O14847,2,0)</f>
        <v>DRBR022</v>
      </c>
      <c r="G21" s="166" t="str">
        <f>VLOOKUP(E21,'LISTADO ATM'!$A$2:$B$901,2,0)</f>
        <v xml:space="preserve">ATM Multicentro La Sirena Ave. Mella </v>
      </c>
      <c r="H21" s="166" t="str">
        <f>VLOOKUP(E21,VIP!$A$2:$O19808,7,FALSE)</f>
        <v>Si</v>
      </c>
      <c r="I21" s="166" t="str">
        <f>VLOOKUP(E21,VIP!$A$2:$O11773,8,FALSE)</f>
        <v>Si</v>
      </c>
      <c r="J21" s="166" t="str">
        <f>VLOOKUP(E21,VIP!$A$2:$O11723,8,FALSE)</f>
        <v>Si</v>
      </c>
      <c r="K21" s="166" t="str">
        <f>VLOOKUP(E21,VIP!$A$2:$O15297,6,0)</f>
        <v>SI</v>
      </c>
      <c r="L21" s="148" t="s">
        <v>2435</v>
      </c>
      <c r="M21" s="96" t="s">
        <v>2439</v>
      </c>
      <c r="N21" s="96" t="s">
        <v>2446</v>
      </c>
      <c r="O21" s="166" t="s">
        <v>2447</v>
      </c>
      <c r="P21" s="166"/>
      <c r="Q21" s="96" t="s">
        <v>2435</v>
      </c>
    </row>
    <row r="22" spans="1:20" ht="18" x14ac:dyDescent="0.25">
      <c r="A22" s="166" t="str">
        <f>VLOOKUP(E22,'LISTADO ATM'!$A$2:$C$902,3,0)</f>
        <v>DISTRITO NACIONAL</v>
      </c>
      <c r="B22" s="112" t="s">
        <v>2643</v>
      </c>
      <c r="C22" s="97">
        <v>44418.562326388892</v>
      </c>
      <c r="D22" s="97" t="s">
        <v>2175</v>
      </c>
      <c r="E22" s="143">
        <v>486</v>
      </c>
      <c r="F22" s="166" t="str">
        <f>VLOOKUP(E22,VIP!$A$2:$O14846,2,0)</f>
        <v>DRBR486</v>
      </c>
      <c r="G22" s="166" t="str">
        <f>VLOOKUP(E22,'LISTADO ATM'!$A$2:$B$901,2,0)</f>
        <v xml:space="preserve">ATM Olé La Caleta </v>
      </c>
      <c r="H22" s="166" t="str">
        <f>VLOOKUP(E22,VIP!$A$2:$O19807,7,FALSE)</f>
        <v>Si</v>
      </c>
      <c r="I22" s="166" t="str">
        <f>VLOOKUP(E22,VIP!$A$2:$O11772,8,FALSE)</f>
        <v>Si</v>
      </c>
      <c r="J22" s="166" t="str">
        <f>VLOOKUP(E22,VIP!$A$2:$O11722,8,FALSE)</f>
        <v>Si</v>
      </c>
      <c r="K22" s="166" t="str">
        <f>VLOOKUP(E22,VIP!$A$2:$O15296,6,0)</f>
        <v>NO</v>
      </c>
      <c r="L22" s="148" t="s">
        <v>2458</v>
      </c>
      <c r="M22" s="96" t="s">
        <v>2439</v>
      </c>
      <c r="N22" s="96" t="s">
        <v>2615</v>
      </c>
      <c r="O22" s="166" t="s">
        <v>2448</v>
      </c>
      <c r="P22" s="166"/>
      <c r="Q22" s="96" t="s">
        <v>2458</v>
      </c>
    </row>
    <row r="23" spans="1:20" ht="18" x14ac:dyDescent="0.25">
      <c r="A23" s="166" t="str">
        <f>VLOOKUP(E23,'LISTADO ATM'!$A$2:$C$902,3,0)</f>
        <v>SUR</v>
      </c>
      <c r="B23" s="112" t="s">
        <v>2642</v>
      </c>
      <c r="C23" s="97">
        <v>44418.592013888891</v>
      </c>
      <c r="D23" s="97" t="s">
        <v>2175</v>
      </c>
      <c r="E23" s="143">
        <v>470</v>
      </c>
      <c r="F23" s="166" t="str">
        <f>VLOOKUP(E23,VIP!$A$2:$O14842,2,0)</f>
        <v>DRBR470</v>
      </c>
      <c r="G23" s="166" t="str">
        <f>VLOOKUP(E23,'LISTADO ATM'!$A$2:$B$901,2,0)</f>
        <v xml:space="preserve">ATM Hospital Taiwán (Azua) </v>
      </c>
      <c r="H23" s="166" t="str">
        <f>VLOOKUP(E23,VIP!$A$2:$O19803,7,FALSE)</f>
        <v>Si</v>
      </c>
      <c r="I23" s="166" t="str">
        <f>VLOOKUP(E23,VIP!$A$2:$O11768,8,FALSE)</f>
        <v>Si</v>
      </c>
      <c r="J23" s="166" t="str">
        <f>VLOOKUP(E23,VIP!$A$2:$O11718,8,FALSE)</f>
        <v>Si</v>
      </c>
      <c r="K23" s="166" t="str">
        <f>VLOOKUP(E23,VIP!$A$2:$O15292,6,0)</f>
        <v>NO</v>
      </c>
      <c r="L23" s="148" t="s">
        <v>2214</v>
      </c>
      <c r="M23" s="96" t="s">
        <v>2439</v>
      </c>
      <c r="N23" s="96" t="s">
        <v>2615</v>
      </c>
      <c r="O23" s="166" t="s">
        <v>2448</v>
      </c>
      <c r="P23" s="166"/>
      <c r="Q23" s="96" t="s">
        <v>2214</v>
      </c>
    </row>
    <row r="24" spans="1:20" ht="18" x14ac:dyDescent="0.25">
      <c r="A24" s="168" t="str">
        <f>VLOOKUP(E24,'LISTADO ATM'!$A$2:$C$902,3,0)</f>
        <v>DISTRITO NACIONAL</v>
      </c>
      <c r="B24" s="112" t="s">
        <v>2641</v>
      </c>
      <c r="C24" s="97">
        <v>44418.594189814816</v>
      </c>
      <c r="D24" s="97" t="s">
        <v>2175</v>
      </c>
      <c r="E24" s="143">
        <v>146</v>
      </c>
      <c r="F24" s="168" t="str">
        <f>VLOOKUP(E24,VIP!$A$2:$O14841,2,0)</f>
        <v>DRBR146</v>
      </c>
      <c r="G24" s="168" t="str">
        <f>VLOOKUP(E24,'LISTADO ATM'!$A$2:$B$901,2,0)</f>
        <v xml:space="preserve">ATM Tribunal Superior Constitucional </v>
      </c>
      <c r="H24" s="168" t="str">
        <f>VLOOKUP(E24,VIP!$A$2:$O19802,7,FALSE)</f>
        <v>Si</v>
      </c>
      <c r="I24" s="168" t="str">
        <f>VLOOKUP(E24,VIP!$A$2:$O11767,8,FALSE)</f>
        <v>Si</v>
      </c>
      <c r="J24" s="168" t="str">
        <f>VLOOKUP(E24,VIP!$A$2:$O11717,8,FALSE)</f>
        <v>Si</v>
      </c>
      <c r="K24" s="168" t="str">
        <f>VLOOKUP(E24,VIP!$A$2:$O15291,6,0)</f>
        <v>NO</v>
      </c>
      <c r="L24" s="148" t="s">
        <v>2214</v>
      </c>
      <c r="M24" s="96" t="s">
        <v>2439</v>
      </c>
      <c r="N24" s="96" t="s">
        <v>2615</v>
      </c>
      <c r="O24" s="168" t="s">
        <v>2448</v>
      </c>
      <c r="P24" s="168"/>
      <c r="Q24" s="96" t="s">
        <v>2214</v>
      </c>
    </row>
    <row r="25" spans="1:20" ht="18" x14ac:dyDescent="0.25">
      <c r="A25" s="166" t="str">
        <f>VLOOKUP(E25,'LISTADO ATM'!$A$2:$C$902,3,0)</f>
        <v>ESTE</v>
      </c>
      <c r="B25" s="112" t="s">
        <v>2640</v>
      </c>
      <c r="C25" s="97">
        <v>44418.59778935185</v>
      </c>
      <c r="D25" s="97" t="s">
        <v>2442</v>
      </c>
      <c r="E25" s="143">
        <v>843</v>
      </c>
      <c r="F25" s="166" t="str">
        <f>VLOOKUP(E25,VIP!$A$2:$O14838,2,0)</f>
        <v>DRBR843</v>
      </c>
      <c r="G25" s="166" t="str">
        <f>VLOOKUP(E25,'LISTADO ATM'!$A$2:$B$901,2,0)</f>
        <v xml:space="preserve">ATM Oficina Romana Centro </v>
      </c>
      <c r="H25" s="166" t="str">
        <f>VLOOKUP(E25,VIP!$A$2:$O19799,7,FALSE)</f>
        <v>Si</v>
      </c>
      <c r="I25" s="166" t="str">
        <f>VLOOKUP(E25,VIP!$A$2:$O11764,8,FALSE)</f>
        <v>Si</v>
      </c>
      <c r="J25" s="166" t="str">
        <f>VLOOKUP(E25,VIP!$A$2:$O11714,8,FALSE)</f>
        <v>Si</v>
      </c>
      <c r="K25" s="166" t="str">
        <f>VLOOKUP(E25,VIP!$A$2:$O15288,6,0)</f>
        <v>NO</v>
      </c>
      <c r="L25" s="148" t="s">
        <v>2411</v>
      </c>
      <c r="M25" s="96" t="s">
        <v>2439</v>
      </c>
      <c r="N25" s="96" t="s">
        <v>2446</v>
      </c>
      <c r="O25" s="166" t="s">
        <v>2447</v>
      </c>
      <c r="P25" s="166"/>
      <c r="Q25" s="96" t="s">
        <v>2411</v>
      </c>
    </row>
    <row r="26" spans="1:20" ht="18" x14ac:dyDescent="0.25">
      <c r="A26" s="166" t="str">
        <f>VLOOKUP(E26,'LISTADO ATM'!$A$2:$C$902,3,0)</f>
        <v>DISTRITO NACIONAL</v>
      </c>
      <c r="B26" s="112" t="s">
        <v>2639</v>
      </c>
      <c r="C26" s="97">
        <v>44418.598854166667</v>
      </c>
      <c r="D26" s="97" t="s">
        <v>2175</v>
      </c>
      <c r="E26" s="143">
        <v>952</v>
      </c>
      <c r="F26" s="166" t="str">
        <f>VLOOKUP(E26,VIP!$A$2:$O14837,2,0)</f>
        <v>DRBR16L</v>
      </c>
      <c r="G26" s="166" t="str">
        <f>VLOOKUP(E26,'LISTADO ATM'!$A$2:$B$901,2,0)</f>
        <v xml:space="preserve">ATM Alvarez Rivas </v>
      </c>
      <c r="H26" s="166" t="str">
        <f>VLOOKUP(E26,VIP!$A$2:$O19798,7,FALSE)</f>
        <v>Si</v>
      </c>
      <c r="I26" s="166" t="str">
        <f>VLOOKUP(E26,VIP!$A$2:$O11763,8,FALSE)</f>
        <v>Si</v>
      </c>
      <c r="J26" s="166" t="str">
        <f>VLOOKUP(E26,VIP!$A$2:$O11713,8,FALSE)</f>
        <v>Si</v>
      </c>
      <c r="K26" s="166" t="str">
        <f>VLOOKUP(E26,VIP!$A$2:$O15287,6,0)</f>
        <v>NO</v>
      </c>
      <c r="L26" s="148" t="s">
        <v>2214</v>
      </c>
      <c r="M26" s="96" t="s">
        <v>2439</v>
      </c>
      <c r="N26" s="96" t="s">
        <v>2446</v>
      </c>
      <c r="O26" s="166" t="s">
        <v>2448</v>
      </c>
      <c r="P26" s="166"/>
      <c r="Q26" s="96" t="s">
        <v>2214</v>
      </c>
    </row>
    <row r="27" spans="1:20" s="130" customFormat="1" ht="18" x14ac:dyDescent="0.25">
      <c r="A27" s="168" t="str">
        <f>VLOOKUP(E27,'LISTADO ATM'!$A$2:$C$902,3,0)</f>
        <v>DISTRITO NACIONAL</v>
      </c>
      <c r="B27" s="112" t="s">
        <v>2656</v>
      </c>
      <c r="C27" s="97">
        <v>44418.603831018518</v>
      </c>
      <c r="D27" s="97" t="s">
        <v>2442</v>
      </c>
      <c r="E27" s="143">
        <v>818</v>
      </c>
      <c r="F27" s="168" t="str">
        <f>VLOOKUP(E27,VIP!$A$2:$O14855,2,0)</f>
        <v>DRBR818</v>
      </c>
      <c r="G27" s="168" t="str">
        <f>VLOOKUP(E27,'LISTADO ATM'!$A$2:$B$901,2,0)</f>
        <v xml:space="preserve">ATM Juridicción Inmobiliaria </v>
      </c>
      <c r="H27" s="168" t="str">
        <f>VLOOKUP(E27,VIP!$A$2:$O19816,7,FALSE)</f>
        <v>No</v>
      </c>
      <c r="I27" s="168" t="str">
        <f>VLOOKUP(E27,VIP!$A$2:$O11781,8,FALSE)</f>
        <v>No</v>
      </c>
      <c r="J27" s="168" t="str">
        <f>VLOOKUP(E27,VIP!$A$2:$O11731,8,FALSE)</f>
        <v>No</v>
      </c>
      <c r="K27" s="168" t="str">
        <f>VLOOKUP(E27,VIP!$A$2:$O15305,6,0)</f>
        <v>NO</v>
      </c>
      <c r="L27" s="148" t="s">
        <v>2553</v>
      </c>
      <c r="M27" s="96" t="s">
        <v>2439</v>
      </c>
      <c r="N27" s="96" t="s">
        <v>2446</v>
      </c>
      <c r="O27" s="168" t="s">
        <v>2447</v>
      </c>
      <c r="P27" s="168"/>
      <c r="Q27" s="96" t="s">
        <v>2553</v>
      </c>
    </row>
    <row r="28" spans="1:20" s="130" customFormat="1" ht="18" x14ac:dyDescent="0.25">
      <c r="A28" s="168" t="str">
        <f>VLOOKUP(E28,'LISTADO ATM'!$A$2:$C$902,3,0)</f>
        <v>DISTRITO NACIONAL</v>
      </c>
      <c r="B28" s="112" t="s">
        <v>2655</v>
      </c>
      <c r="C28" s="97">
        <v>44418.635057870371</v>
      </c>
      <c r="D28" s="97" t="s">
        <v>2175</v>
      </c>
      <c r="E28" s="143">
        <v>697</v>
      </c>
      <c r="F28" s="168" t="str">
        <f>VLOOKUP(E28,VIP!$A$2:$O14854,2,0)</f>
        <v>DRBR697</v>
      </c>
      <c r="G28" s="168" t="str">
        <f>VLOOKUP(E28,'LISTADO ATM'!$A$2:$B$901,2,0)</f>
        <v>ATM Hipermercado Olé Ciudad Juan Bosch</v>
      </c>
      <c r="H28" s="168" t="str">
        <f>VLOOKUP(E28,VIP!$A$2:$O19815,7,FALSE)</f>
        <v>Si</v>
      </c>
      <c r="I28" s="168" t="str">
        <f>VLOOKUP(E28,VIP!$A$2:$O11780,8,FALSE)</f>
        <v>Si</v>
      </c>
      <c r="J28" s="168" t="str">
        <f>VLOOKUP(E28,VIP!$A$2:$O11730,8,FALSE)</f>
        <v>Si</v>
      </c>
      <c r="K28" s="168" t="str">
        <f>VLOOKUP(E28,VIP!$A$2:$O15304,6,0)</f>
        <v>NO</v>
      </c>
      <c r="L28" s="148" t="s">
        <v>2458</v>
      </c>
      <c r="M28" s="96" t="s">
        <v>2439</v>
      </c>
      <c r="N28" s="96" t="s">
        <v>2446</v>
      </c>
      <c r="O28" s="168" t="s">
        <v>2448</v>
      </c>
      <c r="P28" s="168"/>
      <c r="Q28" s="96" t="s">
        <v>2458</v>
      </c>
    </row>
    <row r="29" spans="1:20" s="130" customFormat="1" ht="18" x14ac:dyDescent="0.25">
      <c r="A29" s="168" t="str">
        <f>VLOOKUP(E29,'LISTADO ATM'!$A$2:$C$902,3,0)</f>
        <v>DISTRITO NACIONAL</v>
      </c>
      <c r="B29" s="112" t="s">
        <v>2654</v>
      </c>
      <c r="C29" s="97">
        <v>44418.644305555557</v>
      </c>
      <c r="D29" s="97" t="s">
        <v>2442</v>
      </c>
      <c r="E29" s="143">
        <v>493</v>
      </c>
      <c r="F29" s="168" t="str">
        <f>VLOOKUP(E29,VIP!$A$2:$O14852,2,0)</f>
        <v>DRBR493</v>
      </c>
      <c r="G29" s="168" t="str">
        <f>VLOOKUP(E29,'LISTADO ATM'!$A$2:$B$901,2,0)</f>
        <v xml:space="preserve">ATM Oficina Haina Occidental II </v>
      </c>
      <c r="H29" s="168" t="str">
        <f>VLOOKUP(E29,VIP!$A$2:$O19813,7,FALSE)</f>
        <v>Si</v>
      </c>
      <c r="I29" s="168" t="str">
        <f>VLOOKUP(E29,VIP!$A$2:$O11778,8,FALSE)</f>
        <v>Si</v>
      </c>
      <c r="J29" s="168" t="str">
        <f>VLOOKUP(E29,VIP!$A$2:$O11728,8,FALSE)</f>
        <v>Si</v>
      </c>
      <c r="K29" s="168" t="str">
        <f>VLOOKUP(E29,VIP!$A$2:$O15302,6,0)</f>
        <v>NO</v>
      </c>
      <c r="L29" s="148" t="s">
        <v>2411</v>
      </c>
      <c r="M29" s="96" t="s">
        <v>2439</v>
      </c>
      <c r="N29" s="96" t="s">
        <v>2446</v>
      </c>
      <c r="O29" s="168" t="s">
        <v>2447</v>
      </c>
      <c r="P29" s="168"/>
      <c r="Q29" s="96" t="s">
        <v>2411</v>
      </c>
    </row>
    <row r="30" spans="1:20" s="130" customFormat="1" ht="18" x14ac:dyDescent="0.25">
      <c r="A30" s="168" t="str">
        <f>VLOOKUP(E30,'LISTADO ATM'!$A$2:$C$902,3,0)</f>
        <v>DISTRITO NACIONAL</v>
      </c>
      <c r="B30" s="112" t="s">
        <v>2653</v>
      </c>
      <c r="C30" s="97">
        <v>44418.649768518517</v>
      </c>
      <c r="D30" s="97" t="s">
        <v>2462</v>
      </c>
      <c r="E30" s="143">
        <v>231</v>
      </c>
      <c r="F30" s="168" t="str">
        <f>VLOOKUP(E30,VIP!$A$2:$O14851,2,0)</f>
        <v>DRBR231</v>
      </c>
      <c r="G30" s="168" t="str">
        <f>VLOOKUP(E30,'LISTADO ATM'!$A$2:$B$901,2,0)</f>
        <v xml:space="preserve">ATM Oficina Zona Oriental </v>
      </c>
      <c r="H30" s="168" t="str">
        <f>VLOOKUP(E30,VIP!$A$2:$O19812,7,FALSE)</f>
        <v>Si</v>
      </c>
      <c r="I30" s="168" t="str">
        <f>VLOOKUP(E30,VIP!$A$2:$O11777,8,FALSE)</f>
        <v>Si</v>
      </c>
      <c r="J30" s="168" t="str">
        <f>VLOOKUP(E30,VIP!$A$2:$O11727,8,FALSE)</f>
        <v>Si</v>
      </c>
      <c r="K30" s="168" t="str">
        <f>VLOOKUP(E30,VIP!$A$2:$O15301,6,0)</f>
        <v>SI</v>
      </c>
      <c r="L30" s="148" t="s">
        <v>2590</v>
      </c>
      <c r="M30" s="96" t="s">
        <v>2439</v>
      </c>
      <c r="N30" s="96" t="s">
        <v>2446</v>
      </c>
      <c r="O30" s="168" t="s">
        <v>2463</v>
      </c>
      <c r="P30" s="168"/>
      <c r="Q30" s="96" t="s">
        <v>2590</v>
      </c>
    </row>
    <row r="31" spans="1:20" s="130" customFormat="1" ht="18" x14ac:dyDescent="0.25">
      <c r="A31" s="168" t="str">
        <f>VLOOKUP(E31,'LISTADO ATM'!$A$2:$C$902,3,0)</f>
        <v>DISTRITO NACIONAL</v>
      </c>
      <c r="B31" s="112" t="s">
        <v>2652</v>
      </c>
      <c r="C31" s="97">
        <v>44418.652499999997</v>
      </c>
      <c r="D31" s="97" t="s">
        <v>2462</v>
      </c>
      <c r="E31" s="143">
        <v>743</v>
      </c>
      <c r="F31" s="168" t="str">
        <f>VLOOKUP(E31,VIP!$A$2:$O14850,2,0)</f>
        <v>DRBR287</v>
      </c>
      <c r="G31" s="168" t="str">
        <f>VLOOKUP(E31,'LISTADO ATM'!$A$2:$B$901,2,0)</f>
        <v xml:space="preserve">ATM Oficina Los Frailes </v>
      </c>
      <c r="H31" s="168" t="str">
        <f>VLOOKUP(E31,VIP!$A$2:$O19811,7,FALSE)</f>
        <v>Si</v>
      </c>
      <c r="I31" s="168" t="str">
        <f>VLOOKUP(E31,VIP!$A$2:$O11776,8,FALSE)</f>
        <v>Si</v>
      </c>
      <c r="J31" s="168" t="str">
        <f>VLOOKUP(E31,VIP!$A$2:$O11726,8,FALSE)</f>
        <v>Si</v>
      </c>
      <c r="K31" s="168" t="str">
        <f>VLOOKUP(E31,VIP!$A$2:$O15300,6,0)</f>
        <v>SI</v>
      </c>
      <c r="L31" s="148" t="s">
        <v>2590</v>
      </c>
      <c r="M31" s="96" t="s">
        <v>2439</v>
      </c>
      <c r="N31" s="96" t="s">
        <v>2446</v>
      </c>
      <c r="O31" s="168" t="s">
        <v>2463</v>
      </c>
      <c r="P31" s="168"/>
      <c r="Q31" s="96" t="s">
        <v>2590</v>
      </c>
    </row>
    <row r="32" spans="1:20" s="130" customFormat="1" ht="18" x14ac:dyDescent="0.25">
      <c r="A32" s="168" t="str">
        <f>VLOOKUP(E32,'LISTADO ATM'!$A$2:$C$902,3,0)</f>
        <v>DISTRITO NACIONAL</v>
      </c>
      <c r="B32" s="112" t="s">
        <v>2651</v>
      </c>
      <c r="C32" s="97">
        <v>44418.654548611114</v>
      </c>
      <c r="D32" s="97" t="s">
        <v>2442</v>
      </c>
      <c r="E32" s="143">
        <v>369</v>
      </c>
      <c r="F32" s="168" t="str">
        <f>VLOOKUP(E32,VIP!$A$2:$O14849,2,0)</f>
        <v xml:space="preserve">DRBR369 </v>
      </c>
      <c r="G32" s="168" t="str">
        <f>VLOOKUP(E32,'LISTADO ATM'!$A$2:$B$901,2,0)</f>
        <v>ATM Plaza Lama Aut. Duarte</v>
      </c>
      <c r="H32" s="168" t="str">
        <f>VLOOKUP(E32,VIP!$A$2:$O19810,7,FALSE)</f>
        <v>N/A</v>
      </c>
      <c r="I32" s="168" t="str">
        <f>VLOOKUP(E32,VIP!$A$2:$O11775,8,FALSE)</f>
        <v>N/A</v>
      </c>
      <c r="J32" s="168" t="str">
        <f>VLOOKUP(E32,VIP!$A$2:$O11725,8,FALSE)</f>
        <v>N/A</v>
      </c>
      <c r="K32" s="168" t="str">
        <f>VLOOKUP(E32,VIP!$A$2:$O15299,6,0)</f>
        <v>N/A</v>
      </c>
      <c r="L32" s="148" t="s">
        <v>2590</v>
      </c>
      <c r="M32" s="96" t="s">
        <v>2439</v>
      </c>
      <c r="N32" s="96" t="s">
        <v>2446</v>
      </c>
      <c r="O32" s="168" t="s">
        <v>2447</v>
      </c>
      <c r="P32" s="168"/>
      <c r="Q32" s="96" t="s">
        <v>2590</v>
      </c>
    </row>
    <row r="33" spans="1:20" s="130" customFormat="1" ht="18" x14ac:dyDescent="0.25">
      <c r="A33" s="168" t="str">
        <f>VLOOKUP(E33,'LISTADO ATM'!$A$2:$C$902,3,0)</f>
        <v>ESTE</v>
      </c>
      <c r="B33" s="112" t="s">
        <v>2650</v>
      </c>
      <c r="C33" s="97">
        <v>44418.656157407408</v>
      </c>
      <c r="D33" s="97" t="s">
        <v>2462</v>
      </c>
      <c r="E33" s="143">
        <v>429</v>
      </c>
      <c r="F33" s="168" t="str">
        <f>VLOOKUP(E33,VIP!$A$2:$O14848,2,0)</f>
        <v>DRBR429</v>
      </c>
      <c r="G33" s="168" t="str">
        <f>VLOOKUP(E33,'LISTADO ATM'!$A$2:$B$901,2,0)</f>
        <v xml:space="preserve">ATM Oficina Jumbo La Romana </v>
      </c>
      <c r="H33" s="168" t="str">
        <f>VLOOKUP(E33,VIP!$A$2:$O19809,7,FALSE)</f>
        <v>Si</v>
      </c>
      <c r="I33" s="168" t="str">
        <f>VLOOKUP(E33,VIP!$A$2:$O11774,8,FALSE)</f>
        <v>Si</v>
      </c>
      <c r="J33" s="168" t="str">
        <f>VLOOKUP(E33,VIP!$A$2:$O11724,8,FALSE)</f>
        <v>Si</v>
      </c>
      <c r="K33" s="168" t="str">
        <f>VLOOKUP(E33,VIP!$A$2:$O15298,6,0)</f>
        <v>NO</v>
      </c>
      <c r="L33" s="148" t="s">
        <v>2590</v>
      </c>
      <c r="M33" s="96" t="s">
        <v>2439</v>
      </c>
      <c r="N33" s="96" t="s">
        <v>2446</v>
      </c>
      <c r="O33" s="168" t="s">
        <v>2463</v>
      </c>
      <c r="P33" s="168"/>
      <c r="Q33" s="96" t="s">
        <v>2590</v>
      </c>
      <c r="S33" s="78"/>
      <c r="T33" s="145"/>
    </row>
    <row r="34" spans="1:20" s="130" customFormat="1" ht="18" x14ac:dyDescent="0.25">
      <c r="A34" s="168" t="str">
        <f>VLOOKUP(E34,'LISTADO ATM'!$A$2:$C$902,3,0)</f>
        <v>DISTRITO NACIONAL</v>
      </c>
      <c r="B34" s="112" t="s">
        <v>2649</v>
      </c>
      <c r="C34" s="97">
        <v>44418.662824074076</v>
      </c>
      <c r="D34" s="97" t="s">
        <v>2462</v>
      </c>
      <c r="E34" s="143">
        <v>701</v>
      </c>
      <c r="F34" s="168" t="str">
        <f>VLOOKUP(E34,VIP!$A$2:$O14845,2,0)</f>
        <v>DRBR701</v>
      </c>
      <c r="G34" s="168" t="str">
        <f>VLOOKUP(E34,'LISTADO ATM'!$A$2:$B$901,2,0)</f>
        <v>ATM Autoservicio Los Alcarrizos</v>
      </c>
      <c r="H34" s="168" t="str">
        <f>VLOOKUP(E34,VIP!$A$2:$O19806,7,FALSE)</f>
        <v>Si</v>
      </c>
      <c r="I34" s="168" t="str">
        <f>VLOOKUP(E34,VIP!$A$2:$O11771,8,FALSE)</f>
        <v>Si</v>
      </c>
      <c r="J34" s="168" t="str">
        <f>VLOOKUP(E34,VIP!$A$2:$O11721,8,FALSE)</f>
        <v>Si</v>
      </c>
      <c r="K34" s="168" t="str">
        <f>VLOOKUP(E34,VIP!$A$2:$O15295,6,0)</f>
        <v>NO</v>
      </c>
      <c r="L34" s="148" t="s">
        <v>2590</v>
      </c>
      <c r="M34" s="96" t="s">
        <v>2439</v>
      </c>
      <c r="N34" s="96" t="s">
        <v>2446</v>
      </c>
      <c r="O34" s="168" t="s">
        <v>2463</v>
      </c>
      <c r="P34" s="168"/>
      <c r="Q34" s="96" t="s">
        <v>2590</v>
      </c>
      <c r="S34" s="78"/>
      <c r="T34" s="145"/>
    </row>
    <row r="35" spans="1:20" s="130" customFormat="1" ht="18" x14ac:dyDescent="0.25">
      <c r="A35" s="168" t="str">
        <f>VLOOKUP(E35,'LISTADO ATM'!$A$2:$C$902,3,0)</f>
        <v>DISTRITO NACIONAL</v>
      </c>
      <c r="B35" s="112" t="s">
        <v>2648</v>
      </c>
      <c r="C35" s="97">
        <v>44418.66510416667</v>
      </c>
      <c r="D35" s="97" t="s">
        <v>2442</v>
      </c>
      <c r="E35" s="143">
        <v>835</v>
      </c>
      <c r="F35" s="168" t="str">
        <f>VLOOKUP(E35,VIP!$A$2:$O14844,2,0)</f>
        <v>DRBR835</v>
      </c>
      <c r="G35" s="168" t="str">
        <f>VLOOKUP(E35,'LISTADO ATM'!$A$2:$B$901,2,0)</f>
        <v xml:space="preserve">ATM UNP Megacentro </v>
      </c>
      <c r="H35" s="168" t="str">
        <f>VLOOKUP(E35,VIP!$A$2:$O19805,7,FALSE)</f>
        <v>Si</v>
      </c>
      <c r="I35" s="168" t="str">
        <f>VLOOKUP(E35,VIP!$A$2:$O11770,8,FALSE)</f>
        <v>Si</v>
      </c>
      <c r="J35" s="168" t="str">
        <f>VLOOKUP(E35,VIP!$A$2:$O11720,8,FALSE)</f>
        <v>Si</v>
      </c>
      <c r="K35" s="168" t="str">
        <f>VLOOKUP(E35,VIP!$A$2:$O15294,6,0)</f>
        <v>SI</v>
      </c>
      <c r="L35" s="148" t="s">
        <v>2657</v>
      </c>
      <c r="M35" s="96" t="s">
        <v>2439</v>
      </c>
      <c r="N35" s="96" t="s">
        <v>2446</v>
      </c>
      <c r="O35" s="168" t="s">
        <v>2447</v>
      </c>
      <c r="P35" s="168"/>
      <c r="Q35" s="96" t="s">
        <v>2657</v>
      </c>
      <c r="S35" s="78"/>
      <c r="T35" s="145"/>
    </row>
    <row r="36" spans="1:20" s="130" customFormat="1" ht="18" x14ac:dyDescent="0.25">
      <c r="A36" s="168" t="str">
        <f>VLOOKUP(E36,'LISTADO ATM'!$A$2:$C$902,3,0)</f>
        <v>DISTRITO NACIONAL</v>
      </c>
      <c r="B36" s="112" t="s">
        <v>2647</v>
      </c>
      <c r="C36" s="97">
        <v>44418.667210648149</v>
      </c>
      <c r="D36" s="97" t="s">
        <v>2442</v>
      </c>
      <c r="E36" s="143">
        <v>725</v>
      </c>
      <c r="F36" s="168" t="str">
        <f>VLOOKUP(E36,VIP!$A$2:$O14843,2,0)</f>
        <v>DRBR998</v>
      </c>
      <c r="G36" s="168" t="str">
        <f>VLOOKUP(E36,'LISTADO ATM'!$A$2:$B$901,2,0)</f>
        <v xml:space="preserve">ATM El Huacal II  </v>
      </c>
      <c r="H36" s="168" t="str">
        <f>VLOOKUP(E36,VIP!$A$2:$O19804,7,FALSE)</f>
        <v>Si</v>
      </c>
      <c r="I36" s="168" t="str">
        <f>VLOOKUP(E36,VIP!$A$2:$O11769,8,FALSE)</f>
        <v>Si</v>
      </c>
      <c r="J36" s="168" t="str">
        <f>VLOOKUP(E36,VIP!$A$2:$O11719,8,FALSE)</f>
        <v>Si</v>
      </c>
      <c r="K36" s="168" t="str">
        <f>VLOOKUP(E36,VIP!$A$2:$O15293,6,0)</f>
        <v>NO</v>
      </c>
      <c r="L36" s="148" t="s">
        <v>2435</v>
      </c>
      <c r="M36" s="96" t="s">
        <v>2439</v>
      </c>
      <c r="N36" s="96" t="s">
        <v>2446</v>
      </c>
      <c r="O36" s="168" t="s">
        <v>2447</v>
      </c>
      <c r="P36" s="168"/>
      <c r="Q36" s="96" t="s">
        <v>2435</v>
      </c>
      <c r="S36" s="78"/>
      <c r="T36" s="145"/>
    </row>
    <row r="37" spans="1:20" s="130" customFormat="1" ht="18" x14ac:dyDescent="0.25">
      <c r="A37" s="168" t="str">
        <f>VLOOKUP(E37,'LISTADO ATM'!$A$2:$C$902,3,0)</f>
        <v>DISTRITO NACIONAL</v>
      </c>
      <c r="B37" s="112" t="s">
        <v>2646</v>
      </c>
      <c r="C37" s="97">
        <v>44418.668576388889</v>
      </c>
      <c r="D37" s="97" t="s">
        <v>2442</v>
      </c>
      <c r="E37" s="143">
        <v>545</v>
      </c>
      <c r="F37" s="168" t="str">
        <f>VLOOKUP(E37,VIP!$A$2:$O14842,2,0)</f>
        <v>DRBR995</v>
      </c>
      <c r="G37" s="168" t="str">
        <f>VLOOKUP(E37,'LISTADO ATM'!$A$2:$B$901,2,0)</f>
        <v xml:space="preserve">ATM Oficina Isabel La Católica II  </v>
      </c>
      <c r="H37" s="168" t="str">
        <f>VLOOKUP(E37,VIP!$A$2:$O19803,7,FALSE)</f>
        <v>Si</v>
      </c>
      <c r="I37" s="168" t="str">
        <f>VLOOKUP(E37,VIP!$A$2:$O11768,8,FALSE)</f>
        <v>Si</v>
      </c>
      <c r="J37" s="168" t="str">
        <f>VLOOKUP(E37,VIP!$A$2:$O11718,8,FALSE)</f>
        <v>Si</v>
      </c>
      <c r="K37" s="168" t="str">
        <f>VLOOKUP(E37,VIP!$A$2:$O15292,6,0)</f>
        <v>NO</v>
      </c>
      <c r="L37" s="148" t="s">
        <v>2590</v>
      </c>
      <c r="M37" s="96" t="s">
        <v>2439</v>
      </c>
      <c r="N37" s="96" t="s">
        <v>2446</v>
      </c>
      <c r="O37" s="168" t="s">
        <v>2447</v>
      </c>
      <c r="P37" s="168"/>
      <c r="Q37" s="96" t="s">
        <v>2590</v>
      </c>
      <c r="S37" s="78"/>
      <c r="T37" s="145"/>
    </row>
    <row r="38" spans="1:20" ht="18" x14ac:dyDescent="0.25">
      <c r="A38" s="169" t="str">
        <f>VLOOKUP(E38,'LISTADO ATM'!$A$2:$C$902,3,0)</f>
        <v>DISTRITO NACIONAL</v>
      </c>
      <c r="B38" s="112" t="s">
        <v>2667</v>
      </c>
      <c r="C38" s="97">
        <v>44418.79011574074</v>
      </c>
      <c r="D38" s="97" t="s">
        <v>2175</v>
      </c>
      <c r="E38" s="143">
        <v>35</v>
      </c>
      <c r="F38" s="169" t="str">
        <f>VLOOKUP(E38,VIP!$A$2:$O14842,2,0)</f>
        <v>DRBR035</v>
      </c>
      <c r="G38" s="169" t="str">
        <f>VLOOKUP(E38,'LISTADO ATM'!$A$2:$B$901,2,0)</f>
        <v xml:space="preserve">ATM Dirección General de Aduanas I </v>
      </c>
      <c r="H38" s="169" t="str">
        <f>VLOOKUP(E38,VIP!$A$2:$O19803,7,FALSE)</f>
        <v>Si</v>
      </c>
      <c r="I38" s="169" t="str">
        <f>VLOOKUP(E38,VIP!$A$2:$O11768,8,FALSE)</f>
        <v>Si</v>
      </c>
      <c r="J38" s="169" t="str">
        <f>VLOOKUP(E38,VIP!$A$2:$O11718,8,FALSE)</f>
        <v>Si</v>
      </c>
      <c r="K38" s="169" t="str">
        <f>VLOOKUP(E38,VIP!$A$2:$O15292,6,0)</f>
        <v>NO</v>
      </c>
      <c r="L38" s="148" t="s">
        <v>2675</v>
      </c>
      <c r="M38" s="96" t="s">
        <v>2439</v>
      </c>
      <c r="N38" s="96" t="s">
        <v>2446</v>
      </c>
      <c r="O38" s="169" t="s">
        <v>2448</v>
      </c>
      <c r="P38" s="169"/>
      <c r="Q38" s="96" t="s">
        <v>2675</v>
      </c>
    </row>
    <row r="39" spans="1:20" ht="18" x14ac:dyDescent="0.25">
      <c r="A39" s="169" t="str">
        <f>VLOOKUP(E39,'LISTADO ATM'!$A$2:$C$902,3,0)</f>
        <v>DISTRITO NACIONAL</v>
      </c>
      <c r="B39" s="112" t="s">
        <v>2666</v>
      </c>
      <c r="C39" s="97">
        <v>44418.790717592594</v>
      </c>
      <c r="D39" s="97" t="s">
        <v>2175</v>
      </c>
      <c r="E39" s="143">
        <v>517</v>
      </c>
      <c r="F39" s="169" t="str">
        <f>VLOOKUP(E39,VIP!$A$2:$O14843,2,0)</f>
        <v>DRBR517</v>
      </c>
      <c r="G39" s="169" t="str">
        <f>VLOOKUP(E39,'LISTADO ATM'!$A$2:$B$901,2,0)</f>
        <v xml:space="preserve">ATM Autobanco Oficina Sans Soucí </v>
      </c>
      <c r="H39" s="169" t="str">
        <f>VLOOKUP(E39,VIP!$A$2:$O19804,7,FALSE)</f>
        <v>Si</v>
      </c>
      <c r="I39" s="169" t="str">
        <f>VLOOKUP(E39,VIP!$A$2:$O11769,8,FALSE)</f>
        <v>Si</v>
      </c>
      <c r="J39" s="169" t="str">
        <f>VLOOKUP(E39,VIP!$A$2:$O11719,8,FALSE)</f>
        <v>Si</v>
      </c>
      <c r="K39" s="169" t="str">
        <f>VLOOKUP(E39,VIP!$A$2:$O15293,6,0)</f>
        <v>SI</v>
      </c>
      <c r="L39" s="148" t="s">
        <v>2675</v>
      </c>
      <c r="M39" s="96" t="s">
        <v>2439</v>
      </c>
      <c r="N39" s="96" t="s">
        <v>2446</v>
      </c>
      <c r="O39" s="169" t="s">
        <v>2448</v>
      </c>
      <c r="P39" s="169"/>
      <c r="Q39" s="96" t="s">
        <v>2675</v>
      </c>
    </row>
    <row r="40" spans="1:20" ht="18" x14ac:dyDescent="0.25">
      <c r="A40" s="169" t="str">
        <f>VLOOKUP(E40,'LISTADO ATM'!$A$2:$C$902,3,0)</f>
        <v>DISTRITO NACIONAL</v>
      </c>
      <c r="B40" s="112" t="s">
        <v>2665</v>
      </c>
      <c r="C40" s="97">
        <v>44418.791747685187</v>
      </c>
      <c r="D40" s="97" t="s">
        <v>2175</v>
      </c>
      <c r="E40" s="143">
        <v>914</v>
      </c>
      <c r="F40" s="169" t="str">
        <f>VLOOKUP(E40,VIP!$A$2:$O14844,2,0)</f>
        <v>DRBR914</v>
      </c>
      <c r="G40" s="169" t="str">
        <f>VLOOKUP(E40,'LISTADO ATM'!$A$2:$B$901,2,0)</f>
        <v xml:space="preserve">ATM Clínica Abreu </v>
      </c>
      <c r="H40" s="169" t="str">
        <f>VLOOKUP(E40,VIP!$A$2:$O19805,7,FALSE)</f>
        <v>Si</v>
      </c>
      <c r="I40" s="169" t="str">
        <f>VLOOKUP(E40,VIP!$A$2:$O11770,8,FALSE)</f>
        <v>No</v>
      </c>
      <c r="J40" s="169" t="str">
        <f>VLOOKUP(E40,VIP!$A$2:$O11720,8,FALSE)</f>
        <v>No</v>
      </c>
      <c r="K40" s="169" t="str">
        <f>VLOOKUP(E40,VIP!$A$2:$O15294,6,0)</f>
        <v>NO</v>
      </c>
      <c r="L40" s="148" t="s">
        <v>2675</v>
      </c>
      <c r="M40" s="96" t="s">
        <v>2439</v>
      </c>
      <c r="N40" s="96" t="s">
        <v>2446</v>
      </c>
      <c r="O40" s="169" t="s">
        <v>2448</v>
      </c>
      <c r="P40" s="169"/>
      <c r="Q40" s="96" t="s">
        <v>2675</v>
      </c>
    </row>
    <row r="41" spans="1:20" ht="18" x14ac:dyDescent="0.25">
      <c r="A41" s="169" t="str">
        <f>VLOOKUP(E41,'LISTADO ATM'!$A$2:$C$902,3,0)</f>
        <v>SUR</v>
      </c>
      <c r="B41" s="112" t="s">
        <v>2664</v>
      </c>
      <c r="C41" s="97">
        <v>44418.792453703703</v>
      </c>
      <c r="D41" s="97" t="s">
        <v>2175</v>
      </c>
      <c r="E41" s="143">
        <v>101</v>
      </c>
      <c r="F41" s="169" t="str">
        <f>VLOOKUP(E41,VIP!$A$2:$O14845,2,0)</f>
        <v>DRBR101</v>
      </c>
      <c r="G41" s="169" t="str">
        <f>VLOOKUP(E41,'LISTADO ATM'!$A$2:$B$901,2,0)</f>
        <v xml:space="preserve">ATM Oficina San Juan de la Maguana I </v>
      </c>
      <c r="H41" s="169" t="str">
        <f>VLOOKUP(E41,VIP!$A$2:$O19806,7,FALSE)</f>
        <v>Si</v>
      </c>
      <c r="I41" s="169" t="str">
        <f>VLOOKUP(E41,VIP!$A$2:$O11771,8,FALSE)</f>
        <v>Si</v>
      </c>
      <c r="J41" s="169" t="str">
        <f>VLOOKUP(E41,VIP!$A$2:$O11721,8,FALSE)</f>
        <v>Si</v>
      </c>
      <c r="K41" s="169" t="str">
        <f>VLOOKUP(E41,VIP!$A$2:$O15295,6,0)</f>
        <v>SI</v>
      </c>
      <c r="L41" s="148" t="s">
        <v>2675</v>
      </c>
      <c r="M41" s="96" t="s">
        <v>2439</v>
      </c>
      <c r="N41" s="96" t="s">
        <v>2446</v>
      </c>
      <c r="O41" s="169" t="s">
        <v>2448</v>
      </c>
      <c r="P41" s="169"/>
      <c r="Q41" s="96" t="s">
        <v>2675</v>
      </c>
    </row>
    <row r="42" spans="1:20" ht="18" x14ac:dyDescent="0.25">
      <c r="A42" s="169" t="str">
        <f>VLOOKUP(E42,'LISTADO ATM'!$A$2:$C$902,3,0)</f>
        <v>NORTE</v>
      </c>
      <c r="B42" s="112" t="s">
        <v>2663</v>
      </c>
      <c r="C42" s="97">
        <v>44418.79859953704</v>
      </c>
      <c r="D42" s="97" t="s">
        <v>2175</v>
      </c>
      <c r="E42" s="143">
        <v>4</v>
      </c>
      <c r="F42" s="169" t="str">
        <f>VLOOKUP(E42,VIP!$A$2:$O14846,2,0)</f>
        <v>DRBR004</v>
      </c>
      <c r="G42" s="169" t="str">
        <f>VLOOKUP(E42,'LISTADO ATM'!$A$2:$B$901,2,0)</f>
        <v>ATM Avenida Rivas</v>
      </c>
      <c r="H42" s="169" t="str">
        <f>VLOOKUP(E42,VIP!$A$2:$O19807,7,FALSE)</f>
        <v>Si</v>
      </c>
      <c r="I42" s="169" t="str">
        <f>VLOOKUP(E42,VIP!$A$2:$O11772,8,FALSE)</f>
        <v>Si</v>
      </c>
      <c r="J42" s="169" t="str">
        <f>VLOOKUP(E42,VIP!$A$2:$O11722,8,FALSE)</f>
        <v>Si</v>
      </c>
      <c r="K42" s="169" t="str">
        <f>VLOOKUP(E42,VIP!$A$2:$O15296,6,0)</f>
        <v>NO</v>
      </c>
      <c r="L42" s="148" t="s">
        <v>2214</v>
      </c>
      <c r="M42" s="96" t="s">
        <v>2439</v>
      </c>
      <c r="N42" s="96" t="s">
        <v>2446</v>
      </c>
      <c r="O42" s="169" t="s">
        <v>2448</v>
      </c>
      <c r="P42" s="169"/>
      <c r="Q42" s="96" t="s">
        <v>2214</v>
      </c>
    </row>
    <row r="43" spans="1:20" ht="18" x14ac:dyDescent="0.25">
      <c r="A43" s="169" t="str">
        <f>VLOOKUP(E43,'LISTADO ATM'!$A$2:$C$902,3,0)</f>
        <v>DISTRITO NACIONAL</v>
      </c>
      <c r="B43" s="112" t="s">
        <v>2662</v>
      </c>
      <c r="C43" s="97">
        <v>44418.810787037037</v>
      </c>
      <c r="D43" s="97" t="s">
        <v>2175</v>
      </c>
      <c r="E43" s="143">
        <v>420</v>
      </c>
      <c r="F43" s="169" t="str">
        <f>VLOOKUP(E43,VIP!$A$2:$O14847,2,0)</f>
        <v>DRBR420</v>
      </c>
      <c r="G43" s="169" t="str">
        <f>VLOOKUP(E43,'LISTADO ATM'!$A$2:$B$901,2,0)</f>
        <v xml:space="preserve">ATM DGII Av. Lincoln </v>
      </c>
      <c r="H43" s="169" t="str">
        <f>VLOOKUP(E43,VIP!$A$2:$O19808,7,FALSE)</f>
        <v>Si</v>
      </c>
      <c r="I43" s="169" t="str">
        <f>VLOOKUP(E43,VIP!$A$2:$O11773,8,FALSE)</f>
        <v>Si</v>
      </c>
      <c r="J43" s="169" t="str">
        <f>VLOOKUP(E43,VIP!$A$2:$O11723,8,FALSE)</f>
        <v>Si</v>
      </c>
      <c r="K43" s="169" t="str">
        <f>VLOOKUP(E43,VIP!$A$2:$O15297,6,0)</f>
        <v>NO</v>
      </c>
      <c r="L43" s="148" t="s">
        <v>2214</v>
      </c>
      <c r="M43" s="96" t="s">
        <v>2439</v>
      </c>
      <c r="N43" s="96" t="s">
        <v>2446</v>
      </c>
      <c r="O43" s="169" t="s">
        <v>2448</v>
      </c>
      <c r="P43" s="169"/>
      <c r="Q43" s="96" t="s">
        <v>2214</v>
      </c>
    </row>
    <row r="44" spans="1:20" ht="18" x14ac:dyDescent="0.25">
      <c r="A44" s="169" t="str">
        <f>VLOOKUP(E44,'LISTADO ATM'!$A$2:$C$902,3,0)</f>
        <v>DISTRITO NACIONAL</v>
      </c>
      <c r="B44" s="112" t="s">
        <v>2661</v>
      </c>
      <c r="C44" s="97">
        <v>44418.813738425924</v>
      </c>
      <c r="D44" s="97" t="s">
        <v>2175</v>
      </c>
      <c r="E44" s="143">
        <v>407</v>
      </c>
      <c r="F44" s="169" t="str">
        <f>VLOOKUP(E44,VIP!$A$2:$O14848,2,0)</f>
        <v>DRBR407</v>
      </c>
      <c r="G44" s="169" t="str">
        <f>VLOOKUP(E44,'LISTADO ATM'!$A$2:$B$901,2,0)</f>
        <v xml:space="preserve">ATM Multicentro La Sirena Villa Mella </v>
      </c>
      <c r="H44" s="169" t="str">
        <f>VLOOKUP(E44,VIP!$A$2:$O19809,7,FALSE)</f>
        <v>Si</v>
      </c>
      <c r="I44" s="169" t="str">
        <f>VLOOKUP(E44,VIP!$A$2:$O11774,8,FALSE)</f>
        <v>Si</v>
      </c>
      <c r="J44" s="169" t="str">
        <f>VLOOKUP(E44,VIP!$A$2:$O11724,8,FALSE)</f>
        <v>Si</v>
      </c>
      <c r="K44" s="169" t="str">
        <f>VLOOKUP(E44,VIP!$A$2:$O15298,6,0)</f>
        <v>NO</v>
      </c>
      <c r="L44" s="148" t="s">
        <v>2214</v>
      </c>
      <c r="M44" s="96" t="s">
        <v>2439</v>
      </c>
      <c r="N44" s="96" t="s">
        <v>2446</v>
      </c>
      <c r="O44" s="169" t="s">
        <v>2448</v>
      </c>
      <c r="P44" s="169"/>
      <c r="Q44" s="96" t="s">
        <v>2214</v>
      </c>
    </row>
    <row r="45" spans="1:20" ht="18" x14ac:dyDescent="0.25">
      <c r="A45" s="169" t="str">
        <f>VLOOKUP(E45,'LISTADO ATM'!$A$2:$C$902,3,0)</f>
        <v>DISTRITO NACIONAL</v>
      </c>
      <c r="B45" s="112" t="s">
        <v>2660</v>
      </c>
      <c r="C45" s="97">
        <v>44418.814710648148</v>
      </c>
      <c r="D45" s="97" t="s">
        <v>2175</v>
      </c>
      <c r="E45" s="143">
        <v>318</v>
      </c>
      <c r="F45" s="169" t="str">
        <f>VLOOKUP(E45,VIP!$A$2:$O14849,2,0)</f>
        <v>DRBR318</v>
      </c>
      <c r="G45" s="169" t="str">
        <f>VLOOKUP(E45,'LISTADO ATM'!$A$2:$B$901,2,0)</f>
        <v>ATM Autoservicio Lope de Vega</v>
      </c>
      <c r="H45" s="169" t="str">
        <f>VLOOKUP(E45,VIP!$A$2:$O19810,7,FALSE)</f>
        <v>Si</v>
      </c>
      <c r="I45" s="169" t="str">
        <f>VLOOKUP(E45,VIP!$A$2:$O11775,8,FALSE)</f>
        <v>Si</v>
      </c>
      <c r="J45" s="169" t="str">
        <f>VLOOKUP(E45,VIP!$A$2:$O11725,8,FALSE)</f>
        <v>Si</v>
      </c>
      <c r="K45" s="169" t="str">
        <f>VLOOKUP(E45,VIP!$A$2:$O15299,6,0)</f>
        <v>NO</v>
      </c>
      <c r="L45" s="148" t="s">
        <v>2214</v>
      </c>
      <c r="M45" s="96" t="s">
        <v>2439</v>
      </c>
      <c r="N45" s="96" t="s">
        <v>2446</v>
      </c>
      <c r="O45" s="169" t="s">
        <v>2448</v>
      </c>
      <c r="P45" s="169"/>
      <c r="Q45" s="96" t="s">
        <v>2214</v>
      </c>
    </row>
    <row r="46" spans="1:20" ht="18" x14ac:dyDescent="0.25">
      <c r="A46" s="169" t="str">
        <f>VLOOKUP(E46,'LISTADO ATM'!$A$2:$C$902,3,0)</f>
        <v>DISTRITO NACIONAL</v>
      </c>
      <c r="B46" s="112" t="s">
        <v>2659</v>
      </c>
      <c r="C46" s="97">
        <v>44418.819108796299</v>
      </c>
      <c r="D46" s="97" t="s">
        <v>2175</v>
      </c>
      <c r="E46" s="143">
        <v>875</v>
      </c>
      <c r="F46" s="169" t="str">
        <f>VLOOKUP(E46,VIP!$A$2:$O14850,2,0)</f>
        <v>DRBR875</v>
      </c>
      <c r="G46" s="169" t="str">
        <f>VLOOKUP(E46,'LISTADO ATM'!$A$2:$B$901,2,0)</f>
        <v xml:space="preserve">ATM Texaco Aut. Duarte KM 14 1/2 (Los Alcarrizos) </v>
      </c>
      <c r="H46" s="169" t="str">
        <f>VLOOKUP(E46,VIP!$A$2:$O19811,7,FALSE)</f>
        <v>Si</v>
      </c>
      <c r="I46" s="169" t="str">
        <f>VLOOKUP(E46,VIP!$A$2:$O11776,8,FALSE)</f>
        <v>Si</v>
      </c>
      <c r="J46" s="169" t="str">
        <f>VLOOKUP(E46,VIP!$A$2:$O11726,8,FALSE)</f>
        <v>Si</v>
      </c>
      <c r="K46" s="169" t="str">
        <f>VLOOKUP(E46,VIP!$A$2:$O15300,6,0)</f>
        <v>NO</v>
      </c>
      <c r="L46" s="148" t="s">
        <v>2240</v>
      </c>
      <c r="M46" s="96" t="s">
        <v>2439</v>
      </c>
      <c r="N46" s="96" t="s">
        <v>2446</v>
      </c>
      <c r="O46" s="169" t="s">
        <v>2448</v>
      </c>
      <c r="P46" s="169"/>
      <c r="Q46" s="96" t="s">
        <v>2240</v>
      </c>
    </row>
    <row r="47" spans="1:20" ht="18" x14ac:dyDescent="0.25">
      <c r="A47" s="169" t="str">
        <f>VLOOKUP(E47,'LISTADO ATM'!$A$2:$C$902,3,0)</f>
        <v>NORTE</v>
      </c>
      <c r="B47" s="112" t="s">
        <v>2658</v>
      </c>
      <c r="C47" s="97">
        <v>44418.819849537038</v>
      </c>
      <c r="D47" s="97" t="s">
        <v>2175</v>
      </c>
      <c r="E47" s="143">
        <v>805</v>
      </c>
      <c r="F47" s="169" t="str">
        <f>VLOOKUP(E47,VIP!$A$2:$O14851,2,0)</f>
        <v>DRBR805</v>
      </c>
      <c r="G47" s="169" t="str">
        <f>VLOOKUP(E47,'LISTADO ATM'!$A$2:$B$901,2,0)</f>
        <v xml:space="preserve">ATM Be Live Grand Marién (Puerto Plata) </v>
      </c>
      <c r="H47" s="169" t="str">
        <f>VLOOKUP(E47,VIP!$A$2:$O19812,7,FALSE)</f>
        <v>Si</v>
      </c>
      <c r="I47" s="169" t="str">
        <f>VLOOKUP(E47,VIP!$A$2:$O11777,8,FALSE)</f>
        <v>Si</v>
      </c>
      <c r="J47" s="169" t="str">
        <f>VLOOKUP(E47,VIP!$A$2:$O11727,8,FALSE)</f>
        <v>Si</v>
      </c>
      <c r="K47" s="169" t="str">
        <f>VLOOKUP(E47,VIP!$A$2:$O15301,6,0)</f>
        <v>NO</v>
      </c>
      <c r="L47" s="148" t="s">
        <v>2240</v>
      </c>
      <c r="M47" s="96" t="s">
        <v>2439</v>
      </c>
      <c r="N47" s="96" t="s">
        <v>2446</v>
      </c>
      <c r="O47" s="169" t="s">
        <v>2448</v>
      </c>
      <c r="P47" s="169"/>
      <c r="Q47" s="96" t="s">
        <v>2240</v>
      </c>
    </row>
    <row r="48" spans="1:20" ht="18" x14ac:dyDescent="0.25">
      <c r="A48" s="169" t="str">
        <f>VLOOKUP(E48,'LISTADO ATM'!$A$2:$C$902,3,0)</f>
        <v>DISTRITO NACIONAL</v>
      </c>
      <c r="B48" s="112" t="s">
        <v>2668</v>
      </c>
      <c r="C48" s="97">
        <v>44418.94494212963</v>
      </c>
      <c r="D48" s="97" t="s">
        <v>2175</v>
      </c>
      <c r="E48" s="143">
        <v>39</v>
      </c>
      <c r="F48" s="169" t="str">
        <f>VLOOKUP(E48,VIP!$A$2:$O14852,2,0)</f>
        <v>DRBR039</v>
      </c>
      <c r="G48" s="169" t="str">
        <f>VLOOKUP(E48,'LISTADO ATM'!$A$2:$B$901,2,0)</f>
        <v xml:space="preserve">ATM Oficina Ovando </v>
      </c>
      <c r="H48" s="169" t="str">
        <f>VLOOKUP(E48,VIP!$A$2:$O19813,7,FALSE)</f>
        <v>Si</v>
      </c>
      <c r="I48" s="169" t="str">
        <f>VLOOKUP(E48,VIP!$A$2:$O11778,8,FALSE)</f>
        <v>No</v>
      </c>
      <c r="J48" s="169" t="str">
        <f>VLOOKUP(E48,VIP!$A$2:$O11728,8,FALSE)</f>
        <v>No</v>
      </c>
      <c r="K48" s="169" t="str">
        <f>VLOOKUP(E48,VIP!$A$2:$O15302,6,0)</f>
        <v>NO</v>
      </c>
      <c r="L48" s="148" t="s">
        <v>2240</v>
      </c>
      <c r="M48" s="96" t="s">
        <v>2439</v>
      </c>
      <c r="N48" s="96" t="s">
        <v>2446</v>
      </c>
      <c r="O48" s="169" t="s">
        <v>2448</v>
      </c>
      <c r="P48" s="169"/>
      <c r="Q48" s="96" t="s">
        <v>2240</v>
      </c>
    </row>
    <row r="49" spans="1:17" ht="18" x14ac:dyDescent="0.25">
      <c r="A49" s="169" t="str">
        <f>VLOOKUP(E49,'LISTADO ATM'!$A$2:$C$902,3,0)</f>
        <v>SUR</v>
      </c>
      <c r="B49" s="112" t="s">
        <v>2669</v>
      </c>
      <c r="C49" s="97">
        <v>44418.946250000001</v>
      </c>
      <c r="D49" s="97" t="s">
        <v>2175</v>
      </c>
      <c r="E49" s="143">
        <v>537</v>
      </c>
      <c r="F49" s="169" t="str">
        <f>VLOOKUP(E49,VIP!$A$2:$O14853,2,0)</f>
        <v>DRBR537</v>
      </c>
      <c r="G49" s="169" t="str">
        <f>VLOOKUP(E49,'LISTADO ATM'!$A$2:$B$901,2,0)</f>
        <v xml:space="preserve">ATM Estación Texaco Enriquillo (Barahona) </v>
      </c>
      <c r="H49" s="169" t="str">
        <f>VLOOKUP(E49,VIP!$A$2:$O19814,7,FALSE)</f>
        <v>Si</v>
      </c>
      <c r="I49" s="169" t="str">
        <f>VLOOKUP(E49,VIP!$A$2:$O11779,8,FALSE)</f>
        <v>Si</v>
      </c>
      <c r="J49" s="169" t="str">
        <f>VLOOKUP(E49,VIP!$A$2:$O11729,8,FALSE)</f>
        <v>Si</v>
      </c>
      <c r="K49" s="169" t="str">
        <f>VLOOKUP(E49,VIP!$A$2:$O15303,6,0)</f>
        <v>NO</v>
      </c>
      <c r="L49" s="148" t="s">
        <v>2240</v>
      </c>
      <c r="M49" s="96" t="s">
        <v>2439</v>
      </c>
      <c r="N49" s="96" t="s">
        <v>2446</v>
      </c>
      <c r="O49" s="169" t="s">
        <v>2448</v>
      </c>
      <c r="P49" s="169"/>
      <c r="Q49" s="96" t="s">
        <v>2240</v>
      </c>
    </row>
    <row r="50" spans="1:17" ht="18" x14ac:dyDescent="0.25">
      <c r="A50" s="169" t="str">
        <f>VLOOKUP(E50,'LISTADO ATM'!$A$2:$C$902,3,0)</f>
        <v>DISTRITO NACIONAL</v>
      </c>
      <c r="B50" s="112" t="s">
        <v>2670</v>
      </c>
      <c r="C50" s="97">
        <v>44418.955694444441</v>
      </c>
      <c r="D50" s="97" t="s">
        <v>2442</v>
      </c>
      <c r="E50" s="143">
        <v>559</v>
      </c>
      <c r="F50" s="169" t="str">
        <f>VLOOKUP(E50,VIP!$A$2:$O14854,2,0)</f>
        <v>DRBR559</v>
      </c>
      <c r="G50" s="169" t="str">
        <f>VLOOKUP(E50,'LISTADO ATM'!$A$2:$B$901,2,0)</f>
        <v xml:space="preserve">ATM UNP Metro I </v>
      </c>
      <c r="H50" s="169" t="str">
        <f>VLOOKUP(E50,VIP!$A$2:$O19815,7,FALSE)</f>
        <v>Si</v>
      </c>
      <c r="I50" s="169" t="str">
        <f>VLOOKUP(E50,VIP!$A$2:$O11780,8,FALSE)</f>
        <v>Si</v>
      </c>
      <c r="J50" s="169" t="str">
        <f>VLOOKUP(E50,VIP!$A$2:$O11730,8,FALSE)</f>
        <v>Si</v>
      </c>
      <c r="K50" s="169" t="str">
        <f>VLOOKUP(E50,VIP!$A$2:$O15304,6,0)</f>
        <v>SI</v>
      </c>
      <c r="L50" s="148" t="s">
        <v>2590</v>
      </c>
      <c r="M50" s="96" t="s">
        <v>2439</v>
      </c>
      <c r="N50" s="96" t="s">
        <v>2446</v>
      </c>
      <c r="O50" s="169" t="s">
        <v>2447</v>
      </c>
      <c r="P50" s="169"/>
      <c r="Q50" s="96" t="s">
        <v>2590</v>
      </c>
    </row>
    <row r="51" spans="1:17" ht="18" x14ac:dyDescent="0.25">
      <c r="A51" s="169" t="str">
        <f>VLOOKUP(E51,'LISTADO ATM'!$A$2:$C$902,3,0)</f>
        <v>DISTRITO NACIONAL</v>
      </c>
      <c r="B51" s="112" t="s">
        <v>2671</v>
      </c>
      <c r="C51" s="97">
        <v>44418.958807870367</v>
      </c>
      <c r="D51" s="97" t="s">
        <v>2175</v>
      </c>
      <c r="E51" s="143">
        <v>162</v>
      </c>
      <c r="F51" s="169" t="str">
        <f>VLOOKUP(E51,VIP!$A$2:$O14855,2,0)</f>
        <v>DRBR162</v>
      </c>
      <c r="G51" s="169" t="str">
        <f>VLOOKUP(E51,'LISTADO ATM'!$A$2:$B$901,2,0)</f>
        <v xml:space="preserve">ATM Oficina Tiradentes I </v>
      </c>
      <c r="H51" s="169" t="str">
        <f>VLOOKUP(E51,VIP!$A$2:$O19816,7,FALSE)</f>
        <v>Si</v>
      </c>
      <c r="I51" s="169" t="str">
        <f>VLOOKUP(E51,VIP!$A$2:$O11781,8,FALSE)</f>
        <v>Si</v>
      </c>
      <c r="J51" s="169" t="str">
        <f>VLOOKUP(E51,VIP!$A$2:$O11731,8,FALSE)</f>
        <v>Si</v>
      </c>
      <c r="K51" s="169" t="str">
        <f>VLOOKUP(E51,VIP!$A$2:$O15305,6,0)</f>
        <v>NO</v>
      </c>
      <c r="L51" s="148" t="s">
        <v>2676</v>
      </c>
      <c r="M51" s="96" t="s">
        <v>2439</v>
      </c>
      <c r="N51" s="96" t="s">
        <v>2446</v>
      </c>
      <c r="O51" s="169" t="s">
        <v>2448</v>
      </c>
      <c r="P51" s="169"/>
      <c r="Q51" s="96" t="s">
        <v>2676</v>
      </c>
    </row>
    <row r="52" spans="1:17" ht="18" x14ac:dyDescent="0.25">
      <c r="A52" s="169" t="str">
        <f>VLOOKUP(E52,'LISTADO ATM'!$A$2:$C$902,3,0)</f>
        <v>DISTRITO NACIONAL</v>
      </c>
      <c r="B52" s="112" t="s">
        <v>2672</v>
      </c>
      <c r="C52" s="97">
        <v>44418.969178240739</v>
      </c>
      <c r="D52" s="97" t="s">
        <v>2175</v>
      </c>
      <c r="E52" s="143">
        <v>473</v>
      </c>
      <c r="F52" s="169" t="str">
        <f>VLOOKUP(E52,VIP!$A$2:$O14856,2,0)</f>
        <v>DRBR473</v>
      </c>
      <c r="G52" s="169" t="str">
        <f>VLOOKUP(E52,'LISTADO ATM'!$A$2:$B$901,2,0)</f>
        <v xml:space="preserve">ATM Oficina Carrefour II </v>
      </c>
      <c r="H52" s="169" t="str">
        <f>VLOOKUP(E52,VIP!$A$2:$O19817,7,FALSE)</f>
        <v>Si</v>
      </c>
      <c r="I52" s="169" t="str">
        <f>VLOOKUP(E52,VIP!$A$2:$O11782,8,FALSE)</f>
        <v>Si</v>
      </c>
      <c r="J52" s="169" t="str">
        <f>VLOOKUP(E52,VIP!$A$2:$O11732,8,FALSE)</f>
        <v>Si</v>
      </c>
      <c r="K52" s="169" t="str">
        <f>VLOOKUP(E52,VIP!$A$2:$O15306,6,0)</f>
        <v>NO</v>
      </c>
      <c r="L52" s="148" t="s">
        <v>2214</v>
      </c>
      <c r="M52" s="96" t="s">
        <v>2439</v>
      </c>
      <c r="N52" s="96" t="s">
        <v>2446</v>
      </c>
      <c r="O52" s="169" t="s">
        <v>2448</v>
      </c>
      <c r="P52" s="169"/>
      <c r="Q52" s="96" t="s">
        <v>2214</v>
      </c>
    </row>
    <row r="53" spans="1:17" ht="18" x14ac:dyDescent="0.25">
      <c r="A53" s="169" t="str">
        <f>VLOOKUP(E53,'LISTADO ATM'!$A$2:$C$902,3,0)</f>
        <v>DISTRITO NACIONAL</v>
      </c>
      <c r="B53" s="112" t="s">
        <v>2673</v>
      </c>
      <c r="C53" s="97">
        <v>44418.969861111109</v>
      </c>
      <c r="D53" s="97" t="s">
        <v>2175</v>
      </c>
      <c r="E53" s="143">
        <v>57</v>
      </c>
      <c r="F53" s="169" t="str">
        <f>VLOOKUP(E53,VIP!$A$2:$O14857,2,0)</f>
        <v>DRBR057</v>
      </c>
      <c r="G53" s="169" t="str">
        <f>VLOOKUP(E53,'LISTADO ATM'!$A$2:$B$901,2,0)</f>
        <v xml:space="preserve">ATM Oficina Malecon Center </v>
      </c>
      <c r="H53" s="169" t="str">
        <f>VLOOKUP(E53,VIP!$A$2:$O19818,7,FALSE)</f>
        <v>Si</v>
      </c>
      <c r="I53" s="169" t="str">
        <f>VLOOKUP(E53,VIP!$A$2:$O11783,8,FALSE)</f>
        <v>Si</v>
      </c>
      <c r="J53" s="169" t="str">
        <f>VLOOKUP(E53,VIP!$A$2:$O11733,8,FALSE)</f>
        <v>Si</v>
      </c>
      <c r="K53" s="169" t="str">
        <f>VLOOKUP(E53,VIP!$A$2:$O15307,6,0)</f>
        <v>NO</v>
      </c>
      <c r="L53" s="148" t="s">
        <v>2214</v>
      </c>
      <c r="M53" s="96" t="s">
        <v>2439</v>
      </c>
      <c r="N53" s="96" t="s">
        <v>2446</v>
      </c>
      <c r="O53" s="169" t="s">
        <v>2448</v>
      </c>
      <c r="P53" s="169"/>
      <c r="Q53" s="96" t="s">
        <v>2214</v>
      </c>
    </row>
    <row r="54" spans="1:17" ht="18" x14ac:dyDescent="0.25">
      <c r="A54" s="169" t="str">
        <f>VLOOKUP(E54,'LISTADO ATM'!$A$2:$C$902,3,0)</f>
        <v>NORTE</v>
      </c>
      <c r="B54" s="112" t="s">
        <v>2674</v>
      </c>
      <c r="C54" s="97">
        <v>44418.970543981479</v>
      </c>
      <c r="D54" s="97" t="s">
        <v>2176</v>
      </c>
      <c r="E54" s="143">
        <v>62</v>
      </c>
      <c r="F54" s="169" t="str">
        <f>VLOOKUP(E54,VIP!$A$2:$O14858,2,0)</f>
        <v>DRBR062</v>
      </c>
      <c r="G54" s="169" t="str">
        <f>VLOOKUP(E54,'LISTADO ATM'!$A$2:$B$901,2,0)</f>
        <v xml:space="preserve">ATM Oficina Dajabón </v>
      </c>
      <c r="H54" s="169" t="str">
        <f>VLOOKUP(E54,VIP!$A$2:$O19819,7,FALSE)</f>
        <v>Si</v>
      </c>
      <c r="I54" s="169" t="str">
        <f>VLOOKUP(E54,VIP!$A$2:$O11784,8,FALSE)</f>
        <v>Si</v>
      </c>
      <c r="J54" s="169" t="str">
        <f>VLOOKUP(E54,VIP!$A$2:$O11734,8,FALSE)</f>
        <v>Si</v>
      </c>
      <c r="K54" s="169" t="str">
        <f>VLOOKUP(E54,VIP!$A$2:$O15308,6,0)</f>
        <v>SI</v>
      </c>
      <c r="L54" s="148" t="s">
        <v>2214</v>
      </c>
      <c r="M54" s="96" t="s">
        <v>2439</v>
      </c>
      <c r="N54" s="96" t="s">
        <v>2446</v>
      </c>
      <c r="O54" s="169" t="s">
        <v>2586</v>
      </c>
      <c r="P54" s="169"/>
      <c r="Q54" s="96" t="s">
        <v>2214</v>
      </c>
    </row>
    <row r="55" spans="1:17" s="130" customFormat="1" ht="18" x14ac:dyDescent="0.25">
      <c r="A55" s="173" t="str">
        <f>VLOOKUP(E55,'LISTADO ATM'!$A$2:$C$902,3,0)</f>
        <v>DISTRITO NACIONAL</v>
      </c>
      <c r="B55" s="112" t="s">
        <v>2694</v>
      </c>
      <c r="C55" s="97">
        <v>44419.011134259257</v>
      </c>
      <c r="D55" s="97" t="s">
        <v>2442</v>
      </c>
      <c r="E55" s="143">
        <v>377</v>
      </c>
      <c r="F55" s="173" t="str">
        <f>VLOOKUP(E55,VIP!$A$2:$O14877,2,0)</f>
        <v>DRBR377</v>
      </c>
      <c r="G55" s="173" t="str">
        <f>VLOOKUP(E55,'LISTADO ATM'!$A$2:$B$901,2,0)</f>
        <v>ATM Estación del Metro Eduardo Brito</v>
      </c>
      <c r="H55" s="173" t="str">
        <f>VLOOKUP(E55,VIP!$A$2:$O19838,7,FALSE)</f>
        <v>Si</v>
      </c>
      <c r="I55" s="173" t="str">
        <f>VLOOKUP(E55,VIP!$A$2:$O11803,8,FALSE)</f>
        <v>Si</v>
      </c>
      <c r="J55" s="173" t="str">
        <f>VLOOKUP(E55,VIP!$A$2:$O11753,8,FALSE)</f>
        <v>Si</v>
      </c>
      <c r="K55" s="173" t="str">
        <f>VLOOKUP(E55,VIP!$A$2:$O15327,6,0)</f>
        <v>NO</v>
      </c>
      <c r="L55" s="148" t="s">
        <v>2411</v>
      </c>
      <c r="M55" s="96" t="s">
        <v>2439</v>
      </c>
      <c r="N55" s="96" t="s">
        <v>2446</v>
      </c>
      <c r="O55" s="173" t="s">
        <v>2447</v>
      </c>
      <c r="P55" s="173"/>
      <c r="Q55" s="96" t="s">
        <v>2411</v>
      </c>
    </row>
    <row r="56" spans="1:17" s="130" customFormat="1" ht="18" x14ac:dyDescent="0.25">
      <c r="A56" s="173" t="str">
        <f>VLOOKUP(E56,'LISTADO ATM'!$A$2:$C$902,3,0)</f>
        <v>SUR</v>
      </c>
      <c r="B56" s="112" t="s">
        <v>2693</v>
      </c>
      <c r="C56" s="97">
        <v>44419.014236111114</v>
      </c>
      <c r="D56" s="97" t="s">
        <v>2442</v>
      </c>
      <c r="E56" s="143">
        <v>249</v>
      </c>
      <c r="F56" s="173" t="str">
        <f>VLOOKUP(E56,VIP!$A$2:$O14876,2,0)</f>
        <v>DRBR249</v>
      </c>
      <c r="G56" s="173" t="str">
        <f>VLOOKUP(E56,'LISTADO ATM'!$A$2:$B$901,2,0)</f>
        <v xml:space="preserve">ATM Banco Agrícola Neiba </v>
      </c>
      <c r="H56" s="173" t="str">
        <f>VLOOKUP(E56,VIP!$A$2:$O19837,7,FALSE)</f>
        <v>Si</v>
      </c>
      <c r="I56" s="173" t="str">
        <f>VLOOKUP(E56,VIP!$A$2:$O11802,8,FALSE)</f>
        <v>Si</v>
      </c>
      <c r="J56" s="173" t="str">
        <f>VLOOKUP(E56,VIP!$A$2:$O11752,8,FALSE)</f>
        <v>Si</v>
      </c>
      <c r="K56" s="173" t="str">
        <f>VLOOKUP(E56,VIP!$A$2:$O15326,6,0)</f>
        <v>NO</v>
      </c>
      <c r="L56" s="148" t="s">
        <v>2411</v>
      </c>
      <c r="M56" s="96" t="s">
        <v>2439</v>
      </c>
      <c r="N56" s="96" t="s">
        <v>2446</v>
      </c>
      <c r="O56" s="173" t="s">
        <v>2447</v>
      </c>
      <c r="P56" s="173"/>
      <c r="Q56" s="96" t="s">
        <v>2411</v>
      </c>
    </row>
    <row r="57" spans="1:17" s="130" customFormat="1" ht="18" x14ac:dyDescent="0.25">
      <c r="A57" s="173" t="str">
        <f>VLOOKUP(E57,'LISTADO ATM'!$A$2:$C$902,3,0)</f>
        <v>DISTRITO NACIONAL</v>
      </c>
      <c r="B57" s="112" t="s">
        <v>2692</v>
      </c>
      <c r="C57" s="97">
        <v>44419.01525462963</v>
      </c>
      <c r="D57" s="97" t="s">
        <v>2442</v>
      </c>
      <c r="E57" s="143">
        <v>235</v>
      </c>
      <c r="F57" s="173" t="str">
        <f>VLOOKUP(E57,VIP!$A$2:$O14875,2,0)</f>
        <v>DRBR235</v>
      </c>
      <c r="G57" s="173" t="str">
        <f>VLOOKUP(E57,'LISTADO ATM'!$A$2:$B$901,2,0)</f>
        <v xml:space="preserve">ATM Oficina Multicentro La Sirena San Isidro </v>
      </c>
      <c r="H57" s="173" t="str">
        <f>VLOOKUP(E57,VIP!$A$2:$O19836,7,FALSE)</f>
        <v>Si</v>
      </c>
      <c r="I57" s="173" t="str">
        <f>VLOOKUP(E57,VIP!$A$2:$O11801,8,FALSE)</f>
        <v>Si</v>
      </c>
      <c r="J57" s="173" t="str">
        <f>VLOOKUP(E57,VIP!$A$2:$O11751,8,FALSE)</f>
        <v>Si</v>
      </c>
      <c r="K57" s="173" t="str">
        <f>VLOOKUP(E57,VIP!$A$2:$O15325,6,0)</f>
        <v>SI</v>
      </c>
      <c r="L57" s="148" t="s">
        <v>2411</v>
      </c>
      <c r="M57" s="96" t="s">
        <v>2439</v>
      </c>
      <c r="N57" s="96" t="s">
        <v>2446</v>
      </c>
      <c r="O57" s="173" t="s">
        <v>2447</v>
      </c>
      <c r="P57" s="173"/>
      <c r="Q57" s="96" t="s">
        <v>2411</v>
      </c>
    </row>
    <row r="58" spans="1:17" s="130" customFormat="1" ht="18" x14ac:dyDescent="0.25">
      <c r="A58" s="173" t="str">
        <f>VLOOKUP(E58,'LISTADO ATM'!$A$2:$C$902,3,0)</f>
        <v>SUR</v>
      </c>
      <c r="B58" s="112" t="s">
        <v>2691</v>
      </c>
      <c r="C58" s="97">
        <v>44419.016342592593</v>
      </c>
      <c r="D58" s="97" t="s">
        <v>2442</v>
      </c>
      <c r="E58" s="143">
        <v>45</v>
      </c>
      <c r="F58" s="173" t="str">
        <f>VLOOKUP(E58,VIP!$A$2:$O14874,2,0)</f>
        <v>DRBR045</v>
      </c>
      <c r="G58" s="173" t="str">
        <f>VLOOKUP(E58,'LISTADO ATM'!$A$2:$B$901,2,0)</f>
        <v xml:space="preserve">ATM Oficina Tamayo </v>
      </c>
      <c r="H58" s="173" t="str">
        <f>VLOOKUP(E58,VIP!$A$2:$O19835,7,FALSE)</f>
        <v>Si</v>
      </c>
      <c r="I58" s="173" t="str">
        <f>VLOOKUP(E58,VIP!$A$2:$O11800,8,FALSE)</f>
        <v>Si</v>
      </c>
      <c r="J58" s="173" t="str">
        <f>VLOOKUP(E58,VIP!$A$2:$O11750,8,FALSE)</f>
        <v>Si</v>
      </c>
      <c r="K58" s="173" t="str">
        <f>VLOOKUP(E58,VIP!$A$2:$O15324,6,0)</f>
        <v>SI</v>
      </c>
      <c r="L58" s="148" t="s">
        <v>2435</v>
      </c>
      <c r="M58" s="96" t="s">
        <v>2439</v>
      </c>
      <c r="N58" s="96" t="s">
        <v>2446</v>
      </c>
      <c r="O58" s="173" t="s">
        <v>2447</v>
      </c>
      <c r="P58" s="173"/>
      <c r="Q58" s="96" t="s">
        <v>2435</v>
      </c>
    </row>
    <row r="59" spans="1:17" s="130" customFormat="1" ht="18" x14ac:dyDescent="0.25">
      <c r="A59" s="173" t="str">
        <f>VLOOKUP(E59,'LISTADO ATM'!$A$2:$C$902,3,0)</f>
        <v>NORTE</v>
      </c>
      <c r="B59" s="112" t="s">
        <v>2690</v>
      </c>
      <c r="C59" s="97">
        <v>44419.022337962961</v>
      </c>
      <c r="D59" s="97" t="s">
        <v>2462</v>
      </c>
      <c r="E59" s="143">
        <v>950</v>
      </c>
      <c r="F59" s="173" t="str">
        <f>VLOOKUP(E59,VIP!$A$2:$O14873,2,0)</f>
        <v>DRBR12G</v>
      </c>
      <c r="G59" s="173" t="str">
        <f>VLOOKUP(E59,'LISTADO ATM'!$A$2:$B$901,2,0)</f>
        <v xml:space="preserve">ATM Oficina Monterrico </v>
      </c>
      <c r="H59" s="173" t="str">
        <f>VLOOKUP(E59,VIP!$A$2:$O19834,7,FALSE)</f>
        <v>Si</v>
      </c>
      <c r="I59" s="173" t="str">
        <f>VLOOKUP(E59,VIP!$A$2:$O11799,8,FALSE)</f>
        <v>Si</v>
      </c>
      <c r="J59" s="173" t="str">
        <f>VLOOKUP(E59,VIP!$A$2:$O11749,8,FALSE)</f>
        <v>Si</v>
      </c>
      <c r="K59" s="173" t="str">
        <f>VLOOKUP(E59,VIP!$A$2:$O15323,6,0)</f>
        <v>SI</v>
      </c>
      <c r="L59" s="148" t="s">
        <v>2411</v>
      </c>
      <c r="M59" s="96" t="s">
        <v>2439</v>
      </c>
      <c r="N59" s="96" t="s">
        <v>2446</v>
      </c>
      <c r="O59" s="173" t="s">
        <v>2695</v>
      </c>
      <c r="P59" s="173"/>
      <c r="Q59" s="96" t="s">
        <v>2411</v>
      </c>
    </row>
    <row r="60" spans="1:17" s="130" customFormat="1" ht="18" x14ac:dyDescent="0.25">
      <c r="A60" s="173" t="str">
        <f>VLOOKUP(E60,'LISTADO ATM'!$A$2:$C$902,3,0)</f>
        <v>DISTRITO NACIONAL</v>
      </c>
      <c r="B60" s="112" t="s">
        <v>2689</v>
      </c>
      <c r="C60" s="97">
        <v>44419.049629629626</v>
      </c>
      <c r="D60" s="97" t="s">
        <v>2175</v>
      </c>
      <c r="E60" s="143">
        <v>967</v>
      </c>
      <c r="F60" s="173" t="str">
        <f>VLOOKUP(E60,VIP!$A$2:$O14872,2,0)</f>
        <v>DRBR967</v>
      </c>
      <c r="G60" s="173" t="str">
        <f>VLOOKUP(E60,'LISTADO ATM'!$A$2:$B$901,2,0)</f>
        <v xml:space="preserve">ATM UNP Hiper Olé Autopista Duarte </v>
      </c>
      <c r="H60" s="173" t="str">
        <f>VLOOKUP(E60,VIP!$A$2:$O19833,7,FALSE)</f>
        <v>Si</v>
      </c>
      <c r="I60" s="173" t="str">
        <f>VLOOKUP(E60,VIP!$A$2:$O11798,8,FALSE)</f>
        <v>Si</v>
      </c>
      <c r="J60" s="173" t="str">
        <f>VLOOKUP(E60,VIP!$A$2:$O11748,8,FALSE)</f>
        <v>Si</v>
      </c>
      <c r="K60" s="173" t="str">
        <f>VLOOKUP(E60,VIP!$A$2:$O15322,6,0)</f>
        <v>NO</v>
      </c>
      <c r="L60" s="148" t="s">
        <v>2240</v>
      </c>
      <c r="M60" s="96" t="s">
        <v>2439</v>
      </c>
      <c r="N60" s="96" t="s">
        <v>2446</v>
      </c>
      <c r="O60" s="173" t="s">
        <v>2448</v>
      </c>
      <c r="P60" s="173"/>
      <c r="Q60" s="96" t="s">
        <v>2240</v>
      </c>
    </row>
    <row r="61" spans="1:17" s="130" customFormat="1" ht="18" x14ac:dyDescent="0.25">
      <c r="A61" s="173" t="str">
        <f>VLOOKUP(E61,'LISTADO ATM'!$A$2:$C$902,3,0)</f>
        <v>ESTE</v>
      </c>
      <c r="B61" s="112" t="s">
        <v>2688</v>
      </c>
      <c r="C61" s="97">
        <v>44419.050567129627</v>
      </c>
      <c r="D61" s="97" t="s">
        <v>2175</v>
      </c>
      <c r="E61" s="143">
        <v>219</v>
      </c>
      <c r="F61" s="173" t="str">
        <f>VLOOKUP(E61,VIP!$A$2:$O14871,2,0)</f>
        <v>DRBR219</v>
      </c>
      <c r="G61" s="173" t="str">
        <f>VLOOKUP(E61,'LISTADO ATM'!$A$2:$B$901,2,0)</f>
        <v xml:space="preserve">ATM Oficina La Altagracia (Higuey) </v>
      </c>
      <c r="H61" s="173" t="str">
        <f>VLOOKUP(E61,VIP!$A$2:$O19832,7,FALSE)</f>
        <v>Si</v>
      </c>
      <c r="I61" s="173" t="str">
        <f>VLOOKUP(E61,VIP!$A$2:$O11797,8,FALSE)</f>
        <v>Si</v>
      </c>
      <c r="J61" s="173" t="str">
        <f>VLOOKUP(E61,VIP!$A$2:$O11747,8,FALSE)</f>
        <v>Si</v>
      </c>
      <c r="K61" s="173" t="str">
        <f>VLOOKUP(E61,VIP!$A$2:$O15321,6,0)</f>
        <v>NO</v>
      </c>
      <c r="L61" s="148" t="s">
        <v>2240</v>
      </c>
      <c r="M61" s="96" t="s">
        <v>2439</v>
      </c>
      <c r="N61" s="96" t="s">
        <v>2446</v>
      </c>
      <c r="O61" s="173" t="s">
        <v>2448</v>
      </c>
      <c r="P61" s="173"/>
      <c r="Q61" s="96" t="s">
        <v>2240</v>
      </c>
    </row>
    <row r="62" spans="1:17" s="130" customFormat="1" ht="18" x14ac:dyDescent="0.25">
      <c r="A62" s="173" t="str">
        <f>VLOOKUP(E62,'LISTADO ATM'!$A$2:$C$902,3,0)</f>
        <v>ESTE</v>
      </c>
      <c r="B62" s="112" t="s">
        <v>2687</v>
      </c>
      <c r="C62" s="97">
        <v>44419.051550925928</v>
      </c>
      <c r="D62" s="97" t="s">
        <v>2175</v>
      </c>
      <c r="E62" s="143">
        <v>268</v>
      </c>
      <c r="F62" s="173" t="str">
        <f>VLOOKUP(E62,VIP!$A$2:$O14870,2,0)</f>
        <v>DRBR268</v>
      </c>
      <c r="G62" s="173" t="str">
        <f>VLOOKUP(E62,'LISTADO ATM'!$A$2:$B$901,2,0)</f>
        <v xml:space="preserve">ATM Autobanco La Altagracia (Higuey) </v>
      </c>
      <c r="H62" s="173" t="str">
        <f>VLOOKUP(E62,VIP!$A$2:$O19831,7,FALSE)</f>
        <v>Si</v>
      </c>
      <c r="I62" s="173" t="str">
        <f>VLOOKUP(E62,VIP!$A$2:$O11796,8,FALSE)</f>
        <v>Si</v>
      </c>
      <c r="J62" s="173" t="str">
        <f>VLOOKUP(E62,VIP!$A$2:$O11746,8,FALSE)</f>
        <v>Si</v>
      </c>
      <c r="K62" s="173" t="str">
        <f>VLOOKUP(E62,VIP!$A$2:$O15320,6,0)</f>
        <v>NO</v>
      </c>
      <c r="L62" s="148" t="s">
        <v>2240</v>
      </c>
      <c r="M62" s="96" t="s">
        <v>2439</v>
      </c>
      <c r="N62" s="96" t="s">
        <v>2446</v>
      </c>
      <c r="O62" s="173" t="s">
        <v>2448</v>
      </c>
      <c r="P62" s="173"/>
      <c r="Q62" s="96" t="s">
        <v>2240</v>
      </c>
    </row>
    <row r="63" spans="1:17" s="130" customFormat="1" ht="18" x14ac:dyDescent="0.25">
      <c r="A63" s="173" t="str">
        <f>VLOOKUP(E63,'LISTADO ATM'!$A$2:$C$902,3,0)</f>
        <v>DISTRITO NACIONAL</v>
      </c>
      <c r="B63" s="112" t="s">
        <v>2686</v>
      </c>
      <c r="C63" s="97">
        <v>44419.05232638889</v>
      </c>
      <c r="D63" s="97" t="s">
        <v>2175</v>
      </c>
      <c r="E63" s="143">
        <v>566</v>
      </c>
      <c r="F63" s="173" t="str">
        <f>VLOOKUP(E63,VIP!$A$2:$O14869,2,0)</f>
        <v>DRBR508</v>
      </c>
      <c r="G63" s="173" t="str">
        <f>VLOOKUP(E63,'LISTADO ATM'!$A$2:$B$901,2,0)</f>
        <v xml:space="preserve">ATM Hiper Olé Aut. Duarte </v>
      </c>
      <c r="H63" s="173" t="str">
        <f>VLOOKUP(E63,VIP!$A$2:$O19830,7,FALSE)</f>
        <v>Si</v>
      </c>
      <c r="I63" s="173" t="str">
        <f>VLOOKUP(E63,VIP!$A$2:$O11795,8,FALSE)</f>
        <v>Si</v>
      </c>
      <c r="J63" s="173" t="str">
        <f>VLOOKUP(E63,VIP!$A$2:$O11745,8,FALSE)</f>
        <v>Si</v>
      </c>
      <c r="K63" s="173" t="str">
        <f>VLOOKUP(E63,VIP!$A$2:$O15319,6,0)</f>
        <v>NO</v>
      </c>
      <c r="L63" s="148" t="s">
        <v>2240</v>
      </c>
      <c r="M63" s="96" t="s">
        <v>2439</v>
      </c>
      <c r="N63" s="96" t="s">
        <v>2446</v>
      </c>
      <c r="O63" s="173" t="s">
        <v>2448</v>
      </c>
      <c r="P63" s="173"/>
      <c r="Q63" s="96" t="s">
        <v>2240</v>
      </c>
    </row>
    <row r="64" spans="1:17" s="130" customFormat="1" ht="18" x14ac:dyDescent="0.25">
      <c r="A64" s="173" t="str">
        <f>VLOOKUP(E64,'LISTADO ATM'!$A$2:$C$902,3,0)</f>
        <v>DISTRITO NACIONAL</v>
      </c>
      <c r="B64" s="112" t="s">
        <v>2685</v>
      </c>
      <c r="C64" s="97">
        <v>44419.053217592591</v>
      </c>
      <c r="D64" s="97" t="s">
        <v>2175</v>
      </c>
      <c r="E64" s="143">
        <v>744</v>
      </c>
      <c r="F64" s="173" t="str">
        <f>VLOOKUP(E64,VIP!$A$2:$O14868,2,0)</f>
        <v>DRBR289</v>
      </c>
      <c r="G64" s="173" t="str">
        <f>VLOOKUP(E64,'LISTADO ATM'!$A$2:$B$901,2,0)</f>
        <v xml:space="preserve">ATM Multicentro La Sirena Venezuela </v>
      </c>
      <c r="H64" s="173" t="str">
        <f>VLOOKUP(E64,VIP!$A$2:$O19829,7,FALSE)</f>
        <v>Si</v>
      </c>
      <c r="I64" s="173" t="str">
        <f>VLOOKUP(E64,VIP!$A$2:$O11794,8,FALSE)</f>
        <v>Si</v>
      </c>
      <c r="J64" s="173" t="str">
        <f>VLOOKUP(E64,VIP!$A$2:$O11744,8,FALSE)</f>
        <v>Si</v>
      </c>
      <c r="K64" s="173" t="str">
        <f>VLOOKUP(E64,VIP!$A$2:$O15318,6,0)</f>
        <v>SI</v>
      </c>
      <c r="L64" s="148" t="s">
        <v>2240</v>
      </c>
      <c r="M64" s="96" t="s">
        <v>2439</v>
      </c>
      <c r="N64" s="96" t="s">
        <v>2446</v>
      </c>
      <c r="O64" s="173" t="s">
        <v>2448</v>
      </c>
      <c r="P64" s="173"/>
      <c r="Q64" s="96" t="s">
        <v>2240</v>
      </c>
    </row>
    <row r="65" spans="1:17" s="130" customFormat="1" ht="18" x14ac:dyDescent="0.25">
      <c r="A65" s="173" t="str">
        <f>VLOOKUP(E65,'LISTADO ATM'!$A$2:$C$902,3,0)</f>
        <v>DISTRITO NACIONAL</v>
      </c>
      <c r="B65" s="112" t="s">
        <v>2684</v>
      </c>
      <c r="C65" s="97">
        <v>44419.054016203707</v>
      </c>
      <c r="D65" s="97" t="s">
        <v>2175</v>
      </c>
      <c r="E65" s="143">
        <v>697</v>
      </c>
      <c r="F65" s="173" t="str">
        <f>VLOOKUP(E65,VIP!$A$2:$O14867,2,0)</f>
        <v>DRBR697</v>
      </c>
      <c r="G65" s="173" t="str">
        <f>VLOOKUP(E65,'LISTADO ATM'!$A$2:$B$901,2,0)</f>
        <v>ATM Hipermercado Olé Ciudad Juan Bosch</v>
      </c>
      <c r="H65" s="173" t="str">
        <f>VLOOKUP(E65,VIP!$A$2:$O19828,7,FALSE)</f>
        <v>Si</v>
      </c>
      <c r="I65" s="173" t="str">
        <f>VLOOKUP(E65,VIP!$A$2:$O11793,8,FALSE)</f>
        <v>Si</v>
      </c>
      <c r="J65" s="173" t="str">
        <f>VLOOKUP(E65,VIP!$A$2:$O11743,8,FALSE)</f>
        <v>Si</v>
      </c>
      <c r="K65" s="173" t="str">
        <f>VLOOKUP(E65,VIP!$A$2:$O15317,6,0)</f>
        <v>NO</v>
      </c>
      <c r="L65" s="148" t="s">
        <v>2240</v>
      </c>
      <c r="M65" s="96" t="s">
        <v>2439</v>
      </c>
      <c r="N65" s="96" t="s">
        <v>2446</v>
      </c>
      <c r="O65" s="173" t="s">
        <v>2448</v>
      </c>
      <c r="P65" s="173"/>
      <c r="Q65" s="96" t="s">
        <v>2240</v>
      </c>
    </row>
    <row r="66" spans="1:17" s="130" customFormat="1" ht="18" x14ac:dyDescent="0.25">
      <c r="A66" s="173" t="str">
        <f>VLOOKUP(E66,'LISTADO ATM'!$A$2:$C$902,3,0)</f>
        <v>DISTRITO NACIONAL</v>
      </c>
      <c r="B66" s="112" t="s">
        <v>2683</v>
      </c>
      <c r="C66" s="97">
        <v>44419.055821759262</v>
      </c>
      <c r="D66" s="97" t="s">
        <v>2175</v>
      </c>
      <c r="E66" s="143">
        <v>678</v>
      </c>
      <c r="F66" s="173" t="str">
        <f>VLOOKUP(E66,VIP!$A$2:$O14866,2,0)</f>
        <v>DRBR678</v>
      </c>
      <c r="G66" s="173" t="str">
        <f>VLOOKUP(E66,'LISTADO ATM'!$A$2:$B$901,2,0)</f>
        <v>ATM Eco Petroleo San Isidro</v>
      </c>
      <c r="H66" s="173" t="str">
        <f>VLOOKUP(E66,VIP!$A$2:$O19827,7,FALSE)</f>
        <v>Si</v>
      </c>
      <c r="I66" s="173" t="str">
        <f>VLOOKUP(E66,VIP!$A$2:$O11792,8,FALSE)</f>
        <v>Si</v>
      </c>
      <c r="J66" s="173" t="str">
        <f>VLOOKUP(E66,VIP!$A$2:$O11742,8,FALSE)</f>
        <v>Si</v>
      </c>
      <c r="K66" s="173" t="str">
        <f>VLOOKUP(E66,VIP!$A$2:$O15316,6,0)</f>
        <v>NO</v>
      </c>
      <c r="L66" s="148" t="s">
        <v>2240</v>
      </c>
      <c r="M66" s="96" t="s">
        <v>2439</v>
      </c>
      <c r="N66" s="96" t="s">
        <v>2446</v>
      </c>
      <c r="O66" s="173" t="s">
        <v>2448</v>
      </c>
      <c r="P66" s="173"/>
      <c r="Q66" s="96" t="s">
        <v>2240</v>
      </c>
    </row>
    <row r="67" spans="1:17" s="130" customFormat="1" ht="18" x14ac:dyDescent="0.25">
      <c r="A67" s="173" t="str">
        <f>VLOOKUP(E67,'LISTADO ATM'!$A$2:$C$902,3,0)</f>
        <v>DISTRITO NACIONAL</v>
      </c>
      <c r="B67" s="112" t="s">
        <v>2682</v>
      </c>
      <c r="C67" s="97">
        <v>44419.056516203702</v>
      </c>
      <c r="D67" s="97" t="s">
        <v>2175</v>
      </c>
      <c r="E67" s="143">
        <v>989</v>
      </c>
      <c r="F67" s="173" t="str">
        <f>VLOOKUP(E67,VIP!$A$2:$O14865,2,0)</f>
        <v>DRBR989</v>
      </c>
      <c r="G67" s="173" t="str">
        <f>VLOOKUP(E67,'LISTADO ATM'!$A$2:$B$901,2,0)</f>
        <v xml:space="preserve">ATM Ministerio de Deportes </v>
      </c>
      <c r="H67" s="173" t="str">
        <f>VLOOKUP(E67,VIP!$A$2:$O19826,7,FALSE)</f>
        <v>Si</v>
      </c>
      <c r="I67" s="173" t="str">
        <f>VLOOKUP(E67,VIP!$A$2:$O11791,8,FALSE)</f>
        <v>Si</v>
      </c>
      <c r="J67" s="173" t="str">
        <f>VLOOKUP(E67,VIP!$A$2:$O11741,8,FALSE)</f>
        <v>Si</v>
      </c>
      <c r="K67" s="173" t="str">
        <f>VLOOKUP(E67,VIP!$A$2:$O15315,6,0)</f>
        <v>NO</v>
      </c>
      <c r="L67" s="148" t="s">
        <v>2240</v>
      </c>
      <c r="M67" s="96" t="s">
        <v>2439</v>
      </c>
      <c r="N67" s="96" t="s">
        <v>2446</v>
      </c>
      <c r="O67" s="173" t="s">
        <v>2448</v>
      </c>
      <c r="P67" s="173"/>
      <c r="Q67" s="96" t="s">
        <v>2240</v>
      </c>
    </row>
    <row r="68" spans="1:17" s="130" customFormat="1" ht="18" x14ac:dyDescent="0.25">
      <c r="A68" s="173" t="str">
        <f>VLOOKUP(E68,'LISTADO ATM'!$A$2:$C$902,3,0)</f>
        <v>DISTRITO NACIONAL</v>
      </c>
      <c r="B68" s="112" t="s">
        <v>2681</v>
      </c>
      <c r="C68" s="97">
        <v>44419.057152777779</v>
      </c>
      <c r="D68" s="97" t="s">
        <v>2175</v>
      </c>
      <c r="E68" s="143">
        <v>515</v>
      </c>
      <c r="F68" s="173" t="str">
        <f>VLOOKUP(E68,VIP!$A$2:$O14864,2,0)</f>
        <v>DRBR515</v>
      </c>
      <c r="G68" s="173" t="str">
        <f>VLOOKUP(E68,'LISTADO ATM'!$A$2:$B$901,2,0)</f>
        <v xml:space="preserve">ATM Oficina Agora Mall I </v>
      </c>
      <c r="H68" s="173" t="str">
        <f>VLOOKUP(E68,VIP!$A$2:$O19825,7,FALSE)</f>
        <v>Si</v>
      </c>
      <c r="I68" s="173" t="str">
        <f>VLOOKUP(E68,VIP!$A$2:$O11790,8,FALSE)</f>
        <v>Si</v>
      </c>
      <c r="J68" s="173" t="str">
        <f>VLOOKUP(E68,VIP!$A$2:$O11740,8,FALSE)</f>
        <v>Si</v>
      </c>
      <c r="K68" s="173" t="str">
        <f>VLOOKUP(E68,VIP!$A$2:$O15314,6,0)</f>
        <v>SI</v>
      </c>
      <c r="L68" s="148" t="s">
        <v>2240</v>
      </c>
      <c r="M68" s="96" t="s">
        <v>2439</v>
      </c>
      <c r="N68" s="96" t="s">
        <v>2446</v>
      </c>
      <c r="O68" s="173" t="s">
        <v>2448</v>
      </c>
      <c r="P68" s="173"/>
      <c r="Q68" s="96" t="s">
        <v>2240</v>
      </c>
    </row>
    <row r="69" spans="1:17" s="130" customFormat="1" ht="18" x14ac:dyDescent="0.25">
      <c r="A69" s="173" t="str">
        <f>VLOOKUP(E69,'LISTADO ATM'!$A$2:$C$902,3,0)</f>
        <v>DISTRITO NACIONAL</v>
      </c>
      <c r="B69" s="112" t="s">
        <v>2680</v>
      </c>
      <c r="C69" s="97">
        <v>44419.119490740741</v>
      </c>
      <c r="D69" s="97" t="s">
        <v>2175</v>
      </c>
      <c r="E69" s="143">
        <v>153</v>
      </c>
      <c r="F69" s="173" t="str">
        <f>VLOOKUP(E69,VIP!$A$2:$O14863,2,0)</f>
        <v>DRBR153</v>
      </c>
      <c r="G69" s="173" t="str">
        <f>VLOOKUP(E69,'LISTADO ATM'!$A$2:$B$901,2,0)</f>
        <v xml:space="preserve">ATM Rehabilitación </v>
      </c>
      <c r="H69" s="173" t="str">
        <f>VLOOKUP(E69,VIP!$A$2:$O19824,7,FALSE)</f>
        <v>No</v>
      </c>
      <c r="I69" s="173" t="str">
        <f>VLOOKUP(E69,VIP!$A$2:$O11789,8,FALSE)</f>
        <v>No</v>
      </c>
      <c r="J69" s="173" t="str">
        <f>VLOOKUP(E69,VIP!$A$2:$O11739,8,FALSE)</f>
        <v>No</v>
      </c>
      <c r="K69" s="173" t="str">
        <f>VLOOKUP(E69,VIP!$A$2:$O15313,6,0)</f>
        <v>NO</v>
      </c>
      <c r="L69" s="148" t="s">
        <v>2240</v>
      </c>
      <c r="M69" s="96" t="s">
        <v>2439</v>
      </c>
      <c r="N69" s="96" t="s">
        <v>2446</v>
      </c>
      <c r="O69" s="173" t="s">
        <v>2448</v>
      </c>
      <c r="P69" s="173"/>
      <c r="Q69" s="96" t="s">
        <v>2240</v>
      </c>
    </row>
    <row r="70" spans="1:17" s="130" customFormat="1" ht="18" x14ac:dyDescent="0.25">
      <c r="A70" s="173" t="str">
        <f>VLOOKUP(E70,'LISTADO ATM'!$A$2:$C$902,3,0)</f>
        <v>DISTRITO NACIONAL</v>
      </c>
      <c r="B70" s="112" t="s">
        <v>2679</v>
      </c>
      <c r="C70" s="97">
        <v>44419.120046296295</v>
      </c>
      <c r="D70" s="97" t="s">
        <v>2175</v>
      </c>
      <c r="E70" s="143">
        <v>793</v>
      </c>
      <c r="F70" s="173" t="str">
        <f>VLOOKUP(E70,VIP!$A$2:$O14862,2,0)</f>
        <v>DRBR793</v>
      </c>
      <c r="G70" s="173" t="str">
        <f>VLOOKUP(E70,'LISTADO ATM'!$A$2:$B$901,2,0)</f>
        <v xml:space="preserve">ATM Centro de Caja Agora Mall </v>
      </c>
      <c r="H70" s="173" t="str">
        <f>VLOOKUP(E70,VIP!$A$2:$O19823,7,FALSE)</f>
        <v>Si</v>
      </c>
      <c r="I70" s="173" t="str">
        <f>VLOOKUP(E70,VIP!$A$2:$O11788,8,FALSE)</f>
        <v>Si</v>
      </c>
      <c r="J70" s="173" t="str">
        <f>VLOOKUP(E70,VIP!$A$2:$O11738,8,FALSE)</f>
        <v>Si</v>
      </c>
      <c r="K70" s="173" t="str">
        <f>VLOOKUP(E70,VIP!$A$2:$O15312,6,0)</f>
        <v>NO</v>
      </c>
      <c r="L70" s="148" t="s">
        <v>2240</v>
      </c>
      <c r="M70" s="96" t="s">
        <v>2439</v>
      </c>
      <c r="N70" s="96" t="s">
        <v>2446</v>
      </c>
      <c r="O70" s="173" t="s">
        <v>2448</v>
      </c>
      <c r="P70" s="173"/>
      <c r="Q70" s="96" t="s">
        <v>2240</v>
      </c>
    </row>
    <row r="71" spans="1:17" s="130" customFormat="1" ht="18" x14ac:dyDescent="0.25">
      <c r="A71" s="173" t="str">
        <f>VLOOKUP(E71,'LISTADO ATM'!$A$2:$C$902,3,0)</f>
        <v>DISTRITO NACIONAL</v>
      </c>
      <c r="B71" s="112" t="s">
        <v>2678</v>
      </c>
      <c r="C71" s="97">
        <v>44419.125925925924</v>
      </c>
      <c r="D71" s="97" t="s">
        <v>2175</v>
      </c>
      <c r="E71" s="143">
        <v>786</v>
      </c>
      <c r="F71" s="173" t="str">
        <f>VLOOKUP(E71,VIP!$A$2:$O14861,2,0)</f>
        <v>DRBR786</v>
      </c>
      <c r="G71" s="173" t="str">
        <f>VLOOKUP(E71,'LISTADO ATM'!$A$2:$B$901,2,0)</f>
        <v xml:space="preserve">ATM Oficina Agora Mall II </v>
      </c>
      <c r="H71" s="173" t="str">
        <f>VLOOKUP(E71,VIP!$A$2:$O19822,7,FALSE)</f>
        <v>Si</v>
      </c>
      <c r="I71" s="173" t="str">
        <f>VLOOKUP(E71,VIP!$A$2:$O11787,8,FALSE)</f>
        <v>Si</v>
      </c>
      <c r="J71" s="173" t="str">
        <f>VLOOKUP(E71,VIP!$A$2:$O11737,8,FALSE)</f>
        <v>Si</v>
      </c>
      <c r="K71" s="173" t="str">
        <f>VLOOKUP(E71,VIP!$A$2:$O15311,6,0)</f>
        <v>SI</v>
      </c>
      <c r="L71" s="148" t="s">
        <v>2240</v>
      </c>
      <c r="M71" s="96" t="s">
        <v>2439</v>
      </c>
      <c r="N71" s="96" t="s">
        <v>2446</v>
      </c>
      <c r="O71" s="173" t="s">
        <v>2448</v>
      </c>
      <c r="P71" s="173"/>
      <c r="Q71" s="96" t="s">
        <v>2240</v>
      </c>
    </row>
    <row r="1038100" spans="16:16" ht="18" x14ac:dyDescent="0.25">
      <c r="P1038100" s="113"/>
    </row>
  </sheetData>
  <autoFilter ref="A4:Q54">
    <sortState ref="A5:Q71">
      <sortCondition ref="C4:C54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">
    <cfRule type="duplicateValues" dxfId="190" priority="165"/>
    <cfRule type="duplicateValues" dxfId="189" priority="166"/>
  </conditionalFormatting>
  <conditionalFormatting sqref="E11">
    <cfRule type="duplicateValues" dxfId="188" priority="164"/>
  </conditionalFormatting>
  <conditionalFormatting sqref="E72:E1048576 E1:E5 E19:E26">
    <cfRule type="duplicateValues" dxfId="187" priority="129950"/>
    <cfRule type="duplicateValues" dxfId="186" priority="129951"/>
  </conditionalFormatting>
  <conditionalFormatting sqref="B72:B1048576 B1:B5 B19:B26">
    <cfRule type="duplicateValues" dxfId="185" priority="129960"/>
  </conditionalFormatting>
  <conditionalFormatting sqref="E72:E1048576 E1:E5 E19:E26">
    <cfRule type="duplicateValues" dxfId="184" priority="129966"/>
  </conditionalFormatting>
  <conditionalFormatting sqref="B72:B1048576">
    <cfRule type="duplicateValues" dxfId="183" priority="129971"/>
  </conditionalFormatting>
  <conditionalFormatting sqref="E72:E1048576 E1:E6 E19:E26">
    <cfRule type="duplicateValues" dxfId="182" priority="129977"/>
  </conditionalFormatting>
  <conditionalFormatting sqref="B72:B1048576 B1:B32">
    <cfRule type="duplicateValues" dxfId="181" priority="129982"/>
  </conditionalFormatting>
  <conditionalFormatting sqref="E72:E1048576 E1:E32">
    <cfRule type="duplicateValues" dxfId="180" priority="129986"/>
  </conditionalFormatting>
  <conditionalFormatting sqref="E72:E1048576 E1:E34">
    <cfRule type="duplicateValues" dxfId="179" priority="129990"/>
  </conditionalFormatting>
  <conditionalFormatting sqref="B72:B1048576 B1:B34">
    <cfRule type="duplicateValues" dxfId="178" priority="129994"/>
  </conditionalFormatting>
  <conditionalFormatting sqref="E72:E1048576">
    <cfRule type="duplicateValues" dxfId="177" priority="129998"/>
  </conditionalFormatting>
  <conditionalFormatting sqref="E72:E1048576 E1:E37">
    <cfRule type="duplicateValues" dxfId="176" priority="130002"/>
    <cfRule type="duplicateValues" dxfId="175" priority="130003"/>
  </conditionalFormatting>
  <conditionalFormatting sqref="E38:E54">
    <cfRule type="duplicateValues" dxfId="174" priority="25"/>
    <cfRule type="duplicateValues" dxfId="173" priority="26"/>
  </conditionalFormatting>
  <conditionalFormatting sqref="B38:B54">
    <cfRule type="duplicateValues" dxfId="172" priority="24"/>
  </conditionalFormatting>
  <conditionalFormatting sqref="E38:E54">
    <cfRule type="duplicateValues" dxfId="171" priority="23"/>
  </conditionalFormatting>
  <conditionalFormatting sqref="B38:B54">
    <cfRule type="duplicateValues" dxfId="170" priority="22"/>
  </conditionalFormatting>
  <conditionalFormatting sqref="E38:E54">
    <cfRule type="duplicateValues" dxfId="169" priority="21"/>
  </conditionalFormatting>
  <conditionalFormatting sqref="B38:B54">
    <cfRule type="duplicateValues" dxfId="168" priority="20"/>
  </conditionalFormatting>
  <conditionalFormatting sqref="E38:E54">
    <cfRule type="duplicateValues" dxfId="167" priority="19"/>
  </conditionalFormatting>
  <conditionalFormatting sqref="E38:E54">
    <cfRule type="duplicateValues" dxfId="166" priority="18"/>
  </conditionalFormatting>
  <conditionalFormatting sqref="B38:B54">
    <cfRule type="duplicateValues" dxfId="165" priority="17"/>
  </conditionalFormatting>
  <conditionalFormatting sqref="E38:E54">
    <cfRule type="duplicateValues" dxfId="164" priority="16"/>
  </conditionalFormatting>
  <conditionalFormatting sqref="E38:E54">
    <cfRule type="duplicateValues" dxfId="163" priority="14"/>
    <cfRule type="duplicateValues" dxfId="162" priority="15"/>
  </conditionalFormatting>
  <conditionalFormatting sqref="E7:E10">
    <cfRule type="duplicateValues" dxfId="161" priority="130335"/>
    <cfRule type="duplicateValues" dxfId="160" priority="130336"/>
  </conditionalFormatting>
  <conditionalFormatting sqref="B7:B10">
    <cfRule type="duplicateValues" dxfId="159" priority="130337"/>
  </conditionalFormatting>
  <conditionalFormatting sqref="E7:E10">
    <cfRule type="duplicateValues" dxfId="158" priority="130338"/>
  </conditionalFormatting>
  <conditionalFormatting sqref="E35:E37">
    <cfRule type="duplicateValues" dxfId="157" priority="130458"/>
    <cfRule type="duplicateValues" dxfId="156" priority="130459"/>
  </conditionalFormatting>
  <conditionalFormatting sqref="B35:B37">
    <cfRule type="duplicateValues" dxfId="155" priority="130460"/>
  </conditionalFormatting>
  <conditionalFormatting sqref="E35:E37">
    <cfRule type="duplicateValues" dxfId="154" priority="130461"/>
  </conditionalFormatting>
  <conditionalFormatting sqref="E33:E34">
    <cfRule type="duplicateValues" dxfId="153" priority="130486"/>
    <cfRule type="duplicateValues" dxfId="152" priority="130487"/>
  </conditionalFormatting>
  <conditionalFormatting sqref="B33:B34">
    <cfRule type="duplicateValues" dxfId="151" priority="130488"/>
  </conditionalFormatting>
  <conditionalFormatting sqref="E33:E34">
    <cfRule type="duplicateValues" dxfId="150" priority="130489"/>
  </conditionalFormatting>
  <conditionalFormatting sqref="E27:E32">
    <cfRule type="duplicateValues" dxfId="149" priority="130516"/>
    <cfRule type="duplicateValues" dxfId="148" priority="130517"/>
  </conditionalFormatting>
  <conditionalFormatting sqref="B27:B32">
    <cfRule type="duplicateValues" dxfId="147" priority="130520"/>
  </conditionalFormatting>
  <conditionalFormatting sqref="E27:E32">
    <cfRule type="duplicateValues" dxfId="146" priority="130522"/>
  </conditionalFormatting>
  <conditionalFormatting sqref="B24:B26">
    <cfRule type="duplicateValues" dxfId="145" priority="130549"/>
  </conditionalFormatting>
  <conditionalFormatting sqref="B13:B23">
    <cfRule type="duplicateValues" dxfId="144" priority="130645"/>
  </conditionalFormatting>
  <conditionalFormatting sqref="E13:E26">
    <cfRule type="duplicateValues" dxfId="143" priority="130647"/>
    <cfRule type="duplicateValues" dxfId="142" priority="130648"/>
  </conditionalFormatting>
  <conditionalFormatting sqref="E13:E26">
    <cfRule type="duplicateValues" dxfId="141" priority="130651"/>
  </conditionalFormatting>
  <conditionalFormatting sqref="E12">
    <cfRule type="duplicateValues" dxfId="140" priority="130676"/>
    <cfRule type="duplicateValues" dxfId="139" priority="130677"/>
  </conditionalFormatting>
  <conditionalFormatting sqref="E12">
    <cfRule type="duplicateValues" dxfId="138" priority="130678"/>
  </conditionalFormatting>
  <conditionalFormatting sqref="B11:B12">
    <cfRule type="duplicateValues" dxfId="137" priority="130679"/>
  </conditionalFormatting>
  <conditionalFormatting sqref="E6">
    <cfRule type="duplicateValues" dxfId="136" priority="130733"/>
    <cfRule type="duplicateValues" dxfId="135" priority="130734"/>
  </conditionalFormatting>
  <conditionalFormatting sqref="B6">
    <cfRule type="duplicateValues" dxfId="134" priority="130735"/>
  </conditionalFormatting>
  <conditionalFormatting sqref="E6">
    <cfRule type="duplicateValues" dxfId="133" priority="130736"/>
  </conditionalFormatting>
  <conditionalFormatting sqref="E55:E71">
    <cfRule type="duplicateValues" dxfId="3" priority="130793"/>
    <cfRule type="duplicateValues" dxfId="2" priority="130794"/>
  </conditionalFormatting>
  <conditionalFormatting sqref="B55:B71">
    <cfRule type="duplicateValues" dxfId="1" priority="130795"/>
  </conditionalFormatting>
  <conditionalFormatting sqref="E55:E71">
    <cfRule type="duplicateValues" dxfId="0" priority="130796"/>
  </conditionalFormatting>
  <hyperlinks>
    <hyperlink ref="B54" r:id="rId7" display="http://s460-helpdesk/CAisd/pdmweb.exe?OP=SEARCH+FACTORY=in+SKIPLIST=1+QBE.EQ.id=3693859"/>
    <hyperlink ref="B53" r:id="rId8" display="http://s460-helpdesk/CAisd/pdmweb.exe?OP=SEARCH+FACTORY=in+SKIPLIST=1+QBE.EQ.id=3693858"/>
    <hyperlink ref="B52" r:id="rId9" display="http://s460-helpdesk/CAisd/pdmweb.exe?OP=SEARCH+FACTORY=in+SKIPLIST=1+QBE.EQ.id=3693857"/>
    <hyperlink ref="B51" r:id="rId10" display="http://s460-helpdesk/CAisd/pdmweb.exe?OP=SEARCH+FACTORY=in+SKIPLIST=1+QBE.EQ.id=3693855"/>
    <hyperlink ref="B50" r:id="rId11" display="http://s460-helpdesk/CAisd/pdmweb.exe?OP=SEARCH+FACTORY=in+SKIPLIST=1+QBE.EQ.id=3693854"/>
    <hyperlink ref="B49" r:id="rId12" display="http://s460-helpdesk/CAisd/pdmweb.exe?OP=SEARCH+FACTORY=in+SKIPLIST=1+QBE.EQ.id=3693851"/>
    <hyperlink ref="B48" r:id="rId13" display="http://s460-helpdesk/CAisd/pdmweb.exe?OP=SEARCH+FACTORY=in+SKIPLIST=1+QBE.EQ.id=3693850"/>
    <hyperlink ref="B47" r:id="rId14" display="http://s460-helpdesk/CAisd/pdmweb.exe?OP=SEARCH+FACTORY=in+SKIPLIST=1+QBE.EQ.id=3693833"/>
    <hyperlink ref="B46" r:id="rId15" display="http://s460-helpdesk/CAisd/pdmweb.exe?OP=SEARCH+FACTORY=in+SKIPLIST=1+QBE.EQ.id=3693832"/>
    <hyperlink ref="B45" r:id="rId16" display="http://s460-helpdesk/CAisd/pdmweb.exe?OP=SEARCH+FACTORY=in+SKIPLIST=1+QBE.EQ.id=3693830"/>
    <hyperlink ref="B44" r:id="rId17" display="http://s460-helpdesk/CAisd/pdmweb.exe?OP=SEARCH+FACTORY=in+SKIPLIST=1+QBE.EQ.id=3693829"/>
    <hyperlink ref="B43" r:id="rId18" display="http://s460-helpdesk/CAisd/pdmweb.exe?OP=SEARCH+FACTORY=in+SKIPLIST=1+QBE.EQ.id=3693828"/>
    <hyperlink ref="B42" r:id="rId19" display="http://s460-helpdesk/CAisd/pdmweb.exe?OP=SEARCH+FACTORY=in+SKIPLIST=1+QBE.EQ.id=3693826"/>
    <hyperlink ref="B41" r:id="rId20" display="http://s460-helpdesk/CAisd/pdmweb.exe?OP=SEARCH+FACTORY=in+SKIPLIST=1+QBE.EQ.id=3693825"/>
    <hyperlink ref="B40" r:id="rId21" display="http://s460-helpdesk/CAisd/pdmweb.exe?OP=SEARCH+FACTORY=in+SKIPLIST=1+QBE.EQ.id=3693824"/>
    <hyperlink ref="B39" r:id="rId22" display="http://s460-helpdesk/CAisd/pdmweb.exe?OP=SEARCH+FACTORY=in+SKIPLIST=1+QBE.EQ.id=3693821"/>
    <hyperlink ref="B38" r:id="rId23" display="http://s460-helpdesk/CAisd/pdmweb.exe?OP=SEARCH+FACTORY=in+SKIPLIST=1+QBE.EQ.id=3693819"/>
  </hyperlinks>
  <pageMargins left="0.7" right="0.7" top="0.75" bottom="0.75" header="0.3" footer="0.3"/>
  <pageSetup scale="60" orientation="landscape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82" zoomScale="70" zoomScaleNormal="70" workbookViewId="0">
      <selection activeCell="B100" sqref="B10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3" t="s">
        <v>2145</v>
      </c>
      <c r="B1" s="194"/>
      <c r="C1" s="194"/>
      <c r="D1" s="194"/>
      <c r="E1" s="195"/>
      <c r="F1" s="191" t="s">
        <v>2543</v>
      </c>
      <c r="G1" s="192"/>
      <c r="H1" s="101">
        <f>COUNTIF(A:E,"2 Gavetas Vacías + 1 Fallando")</f>
        <v>0</v>
      </c>
      <c r="I1" s="101">
        <f>COUNTIF(A:E,("3 Gavetas Vacías"))</f>
        <v>10</v>
      </c>
      <c r="J1" s="82">
        <f>COUNTIF(A:E,"2 Gavetas Fallando + 1 Vacia")</f>
        <v>0</v>
      </c>
    </row>
    <row r="2" spans="1:11" ht="25.5" customHeight="1" x14ac:dyDescent="0.25">
      <c r="A2" s="196" t="s">
        <v>2444</v>
      </c>
      <c r="B2" s="197"/>
      <c r="C2" s="197"/>
      <c r="D2" s="197"/>
      <c r="E2" s="198"/>
      <c r="F2" s="100" t="s">
        <v>2542</v>
      </c>
      <c r="G2" s="99">
        <f>G3+G4</f>
        <v>67</v>
      </c>
      <c r="H2" s="100" t="s">
        <v>2552</v>
      </c>
      <c r="I2" s="99">
        <f>COUNTIF(A:E,"Abastecido")</f>
        <v>9</v>
      </c>
      <c r="J2" s="100" t="s">
        <v>2569</v>
      </c>
      <c r="K2" s="99">
        <f>COUNTIF(REPORTE!1:1048576,"REINICIO FALLIDO")</f>
        <v>1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67</v>
      </c>
      <c r="H3" s="100" t="s">
        <v>2548</v>
      </c>
      <c r="I3" s="99">
        <f>COUNTIF(A:E,"Gavetas Vacías + Gavetas Fallando")</f>
        <v>4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44417.708333333336</v>
      </c>
      <c r="C4" s="131"/>
      <c r="D4" s="131"/>
      <c r="E4" s="156"/>
      <c r="F4" s="100" t="s">
        <v>2538</v>
      </c>
      <c r="G4" s="99">
        <f>COUNTIF(REPORTE!A:Q,"En Servicio")</f>
        <v>0</v>
      </c>
      <c r="H4" s="100" t="s">
        <v>2551</v>
      </c>
      <c r="I4" s="99">
        <f>COUNTIF(A:E,"Solucionado")</f>
        <v>1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44418.25</v>
      </c>
      <c r="C5" s="161"/>
      <c r="D5" s="131"/>
      <c r="E5" s="156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10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0</v>
      </c>
      <c r="H6" s="100" t="s">
        <v>2549</v>
      </c>
      <c r="I6" s="99">
        <f>COUNTIF(A:E,"GAVETA DE RECHAZO LLENA")</f>
        <v>3</v>
      </c>
    </row>
    <row r="7" spans="1:11" ht="18" customHeight="1" x14ac:dyDescent="0.25">
      <c r="A7" s="199" t="s">
        <v>2573</v>
      </c>
      <c r="B7" s="200"/>
      <c r="C7" s="200"/>
      <c r="D7" s="200"/>
      <c r="E7" s="201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7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VLOOKUP(B9,'[1]LISTADO ATM'!$A$2:$C$822,3,0)</f>
        <v>DISTRITO NACIONAL</v>
      </c>
      <c r="B9" s="168">
        <v>541</v>
      </c>
      <c r="C9" s="143" t="str">
        <f>VLOOKUP(B9,'[1]LISTADO ATM'!$A$2:$B$822,2,0)</f>
        <v xml:space="preserve">ATM Oficina Sambil II </v>
      </c>
      <c r="D9" s="141" t="s">
        <v>2537</v>
      </c>
      <c r="E9" s="162" t="s">
        <v>2614</v>
      </c>
    </row>
    <row r="10" spans="1:11" s="110" customFormat="1" ht="18" x14ac:dyDescent="0.25">
      <c r="A10" s="143" t="str">
        <f>VLOOKUP(B10,'[1]LISTADO ATM'!$A$2:$C$822,3,0)</f>
        <v>SUR</v>
      </c>
      <c r="B10" s="168">
        <v>5</v>
      </c>
      <c r="C10" s="143" t="str">
        <f>VLOOKUP(B10,'[1]LISTADO ATM'!$A$2:$B$822,2,0)</f>
        <v>ATM Oficina Autoservicio Villa Ofelia (San Juan)</v>
      </c>
      <c r="D10" s="141" t="s">
        <v>2537</v>
      </c>
      <c r="E10" s="162">
        <v>3335983650</v>
      </c>
    </row>
    <row r="11" spans="1:11" s="110" customFormat="1" ht="18" x14ac:dyDescent="0.25">
      <c r="A11" s="143" t="str">
        <f>VLOOKUP(B11,'[1]LISTADO ATM'!$A$2:$C$822,3,0)</f>
        <v>DISTRITO NACIONAL</v>
      </c>
      <c r="B11" s="168">
        <v>527</v>
      </c>
      <c r="C11" s="143" t="str">
        <f>VLOOKUP(B11,'[1]LISTADO ATM'!$A$2:$B$822,2,0)</f>
        <v>ATM Oficina Zona Oriental II</v>
      </c>
      <c r="D11" s="141" t="s">
        <v>2537</v>
      </c>
      <c r="E11" s="162">
        <v>3335983837</v>
      </c>
    </row>
    <row r="12" spans="1:11" s="110" customFormat="1" ht="18" customHeight="1" x14ac:dyDescent="0.25">
      <c r="A12" s="143" t="str">
        <f>VLOOKUP(B12,'[1]LISTADO ATM'!$A$2:$C$822,3,0)</f>
        <v>NORTE</v>
      </c>
      <c r="B12" s="168">
        <v>351</v>
      </c>
      <c r="C12" s="143" t="str">
        <f>VLOOKUP(B12,'[1]LISTADO ATM'!$A$2:$B$822,2,0)</f>
        <v xml:space="preserve">ATM S/M José Luís (Puerto Plata) </v>
      </c>
      <c r="D12" s="141" t="s">
        <v>2537</v>
      </c>
      <c r="E12" s="162">
        <v>3335983856</v>
      </c>
    </row>
    <row r="13" spans="1:11" s="110" customFormat="1" ht="18" x14ac:dyDescent="0.25">
      <c r="A13" s="143" t="str">
        <f>VLOOKUP(B13,'[1]LISTADO ATM'!$A$2:$C$822,3,0)</f>
        <v>DISTRITO NACIONAL</v>
      </c>
      <c r="B13" s="168">
        <v>554</v>
      </c>
      <c r="C13" s="143" t="str">
        <f>VLOOKUP(B13,'[1]LISTADO ATM'!$A$2:$B$822,2,0)</f>
        <v xml:space="preserve">ATM Oficina Isabel La Católica I </v>
      </c>
      <c r="D13" s="141" t="s">
        <v>2537</v>
      </c>
      <c r="E13" s="162">
        <v>3335983858</v>
      </c>
    </row>
    <row r="14" spans="1:11" s="110" customFormat="1" ht="18" x14ac:dyDescent="0.25">
      <c r="A14" s="143" t="str">
        <f>VLOOKUP(B14,'[1]LISTADO ATM'!$A$2:$C$822,3,0)</f>
        <v>NORTE</v>
      </c>
      <c r="B14" s="168">
        <v>712</v>
      </c>
      <c r="C14" s="143" t="str">
        <f>VLOOKUP(B14,'[1]LISTADO ATM'!$A$2:$B$822,2,0)</f>
        <v xml:space="preserve">ATM Oficina Imbert </v>
      </c>
      <c r="D14" s="141" t="s">
        <v>2537</v>
      </c>
      <c r="E14" s="162">
        <v>3335983156</v>
      </c>
    </row>
    <row r="15" spans="1:11" s="110" customFormat="1" ht="18" x14ac:dyDescent="0.25">
      <c r="A15" s="143" t="str">
        <f>VLOOKUP(B15,'[1]LISTADO ATM'!$A$2:$C$822,3,0)</f>
        <v>NORTE</v>
      </c>
      <c r="B15" s="168">
        <v>88</v>
      </c>
      <c r="C15" s="143" t="str">
        <f>VLOOKUP(B15,'[1]LISTADO ATM'!$A$2:$B$822,2,0)</f>
        <v xml:space="preserve">ATM S/M La Fuente (Santiago) </v>
      </c>
      <c r="D15" s="141" t="s">
        <v>2537</v>
      </c>
      <c r="E15" s="162">
        <v>3335983810</v>
      </c>
    </row>
    <row r="16" spans="1:11" s="110" customFormat="1" ht="18" customHeight="1" x14ac:dyDescent="0.25">
      <c r="A16" s="143" t="str">
        <f>VLOOKUP(B16,'[1]LISTADO ATM'!$A$2:$C$822,3,0)</f>
        <v>ESTE</v>
      </c>
      <c r="B16" s="168">
        <v>293</v>
      </c>
      <c r="C16" s="143" t="str">
        <f>VLOOKUP(B16,'[1]LISTADO ATM'!$A$2:$B$822,2,0)</f>
        <v xml:space="preserve">ATM S/M Nueva Visión (San Pedro) </v>
      </c>
      <c r="D16" s="141" t="s">
        <v>2537</v>
      </c>
      <c r="E16" s="162">
        <v>3335983873</v>
      </c>
    </row>
    <row r="17" spans="1:7" s="110" customFormat="1" ht="18.75" customHeight="1" x14ac:dyDescent="0.25">
      <c r="A17" s="143" t="str">
        <f>VLOOKUP(B17,'[1]LISTADO ATM'!$A$2:$C$822,3,0)</f>
        <v>NORTE</v>
      </c>
      <c r="B17" s="168">
        <v>350</v>
      </c>
      <c r="C17" s="143" t="str">
        <f>VLOOKUP(B17,'[1]LISTADO ATM'!$A$2:$B$822,2,0)</f>
        <v xml:space="preserve">ATM Oficina Villa Tapia </v>
      </c>
      <c r="D17" s="141" t="s">
        <v>2537</v>
      </c>
      <c r="E17" s="162">
        <v>3335984194</v>
      </c>
    </row>
    <row r="18" spans="1:7" s="110" customFormat="1" ht="18" x14ac:dyDescent="0.25">
      <c r="A18" s="143" t="e">
        <f>VLOOKUP(B18,'[1]LISTADO ATM'!$A$2:$C$822,3,0)</f>
        <v>#N/A</v>
      </c>
      <c r="B18" s="168"/>
      <c r="C18" s="143" t="e">
        <f>VLOOKUP(B18,'[1]LISTADO ATM'!$A$2:$B$822,2,0)</f>
        <v>#N/A</v>
      </c>
      <c r="D18" s="141"/>
      <c r="E18" s="162"/>
    </row>
    <row r="19" spans="1:7" s="110" customFormat="1" ht="18" customHeight="1" x14ac:dyDescent="0.25">
      <c r="A19" s="143" t="e">
        <f>VLOOKUP(B19,'[1]LISTADO ATM'!$A$2:$C$822,3,0)</f>
        <v>#N/A</v>
      </c>
      <c r="B19" s="168"/>
      <c r="C19" s="143" t="e">
        <f>VLOOKUP(B19,'[1]LISTADO ATM'!$A$2:$B$822,2,0)</f>
        <v>#N/A</v>
      </c>
      <c r="D19" s="141"/>
      <c r="E19" s="162"/>
    </row>
    <row r="20" spans="1:7" s="118" customFormat="1" ht="18" x14ac:dyDescent="0.25">
      <c r="A20" s="143" t="e">
        <f>VLOOKUP(B20,'[1]LISTADO ATM'!$A$2:$C$822,3,0)</f>
        <v>#N/A</v>
      </c>
      <c r="B20" s="168"/>
      <c r="C20" s="143" t="e">
        <f>VLOOKUP(B20,'[1]LISTADO ATM'!$A$2:$B$822,2,0)</f>
        <v>#N/A</v>
      </c>
      <c r="D20" s="141"/>
      <c r="E20" s="162"/>
    </row>
    <row r="21" spans="1:7" s="118" customFormat="1" ht="18" customHeight="1" x14ac:dyDescent="0.25">
      <c r="A21" s="143" t="e">
        <f>VLOOKUP(B21,'[1]LISTADO ATM'!$A$2:$C$822,3,0)</f>
        <v>#N/A</v>
      </c>
      <c r="B21" s="168"/>
      <c r="C21" s="143" t="e">
        <f>VLOOKUP(B21,'[1]LISTADO ATM'!$A$2:$B$822,2,0)</f>
        <v>#N/A</v>
      </c>
      <c r="D21" s="141"/>
      <c r="E21" s="162"/>
    </row>
    <row r="22" spans="1:7" s="118" customFormat="1" ht="18" customHeight="1" x14ac:dyDescent="0.25">
      <c r="A22" s="143" t="e">
        <f>VLOOKUP(B22,'[1]LISTADO ATM'!$A$2:$C$822,3,0)</f>
        <v>#N/A</v>
      </c>
      <c r="B22" s="168"/>
      <c r="C22" s="143" t="e">
        <f>VLOOKUP(B22,'[1]LISTADO ATM'!$A$2:$B$822,2,0)</f>
        <v>#N/A</v>
      </c>
      <c r="D22" s="141"/>
      <c r="E22" s="168"/>
    </row>
    <row r="23" spans="1:7" s="118" customFormat="1" ht="18" x14ac:dyDescent="0.25">
      <c r="A23" s="143" t="e">
        <f>VLOOKUP(B23,'[1]LISTADO ATM'!$A$2:$C$822,3,0)</f>
        <v>#N/A</v>
      </c>
      <c r="B23" s="168"/>
      <c r="C23" s="143" t="e">
        <f>VLOOKUP(B23,'[1]LISTADO ATM'!$A$2:$B$822,2,0)</f>
        <v>#N/A</v>
      </c>
      <c r="D23" s="141"/>
      <c r="E23" s="168"/>
    </row>
    <row r="24" spans="1:7" s="118" customFormat="1" ht="18" customHeight="1" x14ac:dyDescent="0.25">
      <c r="A24" s="133" t="s">
        <v>2465</v>
      </c>
      <c r="B24" s="142">
        <f>COUNT(B9:B9)</f>
        <v>1</v>
      </c>
      <c r="C24" s="205"/>
      <c r="D24" s="206"/>
      <c r="E24" s="207"/>
    </row>
    <row r="25" spans="1:7" s="118" customFormat="1" ht="18" customHeight="1" x14ac:dyDescent="0.25">
      <c r="A25" s="130"/>
      <c r="B25" s="135"/>
      <c r="C25" s="130"/>
      <c r="D25" s="130"/>
      <c r="E25" s="135"/>
    </row>
    <row r="26" spans="1:7" s="118" customFormat="1" ht="18" customHeight="1" x14ac:dyDescent="0.25">
      <c r="A26" s="199" t="s">
        <v>2574</v>
      </c>
      <c r="B26" s="200"/>
      <c r="C26" s="200"/>
      <c r="D26" s="200"/>
      <c r="E26" s="201"/>
    </row>
    <row r="27" spans="1:7" s="118" customFormat="1" ht="18.75" customHeight="1" x14ac:dyDescent="0.25">
      <c r="A27" s="142" t="s">
        <v>15</v>
      </c>
      <c r="B27" s="142" t="s">
        <v>2409</v>
      </c>
      <c r="C27" s="142" t="s">
        <v>46</v>
      </c>
      <c r="D27" s="142" t="s">
        <v>2412</v>
      </c>
      <c r="E27" s="142" t="s">
        <v>2410</v>
      </c>
    </row>
    <row r="28" spans="1:7" s="118" customFormat="1" ht="18.75" customHeight="1" x14ac:dyDescent="0.25">
      <c r="A28" s="143" t="e">
        <f>VLOOKUP(B28,'[1]LISTADO ATM'!$A$2:$C$822,3,0)</f>
        <v>#N/A</v>
      </c>
      <c r="B28" s="168"/>
      <c r="C28" s="143" t="e">
        <f>VLOOKUP(B28,'[1]LISTADO ATM'!$A$2:$B$822,2,0)</f>
        <v>#N/A</v>
      </c>
      <c r="D28" s="141" t="s">
        <v>2533</v>
      </c>
      <c r="E28" s="168"/>
    </row>
    <row r="29" spans="1:7" s="118" customFormat="1" ht="18" x14ac:dyDescent="0.25">
      <c r="A29" s="143" t="e">
        <f>VLOOKUP(B29,'[1]LISTADO ATM'!$A$2:$C$822,3,0)</f>
        <v>#N/A</v>
      </c>
      <c r="B29" s="168"/>
      <c r="C29" s="143" t="e">
        <f>VLOOKUP(B29,'[1]LISTADO ATM'!$A$2:$B$822,2,0)</f>
        <v>#N/A</v>
      </c>
      <c r="D29" s="141"/>
      <c r="E29" s="168"/>
    </row>
    <row r="30" spans="1:7" s="118" customFormat="1" ht="18.75" customHeight="1" x14ac:dyDescent="0.25">
      <c r="A30" s="143" t="e">
        <f>VLOOKUP(B30,'[1]LISTADO ATM'!$A$2:$C$822,3,0)</f>
        <v>#N/A</v>
      </c>
      <c r="B30" s="168"/>
      <c r="C30" s="143" t="e">
        <f>VLOOKUP(B30,'[1]LISTADO ATM'!$A$2:$B$822,2,0)</f>
        <v>#N/A</v>
      </c>
      <c r="D30" s="141"/>
      <c r="E30" s="168"/>
    </row>
    <row r="31" spans="1:7" s="118" customFormat="1" ht="18" x14ac:dyDescent="0.25">
      <c r="A31" s="143" t="e">
        <f>VLOOKUP(B31,'[1]LISTADO ATM'!$A$2:$C$822,3,0)</f>
        <v>#N/A</v>
      </c>
      <c r="B31" s="168"/>
      <c r="C31" s="143" t="e">
        <f>VLOOKUP(B31,'[1]LISTADO ATM'!$A$2:$B$822,2,0)</f>
        <v>#N/A</v>
      </c>
      <c r="D31" s="141"/>
      <c r="E31" s="168"/>
    </row>
    <row r="32" spans="1:7" s="118" customFormat="1" ht="18.75" customHeight="1" thickBot="1" x14ac:dyDescent="0.3">
      <c r="A32" s="133" t="s">
        <v>2465</v>
      </c>
      <c r="B32" s="154">
        <f>COUNT(B28:B28)</f>
        <v>0</v>
      </c>
      <c r="C32" s="205"/>
      <c r="D32" s="206"/>
      <c r="E32" s="207"/>
      <c r="G32" s="127"/>
    </row>
    <row r="33" spans="1:10" s="118" customFormat="1" ht="18" customHeight="1" thickBot="1" x14ac:dyDescent="0.3">
      <c r="A33" s="130"/>
      <c r="B33" s="135"/>
      <c r="C33" s="130"/>
      <c r="D33" s="130"/>
      <c r="E33" s="135"/>
      <c r="F33" s="127"/>
      <c r="G33" s="127"/>
      <c r="H33" s="127"/>
      <c r="I33" s="127"/>
      <c r="J33" s="127"/>
    </row>
    <row r="34" spans="1:10" s="118" customFormat="1" ht="18.75" thickBot="1" x14ac:dyDescent="0.3">
      <c r="A34" s="186" t="s">
        <v>2466</v>
      </c>
      <c r="B34" s="187"/>
      <c r="C34" s="187"/>
      <c r="D34" s="187"/>
      <c r="E34" s="188"/>
      <c r="F34" s="127"/>
      <c r="G34" s="127"/>
      <c r="H34" s="127"/>
      <c r="I34" s="127"/>
      <c r="J34" s="127"/>
    </row>
    <row r="35" spans="1:10" s="127" customFormat="1" ht="18" x14ac:dyDescent="0.25">
      <c r="A35" s="132" t="s">
        <v>15</v>
      </c>
      <c r="B35" s="132" t="s">
        <v>2409</v>
      </c>
      <c r="C35" s="132" t="s">
        <v>46</v>
      </c>
      <c r="D35" s="132" t="s">
        <v>2412</v>
      </c>
      <c r="E35" s="132" t="s">
        <v>2410</v>
      </c>
    </row>
    <row r="36" spans="1:10" s="127" customFormat="1" ht="18" x14ac:dyDescent="0.25">
      <c r="A36" s="143" t="str">
        <f>VLOOKUP(B36,'[1]LISTADO ATM'!$A$2:$C$822,3,0)</f>
        <v>DISTRITO NACIONAL</v>
      </c>
      <c r="B36" s="168">
        <v>708</v>
      </c>
      <c r="C36" s="128" t="str">
        <f>VLOOKUP(B36,'[1]LISTADO ATM'!$A$2:$B$822,2,0)</f>
        <v xml:space="preserve">ATM El Vestir De Hoy </v>
      </c>
      <c r="D36" s="155" t="s">
        <v>2430</v>
      </c>
      <c r="E36" s="162">
        <v>3335983843</v>
      </c>
    </row>
    <row r="37" spans="1:10" s="127" customFormat="1" ht="18" x14ac:dyDescent="0.25">
      <c r="A37" s="143" t="str">
        <f>VLOOKUP(B37,'[1]LISTADO ATM'!$A$2:$C$822,3,0)</f>
        <v>ESTE</v>
      </c>
      <c r="B37" s="168">
        <v>268</v>
      </c>
      <c r="C37" s="128" t="str">
        <f>VLOOKUP(B37,'[1]LISTADO ATM'!$A$2:$B$822,2,0)</f>
        <v xml:space="preserve">ATM Autobanco La Altagracia (Higuey) </v>
      </c>
      <c r="D37" s="155" t="s">
        <v>2430</v>
      </c>
      <c r="E37" s="162">
        <v>3335983857</v>
      </c>
    </row>
    <row r="38" spans="1:10" s="127" customFormat="1" ht="18" x14ac:dyDescent="0.25">
      <c r="A38" s="143" t="str">
        <f>VLOOKUP(B38,'[1]LISTADO ATM'!$A$2:$C$822,3,0)</f>
        <v>DISTRITO NACIONAL</v>
      </c>
      <c r="B38" s="168">
        <v>672</v>
      </c>
      <c r="C38" s="128" t="str">
        <f>VLOOKUP(B38,'[1]LISTADO ATM'!$A$2:$B$822,2,0)</f>
        <v>ATM Destacamento Policía Nacional La Victoria</v>
      </c>
      <c r="D38" s="155" t="s">
        <v>2430</v>
      </c>
      <c r="E38" s="162">
        <v>3335983871</v>
      </c>
    </row>
    <row r="39" spans="1:10" s="127" customFormat="1" ht="18" x14ac:dyDescent="0.25">
      <c r="A39" s="128" t="str">
        <f>VLOOKUP(B39,'[1]LISTADO ATM'!$A$2:$C$822,3,0)</f>
        <v>DISTRITO NACIONAL</v>
      </c>
      <c r="B39" s="129">
        <v>139</v>
      </c>
      <c r="C39" s="128" t="str">
        <f>VLOOKUP(B39,'[1]LISTADO ATM'!$A$2:$B$822,2,0)</f>
        <v xml:space="preserve">ATM Oficina Plaza Lama Zona Oriental I </v>
      </c>
      <c r="D39" s="155" t="s">
        <v>2430</v>
      </c>
      <c r="E39" s="162">
        <v>3335983872</v>
      </c>
    </row>
    <row r="40" spans="1:10" s="127" customFormat="1" ht="18" x14ac:dyDescent="0.25">
      <c r="A40" s="128" t="str">
        <f>VLOOKUP(B40,'[1]LISTADO ATM'!$A$2:$C$822,3,0)</f>
        <v>DISTRITO NACIONAL</v>
      </c>
      <c r="B40" s="168">
        <v>486</v>
      </c>
      <c r="C40" s="128" t="str">
        <f>VLOOKUP(B40,'[1]LISTADO ATM'!$A$2:$B$822,2,0)</f>
        <v xml:space="preserve">ATM Olé La Caleta </v>
      </c>
      <c r="D40" s="155" t="s">
        <v>2430</v>
      </c>
      <c r="E40" s="162">
        <v>3335984178</v>
      </c>
    </row>
    <row r="41" spans="1:10" s="118" customFormat="1" ht="18" customHeight="1" thickBot="1" x14ac:dyDescent="0.3">
      <c r="A41" s="128" t="str">
        <f>VLOOKUP(B41,'[1]LISTADO ATM'!$A$2:$C$822,3,0)</f>
        <v>ESTE</v>
      </c>
      <c r="B41" s="168">
        <v>843</v>
      </c>
      <c r="C41" s="128" t="str">
        <f>VLOOKUP(B41,'[1]LISTADO ATM'!$A$2:$B$822,2,0)</f>
        <v xml:space="preserve">ATM Oficina Romana Centro </v>
      </c>
      <c r="D41" s="170"/>
      <c r="E41" s="172">
        <v>3335984802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e">
        <f>VLOOKUP(B42,'[1]LISTADO ATM'!$A$2:$C$822,3,0)</f>
        <v>#N/A</v>
      </c>
      <c r="B42" s="168"/>
      <c r="C42" s="128" t="e">
        <f>VLOOKUP(B42,'[1]LISTADO ATM'!$A$2:$B$822,2,0)</f>
        <v>#N/A</v>
      </c>
      <c r="D42" s="170"/>
      <c r="E42" s="162"/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VLOOKUP(B43,'[1]LISTADO ATM'!$A$2:$C$822,3,0)</f>
        <v>#N/A</v>
      </c>
      <c r="B43" s="168"/>
      <c r="C43" s="128" t="e">
        <f>VLOOKUP(B43,'[1]LISTADO ATM'!$A$2:$B$822,2,0)</f>
        <v>#N/A</v>
      </c>
      <c r="D43" s="170"/>
      <c r="E43" s="162"/>
      <c r="F43" s="127"/>
      <c r="G43" s="127"/>
      <c r="H43" s="127"/>
      <c r="I43" s="127"/>
      <c r="J43" s="127"/>
    </row>
    <row r="44" spans="1:10" s="118" customFormat="1" ht="18" customHeight="1" x14ac:dyDescent="0.25">
      <c r="A44" s="128" t="e">
        <f>VLOOKUP(B44,'[1]LISTADO ATM'!$A$2:$C$822,3,0)</f>
        <v>#N/A</v>
      </c>
      <c r="B44" s="168"/>
      <c r="C44" s="128" t="e">
        <f>VLOOKUP(B44,'[1]LISTADO ATM'!$A$2:$B$822,2,0)</f>
        <v>#N/A</v>
      </c>
      <c r="D44" s="170"/>
      <c r="E44" s="162"/>
      <c r="F44" s="127"/>
      <c r="G44" s="127"/>
      <c r="H44" s="127"/>
      <c r="I44" s="127"/>
      <c r="J44" s="127"/>
    </row>
    <row r="45" spans="1:10" s="118" customFormat="1" ht="18" customHeight="1" x14ac:dyDescent="0.25">
      <c r="A45" s="128" t="e">
        <f>VLOOKUP(B45,'[1]LISTADO ATM'!$A$2:$C$822,3,0)</f>
        <v>#N/A</v>
      </c>
      <c r="B45" s="168"/>
      <c r="C45" s="128" t="e">
        <f>VLOOKUP(B45,'[1]LISTADO ATM'!$A$2:$B$822,2,0)</f>
        <v>#N/A</v>
      </c>
      <c r="D45" s="170"/>
      <c r="E45" s="162"/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33"/>
      <c r="B46" s="154">
        <f>COUNT(B36:B41)</f>
        <v>6</v>
      </c>
      <c r="C46" s="140"/>
      <c r="D46" s="140"/>
      <c r="E46" s="158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30"/>
      <c r="B47" s="135"/>
      <c r="C47" s="130"/>
      <c r="D47" s="130"/>
      <c r="E47" s="135"/>
      <c r="F47" s="127"/>
      <c r="G47" s="127"/>
      <c r="H47" s="127"/>
      <c r="I47" s="127"/>
      <c r="J47" s="127"/>
    </row>
    <row r="48" spans="1:10" s="118" customFormat="1" ht="18.75" customHeight="1" x14ac:dyDescent="0.25">
      <c r="A48" s="202" t="s">
        <v>2612</v>
      </c>
      <c r="B48" s="203"/>
      <c r="C48" s="203"/>
      <c r="D48" s="203"/>
      <c r="E48" s="204"/>
    </row>
    <row r="49" spans="1:5" s="118" customFormat="1" ht="18" customHeight="1" x14ac:dyDescent="0.25">
      <c r="A49" s="142" t="s">
        <v>15</v>
      </c>
      <c r="B49" s="142" t="s">
        <v>2409</v>
      </c>
      <c r="C49" s="142" t="s">
        <v>46</v>
      </c>
      <c r="D49" s="142" t="s">
        <v>2412</v>
      </c>
      <c r="E49" s="142" t="s">
        <v>2410</v>
      </c>
    </row>
    <row r="50" spans="1:5" s="118" customFormat="1" ht="18" customHeight="1" x14ac:dyDescent="0.25">
      <c r="A50" s="143" t="str">
        <f>VLOOKUP(B50,'[1]LISTADO ATM'!$A$2:$C$822,3,0)</f>
        <v>ESTE</v>
      </c>
      <c r="B50" s="168">
        <v>367</v>
      </c>
      <c r="C50" s="143" t="str">
        <f>VLOOKUP(B50,'[1]LISTADO ATM'!$A$2:$B$822,2,0)</f>
        <v>ATM Ayuntamiento El Puerto</v>
      </c>
      <c r="D50" s="143" t="s">
        <v>2472</v>
      </c>
      <c r="E50" s="162">
        <v>3335983874</v>
      </c>
    </row>
    <row r="51" spans="1:5" s="118" customFormat="1" ht="18.75" customHeight="1" x14ac:dyDescent="0.25">
      <c r="A51" s="143" t="str">
        <f>VLOOKUP(B51,'[1]LISTADO ATM'!$A$2:$C$822,3,0)</f>
        <v>NORTE</v>
      </c>
      <c r="B51" s="168">
        <v>603</v>
      </c>
      <c r="C51" s="143" t="str">
        <f>VLOOKUP(B51,'[1]LISTADO ATM'!$A$2:$B$822,2,0)</f>
        <v xml:space="preserve">ATM Zona Franca (Santiago) II </v>
      </c>
      <c r="D51" s="143" t="s">
        <v>2472</v>
      </c>
      <c r="E51" s="162" t="s">
        <v>2627</v>
      </c>
    </row>
    <row r="52" spans="1:5" s="118" customFormat="1" ht="18.75" customHeight="1" x14ac:dyDescent="0.25">
      <c r="A52" s="143" t="str">
        <f>VLOOKUP(B52,'[1]LISTADO ATM'!$A$2:$C$822,3,0)</f>
        <v>DISTRITO NACIONAL</v>
      </c>
      <c r="B52" s="168">
        <v>961</v>
      </c>
      <c r="C52" s="143" t="str">
        <f>VLOOKUP(B52,'[1]LISTADO ATM'!$A$2:$B$822,2,0)</f>
        <v xml:space="preserve">ATM Listín Diario </v>
      </c>
      <c r="D52" s="143" t="s">
        <v>2472</v>
      </c>
      <c r="E52" s="162">
        <v>3335984479</v>
      </c>
    </row>
    <row r="53" spans="1:5" s="118" customFormat="1" ht="18" x14ac:dyDescent="0.25">
      <c r="A53" s="143" t="str">
        <f>VLOOKUP(B53,'[1]LISTADO ATM'!$A$2:$C$822,3,0)</f>
        <v>DISTRITO NACIONAL</v>
      </c>
      <c r="B53" s="168">
        <v>557</v>
      </c>
      <c r="C53" s="143" t="str">
        <f>VLOOKUP(B53,'[1]LISTADO ATM'!$A$2:$B$822,2,0)</f>
        <v xml:space="preserve">ATM Multicentro La Sirena Ave. Mella </v>
      </c>
      <c r="D53" s="143" t="s">
        <v>2472</v>
      </c>
      <c r="E53" s="162">
        <v>3335984549</v>
      </c>
    </row>
    <row r="54" spans="1:5" s="127" customFormat="1" ht="18" x14ac:dyDescent="0.25">
      <c r="A54" s="143" t="e">
        <f>VLOOKUP(B54,'[1]LISTADO ATM'!$A$2:$C$822,3,0)</f>
        <v>#N/A</v>
      </c>
      <c r="B54" s="168"/>
      <c r="C54" s="143" t="e">
        <f>VLOOKUP(B54,'[1]LISTADO ATM'!$A$2:$B$822,2,0)</f>
        <v>#N/A</v>
      </c>
      <c r="D54" s="163"/>
      <c r="E54" s="162"/>
    </row>
    <row r="55" spans="1:5" s="127" customFormat="1" ht="18" customHeight="1" x14ac:dyDescent="0.25">
      <c r="A55" s="143" t="e">
        <f>VLOOKUP(B55,'[1]LISTADO ATM'!$A$2:$C$822,3,0)</f>
        <v>#N/A</v>
      </c>
      <c r="B55" s="168"/>
      <c r="C55" s="143" t="e">
        <f>VLOOKUP(B55,'[1]LISTADO ATM'!$A$2:$B$822,2,0)</f>
        <v>#N/A</v>
      </c>
      <c r="D55" s="163"/>
      <c r="E55" s="162"/>
    </row>
    <row r="56" spans="1:5" s="127" customFormat="1" ht="18" customHeight="1" x14ac:dyDescent="0.25">
      <c r="A56" s="143" t="e">
        <f>VLOOKUP(B56,'[1]LISTADO ATM'!$A$2:$C$822,3,0)</f>
        <v>#N/A</v>
      </c>
      <c r="B56" s="168"/>
      <c r="C56" s="143" t="e">
        <f>VLOOKUP(B56,'[1]LISTADO ATM'!$A$2:$B$822,2,0)</f>
        <v>#N/A</v>
      </c>
      <c r="D56" s="163"/>
      <c r="E56" s="162"/>
    </row>
    <row r="57" spans="1:5" s="127" customFormat="1" ht="18.75" thickBot="1" x14ac:dyDescent="0.3">
      <c r="A57" s="144" t="s">
        <v>2465</v>
      </c>
      <c r="B57" s="154">
        <f>COUNT(B50:B53)</f>
        <v>4</v>
      </c>
      <c r="C57" s="140"/>
      <c r="D57" s="140"/>
      <c r="E57" s="158"/>
    </row>
    <row r="58" spans="1:5" s="127" customFormat="1" ht="15.75" thickBot="1" x14ac:dyDescent="0.3">
      <c r="A58" s="130"/>
      <c r="B58" s="135"/>
      <c r="C58" s="130"/>
      <c r="D58" s="130"/>
      <c r="E58" s="135"/>
    </row>
    <row r="59" spans="1:5" s="127" customFormat="1" ht="18" x14ac:dyDescent="0.25">
      <c r="A59" s="202" t="s">
        <v>2588</v>
      </c>
      <c r="B59" s="203"/>
      <c r="C59" s="203"/>
      <c r="D59" s="203"/>
      <c r="E59" s="204"/>
    </row>
    <row r="60" spans="1:5" s="127" customFormat="1" ht="18" x14ac:dyDescent="0.25">
      <c r="A60" s="142" t="s">
        <v>15</v>
      </c>
      <c r="B60" s="142" t="s">
        <v>2409</v>
      </c>
      <c r="C60" s="142" t="s">
        <v>46</v>
      </c>
      <c r="D60" s="142" t="s">
        <v>2412</v>
      </c>
      <c r="E60" s="157" t="s">
        <v>2410</v>
      </c>
    </row>
    <row r="61" spans="1:5" s="118" customFormat="1" ht="18" customHeight="1" x14ac:dyDescent="0.25">
      <c r="A61" s="143" t="str">
        <f>VLOOKUP(B61,'[1]LISTADO ATM'!$A$2:$C$822,3,0)</f>
        <v>ESTE</v>
      </c>
      <c r="B61" s="143">
        <v>330</v>
      </c>
      <c r="C61" s="143" t="str">
        <f>VLOOKUP(B61,'[1]LISTADO ATM'!$A$2:$B$822,2,0)</f>
        <v xml:space="preserve">ATM Oficina Boulevard (Higuey) </v>
      </c>
      <c r="D61" s="160" t="s">
        <v>2590</v>
      </c>
      <c r="E61" s="162">
        <v>3335983838</v>
      </c>
    </row>
    <row r="62" spans="1:5" s="118" customFormat="1" ht="18" customHeight="1" x14ac:dyDescent="0.25">
      <c r="A62" s="143" t="str">
        <f>VLOOKUP(B62,'[1]LISTADO ATM'!$A$2:$C$822,3,0)</f>
        <v>NORTE</v>
      </c>
      <c r="B62" s="168">
        <v>431</v>
      </c>
      <c r="C62" s="143" t="str">
        <f>VLOOKUP(B62,'[1]LISTADO ATM'!$A$2:$B$822,2,0)</f>
        <v xml:space="preserve">ATM Autoservicio Sol (Santiago) </v>
      </c>
      <c r="D62" s="160" t="s">
        <v>2590</v>
      </c>
      <c r="E62" s="162" t="s">
        <v>2616</v>
      </c>
    </row>
    <row r="63" spans="1:5" s="127" customFormat="1" ht="18.75" customHeight="1" x14ac:dyDescent="0.25">
      <c r="A63" s="143" t="str">
        <f>VLOOKUP(B63,'[1]LISTADO ATM'!$A$2:$C$822,3,0)</f>
        <v>DISTRITO NACIONAL</v>
      </c>
      <c r="B63" s="168">
        <v>471</v>
      </c>
      <c r="C63" s="143" t="str">
        <f>VLOOKUP(B63,'[1]LISTADO ATM'!$A$2:$B$822,2,0)</f>
        <v>ATM Autoservicio DGT I</v>
      </c>
      <c r="D63" s="160" t="s">
        <v>2590</v>
      </c>
      <c r="E63" s="162" t="s">
        <v>2628</v>
      </c>
    </row>
    <row r="64" spans="1:5" s="127" customFormat="1" ht="18" customHeight="1" x14ac:dyDescent="0.25">
      <c r="A64" s="143" t="str">
        <f>VLOOKUP(B64,'[1]LISTADO ATM'!$A$2:$C$822,3,0)</f>
        <v>DISTRITO NACIONAL</v>
      </c>
      <c r="B64" s="168">
        <v>326</v>
      </c>
      <c r="C64" s="143" t="str">
        <f>VLOOKUP(B64,'[1]LISTADO ATM'!$A$2:$B$822,2,0)</f>
        <v>ATM Autoservicio Jiménez Moya II</v>
      </c>
      <c r="D64" s="160" t="s">
        <v>2590</v>
      </c>
      <c r="E64" s="162" t="s">
        <v>2629</v>
      </c>
    </row>
    <row r="65" spans="1:5" s="127" customFormat="1" ht="18" customHeight="1" x14ac:dyDescent="0.25">
      <c r="A65" s="143" t="str">
        <f>VLOOKUP(B65,'[1]LISTADO ATM'!$A$2:$C$822,3,0)</f>
        <v>DISTRITO NACIONAL</v>
      </c>
      <c r="B65" s="168">
        <v>14</v>
      </c>
      <c r="C65" s="143" t="str">
        <f>VLOOKUP(B65,'[1]LISTADO ATM'!$A$2:$B$822,2,0)</f>
        <v xml:space="preserve">ATM Oficina Aeropuerto Las Américas I </v>
      </c>
      <c r="D65" s="160" t="s">
        <v>2590</v>
      </c>
      <c r="E65" s="162">
        <v>3335983880</v>
      </c>
    </row>
    <row r="66" spans="1:5" s="127" customFormat="1" ht="18" x14ac:dyDescent="0.25">
      <c r="A66" s="143" t="str">
        <f>VLOOKUP(B66,'[1]LISTADO ATM'!$A$2:$C$822,3,0)</f>
        <v>DISTRITO NACIONAL</v>
      </c>
      <c r="B66" s="143">
        <v>378</v>
      </c>
      <c r="C66" s="143" t="str">
        <f>VLOOKUP(B66,'[1]LISTADO ATM'!$A$2:$B$822,2,0)</f>
        <v>ATM UNP Villa Flores</v>
      </c>
      <c r="D66" s="148" t="s">
        <v>2553</v>
      </c>
      <c r="E66" s="162">
        <v>3335981712</v>
      </c>
    </row>
    <row r="67" spans="1:5" s="127" customFormat="1" ht="18" customHeight="1" x14ac:dyDescent="0.25">
      <c r="A67" s="143" t="e">
        <f>VLOOKUP(B67,'[1]LISTADO ATM'!$A$2:$C$822,3,0)</f>
        <v>#N/A</v>
      </c>
      <c r="B67" s="143">
        <v>994</v>
      </c>
      <c r="C67" s="143" t="e">
        <f>VLOOKUP(B67,'[1]LISTADO ATM'!$A$2:$B$822,2,0)</f>
        <v>#N/A</v>
      </c>
      <c r="D67" s="148" t="s">
        <v>2553</v>
      </c>
      <c r="E67" s="162">
        <v>3335984247</v>
      </c>
    </row>
    <row r="68" spans="1:5" s="127" customFormat="1" ht="17.45" customHeight="1" x14ac:dyDescent="0.25">
      <c r="A68" s="143" t="str">
        <f>VLOOKUP(B68,'[1]LISTADO ATM'!$A$2:$C$822,3,0)</f>
        <v>DISTRITO NACIONAL</v>
      </c>
      <c r="B68" s="143">
        <v>410</v>
      </c>
      <c r="C68" s="143" t="str">
        <f>VLOOKUP(B68,'[1]LISTADO ATM'!$A$2:$B$822,2,0)</f>
        <v xml:space="preserve">ATM Oficina Las Palmas de Herrera II </v>
      </c>
      <c r="D68" s="160" t="s">
        <v>2590</v>
      </c>
      <c r="E68" s="162">
        <v>3335984735</v>
      </c>
    </row>
    <row r="69" spans="1:5" s="127" customFormat="1" ht="18.75" customHeight="1" x14ac:dyDescent="0.25">
      <c r="A69" s="143" t="str">
        <f>VLOOKUP(B69,'[1]LISTADO ATM'!$A$2:$C$822,3,0)</f>
        <v>DISTRITO NACIONAL</v>
      </c>
      <c r="B69" s="143">
        <v>818</v>
      </c>
      <c r="C69" s="143" t="str">
        <f>VLOOKUP(B69,'[1]LISTADO ATM'!$A$2:$B$822,2,0)</f>
        <v xml:space="preserve">ATM Juridicción Inmobiliaria </v>
      </c>
      <c r="D69" s="148" t="s">
        <v>2553</v>
      </c>
      <c r="E69" s="162">
        <v>3335984824</v>
      </c>
    </row>
    <row r="70" spans="1:5" s="118" customFormat="1" ht="18.75" customHeight="1" x14ac:dyDescent="0.25">
      <c r="A70" s="143" t="str">
        <f>VLOOKUP(B70,'[1]LISTADO ATM'!$A$2:$C$822,3,0)</f>
        <v>NORTE</v>
      </c>
      <c r="B70" s="143">
        <v>944</v>
      </c>
      <c r="C70" s="143" t="str">
        <f>VLOOKUP(B70,'[1]LISTADO ATM'!$A$2:$B$822,2,0)</f>
        <v xml:space="preserve">ATM UNP Mao </v>
      </c>
      <c r="D70" s="160" t="s">
        <v>2590</v>
      </c>
      <c r="E70" s="162">
        <v>3335976789</v>
      </c>
    </row>
    <row r="71" spans="1:5" s="118" customFormat="1" ht="18" customHeight="1" x14ac:dyDescent="0.25">
      <c r="A71" s="143" t="e">
        <f>VLOOKUP(B71,'[1]LISTADO ATM'!$A$2:$C$822,3,0)</f>
        <v>#N/A</v>
      </c>
      <c r="B71" s="143"/>
      <c r="C71" s="143" t="e">
        <f>VLOOKUP(B71,'[1]LISTADO ATM'!$A$2:$B$822,2,0)</f>
        <v>#N/A</v>
      </c>
      <c r="D71" s="171"/>
      <c r="E71" s="162"/>
    </row>
    <row r="72" spans="1:5" s="118" customFormat="1" ht="18" customHeight="1" x14ac:dyDescent="0.25">
      <c r="A72" s="143" t="e">
        <f>VLOOKUP(B72,'[1]LISTADO ATM'!$A$2:$C$822,3,0)</f>
        <v>#N/A</v>
      </c>
      <c r="B72" s="143"/>
      <c r="C72" s="143" t="e">
        <f>VLOOKUP(B72,'[1]LISTADO ATM'!$A$2:$B$822,2,0)</f>
        <v>#N/A</v>
      </c>
      <c r="D72" s="171"/>
      <c r="E72" s="162"/>
    </row>
    <row r="73" spans="1:5" s="118" customFormat="1" ht="18.75" thickBot="1" x14ac:dyDescent="0.3">
      <c r="A73" s="144" t="s">
        <v>2465</v>
      </c>
      <c r="B73" s="154">
        <f>COUNT(B61:B70)</f>
        <v>10</v>
      </c>
      <c r="C73" s="140"/>
      <c r="D73" s="140"/>
      <c r="E73" s="158"/>
    </row>
    <row r="74" spans="1:5" s="118" customFormat="1" ht="18" customHeight="1" thickBot="1" x14ac:dyDescent="0.3">
      <c r="A74" s="130"/>
      <c r="B74" s="135"/>
      <c r="C74" s="130"/>
      <c r="D74" s="130"/>
      <c r="E74" s="135"/>
    </row>
    <row r="75" spans="1:5" s="127" customFormat="1" ht="18.75" customHeight="1" thickBot="1" x14ac:dyDescent="0.3">
      <c r="A75" s="184" t="s">
        <v>2467</v>
      </c>
      <c r="B75" s="185"/>
      <c r="C75" s="130" t="s">
        <v>2406</v>
      </c>
      <c r="D75" s="135"/>
      <c r="E75" s="135"/>
    </row>
    <row r="76" spans="1:5" s="127" customFormat="1" ht="18.75" customHeight="1" thickBot="1" x14ac:dyDescent="0.3">
      <c r="A76" s="146">
        <f>+B46+B57+B73</f>
        <v>20</v>
      </c>
      <c r="B76" s="150"/>
      <c r="C76" s="130"/>
      <c r="D76" s="130"/>
      <c r="E76" s="145"/>
    </row>
    <row r="77" spans="1:5" s="118" customFormat="1" ht="18" customHeight="1" thickBot="1" x14ac:dyDescent="0.3">
      <c r="A77" s="130"/>
      <c r="B77" s="135"/>
      <c r="C77" s="130"/>
      <c r="D77" s="130"/>
      <c r="E77" s="135"/>
    </row>
    <row r="78" spans="1:5" s="118" customFormat="1" ht="18" customHeight="1" thickBot="1" x14ac:dyDescent="0.3">
      <c r="A78" s="186" t="s">
        <v>2468</v>
      </c>
      <c r="B78" s="187"/>
      <c r="C78" s="187"/>
      <c r="D78" s="187"/>
      <c r="E78" s="188"/>
    </row>
    <row r="79" spans="1:5" s="118" customFormat="1" ht="18" x14ac:dyDescent="0.25">
      <c r="A79" s="136" t="s">
        <v>15</v>
      </c>
      <c r="B79" s="136" t="s">
        <v>2409</v>
      </c>
      <c r="C79" s="134" t="s">
        <v>46</v>
      </c>
      <c r="D79" s="189" t="s">
        <v>2412</v>
      </c>
      <c r="E79" s="190"/>
    </row>
    <row r="80" spans="1:5" s="110" customFormat="1" ht="18" customHeight="1" x14ac:dyDescent="0.25">
      <c r="A80" s="143" t="str">
        <f>VLOOKUP(B80,'[1]LISTADO ATM'!$A$2:$C$822,3,0)</f>
        <v>DISTRITO NACIONAL</v>
      </c>
      <c r="B80" s="168">
        <v>162</v>
      </c>
      <c r="C80" s="143" t="str">
        <f>VLOOKUP(B80,'[1]LISTADO ATM'!$A$2:$B$822,2,0)</f>
        <v xml:space="preserve">ATM Oficina Tiradentes I </v>
      </c>
      <c r="D80" s="183" t="s">
        <v>2591</v>
      </c>
      <c r="E80" s="183"/>
    </row>
    <row r="81" spans="1:6" s="110" customFormat="1" ht="18" customHeight="1" x14ac:dyDescent="0.25">
      <c r="A81" s="143" t="str">
        <f>VLOOKUP(B81,'[1]LISTADO ATM'!$A$2:$C$822,3,0)</f>
        <v>DISTRITO NACIONAL</v>
      </c>
      <c r="B81" s="168">
        <v>435</v>
      </c>
      <c r="C81" s="143" t="str">
        <f>VLOOKUP(B81,'[1]LISTADO ATM'!$A$2:$B$822,2,0)</f>
        <v xml:space="preserve">ATM Autobanco Torre I </v>
      </c>
      <c r="D81" s="183" t="s">
        <v>2613</v>
      </c>
      <c r="E81" s="183"/>
    </row>
    <row r="82" spans="1:6" s="118" customFormat="1" ht="18" customHeight="1" x14ac:dyDescent="0.25">
      <c r="A82" s="143" t="str">
        <f>VLOOKUP(B82,'[1]LISTADO ATM'!$A$2:$C$822,3,0)</f>
        <v>NORTE</v>
      </c>
      <c r="B82" s="168">
        <v>292</v>
      </c>
      <c r="C82" s="143" t="str">
        <f>VLOOKUP(B82,'[1]LISTADO ATM'!$A$2:$B$822,2,0)</f>
        <v xml:space="preserve">ATM UNP Castañuelas (Montecristi) </v>
      </c>
      <c r="D82" s="183" t="s">
        <v>2613</v>
      </c>
      <c r="E82" s="183"/>
    </row>
    <row r="83" spans="1:6" s="118" customFormat="1" ht="18" customHeight="1" x14ac:dyDescent="0.25">
      <c r="A83" s="143" t="str">
        <f>VLOOKUP(B83,'[1]LISTADO ATM'!$A$2:$C$822,3,0)</f>
        <v>DISTRITO NACIONAL</v>
      </c>
      <c r="B83" s="168">
        <v>416</v>
      </c>
      <c r="C83" s="143" t="str">
        <f>VLOOKUP(B83,'[1]LISTADO ATM'!$A$2:$B$822,2,0)</f>
        <v xml:space="preserve">ATM Autobanco San Martín II </v>
      </c>
      <c r="D83" s="183" t="s">
        <v>2591</v>
      </c>
      <c r="E83" s="183"/>
    </row>
    <row r="84" spans="1:6" s="118" customFormat="1" ht="18.75" customHeight="1" x14ac:dyDescent="0.25">
      <c r="A84" s="143" t="str">
        <f>VLOOKUP(B84,'[1]LISTADO ATM'!$A$2:$C$822,3,0)</f>
        <v>SUR</v>
      </c>
      <c r="B84" s="168">
        <v>870</v>
      </c>
      <c r="C84" s="143" t="str">
        <f>VLOOKUP(B84,'[1]LISTADO ATM'!$A$2:$B$822,2,0)</f>
        <v xml:space="preserve">ATM Willbes Dominicana (Barahona) </v>
      </c>
      <c r="D84" s="183" t="s">
        <v>2591</v>
      </c>
      <c r="E84" s="183"/>
    </row>
    <row r="85" spans="1:6" s="118" customFormat="1" ht="18.75" customHeight="1" x14ac:dyDescent="0.25">
      <c r="A85" s="143" t="str">
        <f>VLOOKUP(B85,'[1]LISTADO ATM'!$A$2:$C$822,3,0)</f>
        <v>ESTE</v>
      </c>
      <c r="B85" s="168">
        <v>963</v>
      </c>
      <c r="C85" s="143" t="str">
        <f>VLOOKUP(B85,'[1]LISTADO ATM'!$A$2:$B$822,2,0)</f>
        <v xml:space="preserve">ATM Multiplaza La Romana </v>
      </c>
      <c r="D85" s="183" t="s">
        <v>2591</v>
      </c>
      <c r="E85" s="183"/>
    </row>
    <row r="86" spans="1:6" s="118" customFormat="1" ht="18" customHeight="1" x14ac:dyDescent="0.25">
      <c r="A86" s="143" t="str">
        <f>VLOOKUP(B86,'[1]LISTADO ATM'!$A$2:$C$822,3,0)</f>
        <v>DISTRITO NACIONAL</v>
      </c>
      <c r="B86" s="168">
        <v>974</v>
      </c>
      <c r="C86" s="143" t="str">
        <f>VLOOKUP(B86,'[1]LISTADO ATM'!$A$2:$B$822,2,0)</f>
        <v xml:space="preserve">ATM S/M Nacional Ave. Lope de Vega </v>
      </c>
      <c r="D86" s="183" t="s">
        <v>2613</v>
      </c>
      <c r="E86" s="183"/>
    </row>
    <row r="87" spans="1:6" s="118" customFormat="1" ht="18" customHeight="1" x14ac:dyDescent="0.25">
      <c r="A87" s="143" t="str">
        <f>VLOOKUP(B87,'[1]LISTADO ATM'!$A$2:$C$822,3,0)</f>
        <v>NORTE</v>
      </c>
      <c r="B87" s="168">
        <v>157</v>
      </c>
      <c r="C87" s="143" t="str">
        <f>VLOOKUP(B87,'[1]LISTADO ATM'!$A$2:$B$822,2,0)</f>
        <v xml:space="preserve">ATM Oficina Samaná </v>
      </c>
      <c r="D87" s="183" t="s">
        <v>2591</v>
      </c>
      <c r="E87" s="183"/>
    </row>
    <row r="88" spans="1:6" s="118" customFormat="1" ht="18" x14ac:dyDescent="0.25">
      <c r="A88" s="143" t="str">
        <f>VLOOKUP(B88,'[1]LISTADO ATM'!$A$2:$C$822,3,0)</f>
        <v>SUR</v>
      </c>
      <c r="B88" s="168">
        <v>89</v>
      </c>
      <c r="C88" s="143" t="str">
        <f>VLOOKUP(B88,'[1]LISTADO ATM'!$A$2:$B$822,2,0)</f>
        <v xml:space="preserve">ATM UNP El Cercado (San Juan) </v>
      </c>
      <c r="D88" s="183" t="s">
        <v>2591</v>
      </c>
      <c r="E88" s="183"/>
    </row>
    <row r="89" spans="1:6" s="118" customFormat="1" ht="18.75" customHeight="1" x14ac:dyDescent="0.25">
      <c r="A89" s="143" t="s">
        <v>1273</v>
      </c>
      <c r="B89" s="168">
        <v>991</v>
      </c>
      <c r="C89" s="143" t="s">
        <v>2630</v>
      </c>
      <c r="D89" s="183" t="s">
        <v>2591</v>
      </c>
      <c r="E89" s="183"/>
    </row>
    <row r="90" spans="1:6" s="110" customFormat="1" ht="18.75" customHeight="1" x14ac:dyDescent="0.25">
      <c r="A90" s="143" t="str">
        <f>VLOOKUP(B90,'[1]LISTADO ATM'!$A$2:$C$822,3,0)</f>
        <v>SUR</v>
      </c>
      <c r="B90" s="168">
        <v>962</v>
      </c>
      <c r="C90" s="143" t="str">
        <f>VLOOKUP(B90,'[1]LISTADO ATM'!$A$2:$B$822,2,0)</f>
        <v xml:space="preserve">ATM Oficina Villa Ofelia II (San Juan) </v>
      </c>
      <c r="D90" s="183" t="s">
        <v>2591</v>
      </c>
      <c r="E90" s="183"/>
      <c r="F90" s="118"/>
    </row>
    <row r="91" spans="1:6" s="118" customFormat="1" ht="18" x14ac:dyDescent="0.25">
      <c r="A91" s="143" t="str">
        <f>VLOOKUP(B91,'[1]LISTADO ATM'!$A$2:$C$822,3,0)</f>
        <v>NORTE</v>
      </c>
      <c r="B91" s="168">
        <v>754</v>
      </c>
      <c r="C91" s="143" t="str">
        <f>VLOOKUP(B91,'[1]LISTADO ATM'!$A$2:$B$822,2,0)</f>
        <v xml:space="preserve">ATM Autobanco Oficina Licey al Medio </v>
      </c>
      <c r="D91" s="183" t="s">
        <v>2591</v>
      </c>
      <c r="E91" s="183"/>
    </row>
    <row r="92" spans="1:6" s="110" customFormat="1" ht="18" customHeight="1" x14ac:dyDescent="0.25">
      <c r="A92" s="143" t="str">
        <f>VLOOKUP(B92,'[1]LISTADO ATM'!$A$2:$C$822,3,0)</f>
        <v>NORTE</v>
      </c>
      <c r="B92" s="168">
        <v>645</v>
      </c>
      <c r="C92" s="143" t="str">
        <f>VLOOKUP(B92,'[1]LISTADO ATM'!$A$2:$B$822,2,0)</f>
        <v xml:space="preserve">ATM UNP Cabrera </v>
      </c>
      <c r="D92" s="183" t="s">
        <v>2591</v>
      </c>
      <c r="E92" s="183"/>
      <c r="F92" s="118"/>
    </row>
    <row r="93" spans="1:6" s="110" customFormat="1" ht="17.45" customHeight="1" x14ac:dyDescent="0.25">
      <c r="A93" s="143" t="str">
        <f>VLOOKUP(B93,'[1]LISTADO ATM'!$A$2:$C$822,3,0)</f>
        <v>DISTRITO NACIONAL</v>
      </c>
      <c r="B93" s="168">
        <v>407</v>
      </c>
      <c r="C93" s="143" t="str">
        <f>VLOOKUP(B93,'[1]LISTADO ATM'!$A$2:$B$822,2,0)</f>
        <v xml:space="preserve">ATM Multicentro La Sirena Villa Mella </v>
      </c>
      <c r="D93" s="183" t="s">
        <v>2613</v>
      </c>
      <c r="E93" s="183"/>
      <c r="F93" s="118"/>
    </row>
    <row r="94" spans="1:6" s="110" customFormat="1" ht="18" customHeight="1" x14ac:dyDescent="0.25">
      <c r="A94" s="143" t="e">
        <f>VLOOKUP(B94,'[1]LISTADO ATM'!$A$2:$C$822,3,0)</f>
        <v>#N/A</v>
      </c>
      <c r="B94" s="168"/>
      <c r="C94" s="143" t="e">
        <f>VLOOKUP(B94,'[1]LISTADO ATM'!$A$2:$B$822,2,0)</f>
        <v>#N/A</v>
      </c>
      <c r="D94" s="165"/>
      <c r="E94" s="164"/>
      <c r="F94" s="118"/>
    </row>
    <row r="95" spans="1:6" s="127" customFormat="1" ht="18" customHeight="1" x14ac:dyDescent="0.25">
      <c r="A95" s="143" t="e">
        <f>VLOOKUP(B95,'[1]LISTADO ATM'!$A$2:$C$822,3,0)</f>
        <v>#N/A</v>
      </c>
      <c r="B95" s="168"/>
      <c r="C95" s="143" t="e">
        <f>VLOOKUP(B95,'[1]LISTADO ATM'!$A$2:$B$822,2,0)</f>
        <v>#N/A</v>
      </c>
      <c r="D95" s="165"/>
      <c r="E95" s="164"/>
    </row>
    <row r="96" spans="1:6" s="127" customFormat="1" ht="18" customHeight="1" x14ac:dyDescent="0.25">
      <c r="A96" s="143" t="e">
        <f>VLOOKUP(B96,'[1]LISTADO ATM'!$A$2:$C$822,3,0)</f>
        <v>#N/A</v>
      </c>
      <c r="B96" s="168"/>
      <c r="C96" s="143" t="e">
        <f>VLOOKUP(B96,'[1]LISTADO ATM'!$A$2:$B$822,2,0)</f>
        <v>#N/A</v>
      </c>
      <c r="D96" s="165"/>
      <c r="E96" s="164"/>
    </row>
    <row r="97" spans="1:6" s="127" customFormat="1" ht="18" customHeight="1" x14ac:dyDescent="0.25">
      <c r="A97" s="143" t="e">
        <f>VLOOKUP(B97,'[1]LISTADO ATM'!$A$2:$C$822,3,0)</f>
        <v>#N/A</v>
      </c>
      <c r="B97" s="168"/>
      <c r="C97" s="143" t="e">
        <f>VLOOKUP(B97,'[1]LISTADO ATM'!$A$2:$B$822,2,0)</f>
        <v>#N/A</v>
      </c>
      <c r="D97" s="165"/>
      <c r="E97" s="164"/>
    </row>
    <row r="98" spans="1:6" s="127" customFormat="1" ht="18" customHeight="1" x14ac:dyDescent="0.25">
      <c r="A98" s="143" t="e">
        <f>VLOOKUP(B98,'[1]LISTADO ATM'!$A$2:$C$822,3,0)</f>
        <v>#N/A</v>
      </c>
      <c r="B98" s="168"/>
      <c r="C98" s="143" t="e">
        <f>VLOOKUP(B98,'[1]LISTADO ATM'!$A$2:$B$822,2,0)</f>
        <v>#N/A</v>
      </c>
      <c r="D98" s="165"/>
      <c r="E98" s="164"/>
    </row>
    <row r="99" spans="1:6" s="127" customFormat="1" ht="18" customHeight="1" thickBot="1" x14ac:dyDescent="0.3">
      <c r="A99" s="144" t="s">
        <v>2465</v>
      </c>
      <c r="B99" s="154">
        <f>COUNT(B80:B93)</f>
        <v>14</v>
      </c>
      <c r="C99" s="152"/>
      <c r="D99" s="152"/>
      <c r="E99" s="159"/>
    </row>
    <row r="100" spans="1:6" s="110" customFormat="1" ht="18.75" customHeight="1" x14ac:dyDescent="0.25">
      <c r="A100" s="130"/>
      <c r="B100" s="151"/>
      <c r="C100" s="130"/>
      <c r="D100" s="130"/>
      <c r="E100" s="145"/>
    </row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7">
    <mergeCell ref="D83:E83"/>
    <mergeCell ref="F1:G1"/>
    <mergeCell ref="A1:E1"/>
    <mergeCell ref="A2:E2"/>
    <mergeCell ref="A7:E7"/>
    <mergeCell ref="A59:E59"/>
    <mergeCell ref="C24:E24"/>
    <mergeCell ref="A26:E26"/>
    <mergeCell ref="C32:E32"/>
    <mergeCell ref="A34:E34"/>
    <mergeCell ref="A48:E48"/>
    <mergeCell ref="D92:E92"/>
    <mergeCell ref="D93:E93"/>
    <mergeCell ref="A75:B75"/>
    <mergeCell ref="A78:E78"/>
    <mergeCell ref="D89:E89"/>
    <mergeCell ref="D90:E90"/>
    <mergeCell ref="D91:E91"/>
    <mergeCell ref="D88:E88"/>
    <mergeCell ref="D84:E84"/>
    <mergeCell ref="D85:E85"/>
    <mergeCell ref="D86:E86"/>
    <mergeCell ref="D87:E87"/>
    <mergeCell ref="D79:E79"/>
    <mergeCell ref="D80:E80"/>
    <mergeCell ref="D81:E81"/>
    <mergeCell ref="D82:E82"/>
  </mergeCells>
  <phoneticPr fontId="46" type="noConversion"/>
  <conditionalFormatting sqref="B463:B1048576">
    <cfRule type="duplicateValues" dxfId="132" priority="127"/>
  </conditionalFormatting>
  <conditionalFormatting sqref="B1:B462">
    <cfRule type="duplicateValues" dxfId="131" priority="7"/>
  </conditionalFormatting>
  <conditionalFormatting sqref="E52">
    <cfRule type="duplicateValues" dxfId="130" priority="6"/>
  </conditionalFormatting>
  <conditionalFormatting sqref="E67">
    <cfRule type="duplicateValues" dxfId="129" priority="5"/>
  </conditionalFormatting>
  <conditionalFormatting sqref="E53:E55">
    <cfRule type="duplicateValues" dxfId="128" priority="4"/>
  </conditionalFormatting>
  <conditionalFormatting sqref="E72:E462 E56:E66 E1:E40 E42:E51">
    <cfRule type="duplicateValues" dxfId="127" priority="8"/>
  </conditionalFormatting>
  <conditionalFormatting sqref="E68">
    <cfRule type="duplicateValues" dxfId="126" priority="3"/>
  </conditionalFormatting>
  <conditionalFormatting sqref="E69 E71">
    <cfRule type="duplicateValues" dxfId="125" priority="2"/>
  </conditionalFormatting>
  <conditionalFormatting sqref="E70">
    <cfRule type="duplicateValues" dxfId="1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2638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3" priority="12"/>
  </conditionalFormatting>
  <conditionalFormatting sqref="A831">
    <cfRule type="duplicateValues" dxfId="122" priority="11"/>
  </conditionalFormatting>
  <conditionalFormatting sqref="A832">
    <cfRule type="duplicateValues" dxfId="121" priority="10"/>
  </conditionalFormatting>
  <conditionalFormatting sqref="A833">
    <cfRule type="duplicateValues" dxfId="120" priority="9"/>
  </conditionalFormatting>
  <conditionalFormatting sqref="A834">
    <cfRule type="duplicateValues" dxfId="119" priority="8"/>
  </conditionalFormatting>
  <conditionalFormatting sqref="A1:A834 A843:A1048576">
    <cfRule type="duplicateValues" dxfId="118" priority="7"/>
  </conditionalFormatting>
  <conditionalFormatting sqref="A835:A841">
    <cfRule type="duplicateValues" dxfId="117" priority="6"/>
  </conditionalFormatting>
  <conditionalFormatting sqref="A835:A841">
    <cfRule type="duplicateValues" dxfId="116" priority="5"/>
  </conditionalFormatting>
  <conditionalFormatting sqref="A1:A841 A843:A1048576">
    <cfRule type="duplicateValues" dxfId="115" priority="4"/>
  </conditionalFormatting>
  <conditionalFormatting sqref="A842">
    <cfRule type="duplicateValues" dxfId="114" priority="3"/>
  </conditionalFormatting>
  <conditionalFormatting sqref="A842">
    <cfRule type="duplicateValues" dxfId="113" priority="2"/>
  </conditionalFormatting>
  <conditionalFormatting sqref="A842">
    <cfRule type="duplicateValues" dxfId="11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8" t="s">
        <v>2414</v>
      </c>
      <c r="B1" s="209"/>
      <c r="C1" s="209"/>
      <c r="D1" s="209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8" t="s">
        <v>2423</v>
      </c>
      <c r="B18" s="209"/>
      <c r="C18" s="209"/>
      <c r="D18" s="209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1" priority="18"/>
  </conditionalFormatting>
  <conditionalFormatting sqref="B7:B8">
    <cfRule type="duplicateValues" dxfId="110" priority="17"/>
  </conditionalFormatting>
  <conditionalFormatting sqref="A7:A8">
    <cfRule type="duplicateValues" dxfId="109" priority="15"/>
    <cfRule type="duplicateValues" dxfId="10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2021-08-11T08:59:26Z</dcterms:modified>
</cp:coreProperties>
</file>