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1\"/>
    </mc:Choice>
  </mc:AlternateContent>
  <bookViews>
    <workbookView xWindow="0" yWindow="0" windowWidth="20490" windowHeight="705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REPORTE!$A$4:$Q$152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21" i="16" l="1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B44" i="16"/>
  <c r="A64" i="16" s="1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8" i="1" l="1"/>
  <c r="G108" i="1"/>
  <c r="H108" i="1"/>
  <c r="I108" i="1"/>
  <c r="J108" i="1"/>
  <c r="K108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48" i="1"/>
  <c r="G48" i="1"/>
  <c r="H48" i="1"/>
  <c r="I48" i="1"/>
  <c r="J48" i="1"/>
  <c r="K48" i="1"/>
  <c r="F46" i="1"/>
  <c r="G46" i="1"/>
  <c r="H46" i="1"/>
  <c r="I46" i="1"/>
  <c r="J46" i="1"/>
  <c r="K4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47" i="1"/>
  <c r="G47" i="1"/>
  <c r="H47" i="1"/>
  <c r="I47" i="1"/>
  <c r="J47" i="1"/>
  <c r="K47" i="1"/>
  <c r="F68" i="1"/>
  <c r="G68" i="1"/>
  <c r="H68" i="1"/>
  <c r="I68" i="1"/>
  <c r="J68" i="1"/>
  <c r="K68" i="1"/>
  <c r="F119" i="1"/>
  <c r="G119" i="1"/>
  <c r="H119" i="1"/>
  <c r="I119" i="1"/>
  <c r="J119" i="1"/>
  <c r="K119" i="1"/>
  <c r="F44" i="1"/>
  <c r="G44" i="1"/>
  <c r="H44" i="1"/>
  <c r="I44" i="1"/>
  <c r="J44" i="1"/>
  <c r="K44" i="1"/>
  <c r="F120" i="1"/>
  <c r="G120" i="1"/>
  <c r="H120" i="1"/>
  <c r="I120" i="1"/>
  <c r="J120" i="1"/>
  <c r="K120" i="1"/>
  <c r="F140" i="1"/>
  <c r="G140" i="1"/>
  <c r="H140" i="1"/>
  <c r="I140" i="1"/>
  <c r="J140" i="1"/>
  <c r="K140" i="1"/>
  <c r="F45" i="1"/>
  <c r="G45" i="1"/>
  <c r="H45" i="1"/>
  <c r="I45" i="1"/>
  <c r="J45" i="1"/>
  <c r="K45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92" i="1"/>
  <c r="G92" i="1"/>
  <c r="H92" i="1"/>
  <c r="I92" i="1"/>
  <c r="J92" i="1"/>
  <c r="K92" i="1"/>
  <c r="F107" i="1"/>
  <c r="G107" i="1"/>
  <c r="H107" i="1"/>
  <c r="I107" i="1"/>
  <c r="J107" i="1"/>
  <c r="K107" i="1"/>
  <c r="F93" i="1"/>
  <c r="G93" i="1"/>
  <c r="H93" i="1"/>
  <c r="I93" i="1"/>
  <c r="J93" i="1"/>
  <c r="K93" i="1"/>
  <c r="F67" i="1"/>
  <c r="G67" i="1"/>
  <c r="H67" i="1"/>
  <c r="I67" i="1"/>
  <c r="J67" i="1"/>
  <c r="K67" i="1"/>
  <c r="F142" i="1"/>
  <c r="G142" i="1"/>
  <c r="H142" i="1"/>
  <c r="I142" i="1"/>
  <c r="J142" i="1"/>
  <c r="K142" i="1"/>
  <c r="F94" i="1"/>
  <c r="G94" i="1"/>
  <c r="H94" i="1"/>
  <c r="I94" i="1"/>
  <c r="J94" i="1"/>
  <c r="K94" i="1"/>
  <c r="F95" i="1"/>
  <c r="G95" i="1"/>
  <c r="H95" i="1"/>
  <c r="I95" i="1"/>
  <c r="J95" i="1"/>
  <c r="K95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96" i="1"/>
  <c r="G96" i="1"/>
  <c r="H96" i="1"/>
  <c r="I96" i="1"/>
  <c r="J96" i="1"/>
  <c r="K96" i="1"/>
  <c r="F6" i="1"/>
  <c r="G6" i="1"/>
  <c r="H6" i="1"/>
  <c r="I6" i="1"/>
  <c r="J6" i="1"/>
  <c r="K6" i="1"/>
  <c r="A108" i="1"/>
  <c r="A113" i="1"/>
  <c r="A114" i="1"/>
  <c r="A115" i="1"/>
  <c r="A116" i="1"/>
  <c r="A48" i="1"/>
  <c r="A46" i="1"/>
  <c r="A117" i="1"/>
  <c r="A118" i="1"/>
  <c r="A47" i="1"/>
  <c r="A68" i="1"/>
  <c r="A119" i="1"/>
  <c r="A44" i="1"/>
  <c r="A120" i="1"/>
  <c r="A140" i="1"/>
  <c r="A45" i="1"/>
  <c r="A121" i="1"/>
  <c r="A122" i="1"/>
  <c r="A123" i="1"/>
  <c r="A124" i="1"/>
  <c r="A125" i="1"/>
  <c r="A92" i="1"/>
  <c r="A107" i="1"/>
  <c r="A93" i="1"/>
  <c r="A67" i="1"/>
  <c r="A142" i="1"/>
  <c r="A94" i="1"/>
  <c r="A95" i="1"/>
  <c r="A143" i="1"/>
  <c r="A144" i="1"/>
  <c r="A96" i="1"/>
  <c r="A6" i="1"/>
  <c r="K106" i="1"/>
  <c r="J106" i="1"/>
  <c r="I106" i="1"/>
  <c r="H106" i="1"/>
  <c r="G106" i="1"/>
  <c r="F106" i="1"/>
  <c r="A106" i="1"/>
  <c r="K136" i="1"/>
  <c r="J136" i="1"/>
  <c r="I136" i="1"/>
  <c r="H136" i="1"/>
  <c r="G136" i="1"/>
  <c r="F136" i="1"/>
  <c r="A136" i="1"/>
  <c r="K66" i="1"/>
  <c r="J66" i="1"/>
  <c r="I66" i="1"/>
  <c r="H66" i="1"/>
  <c r="G66" i="1"/>
  <c r="F66" i="1"/>
  <c r="A66" i="1"/>
  <c r="K141" i="1"/>
  <c r="J141" i="1"/>
  <c r="I141" i="1"/>
  <c r="H141" i="1"/>
  <c r="G141" i="1"/>
  <c r="F141" i="1"/>
  <c r="A141" i="1"/>
  <c r="K105" i="1"/>
  <c r="J105" i="1"/>
  <c r="I105" i="1"/>
  <c r="H105" i="1"/>
  <c r="G105" i="1"/>
  <c r="F105" i="1"/>
  <c r="A105" i="1"/>
  <c r="K26" i="1"/>
  <c r="J26" i="1"/>
  <c r="I26" i="1"/>
  <c r="H26" i="1"/>
  <c r="G26" i="1"/>
  <c r="F26" i="1"/>
  <c r="A26" i="1"/>
  <c r="K151" i="1"/>
  <c r="J151" i="1"/>
  <c r="I151" i="1"/>
  <c r="H151" i="1"/>
  <c r="G151" i="1"/>
  <c r="F151" i="1"/>
  <c r="A151" i="1"/>
  <c r="K150" i="1"/>
  <c r="J150" i="1"/>
  <c r="I150" i="1"/>
  <c r="H150" i="1"/>
  <c r="G150" i="1"/>
  <c r="F150" i="1"/>
  <c r="A150" i="1"/>
  <c r="K104" i="1"/>
  <c r="J104" i="1"/>
  <c r="I104" i="1"/>
  <c r="H104" i="1"/>
  <c r="G104" i="1"/>
  <c r="F104" i="1"/>
  <c r="A104" i="1"/>
  <c r="K9" i="1"/>
  <c r="J9" i="1"/>
  <c r="I9" i="1"/>
  <c r="H9" i="1"/>
  <c r="G9" i="1"/>
  <c r="F9" i="1"/>
  <c r="A9" i="1"/>
  <c r="K103" i="1"/>
  <c r="J103" i="1"/>
  <c r="I103" i="1"/>
  <c r="H103" i="1"/>
  <c r="G103" i="1"/>
  <c r="F103" i="1"/>
  <c r="A103" i="1"/>
  <c r="K91" i="1"/>
  <c r="J91" i="1"/>
  <c r="I91" i="1"/>
  <c r="H91" i="1"/>
  <c r="G91" i="1"/>
  <c r="F91" i="1"/>
  <c r="A91" i="1"/>
  <c r="K90" i="1"/>
  <c r="J90" i="1"/>
  <c r="I90" i="1"/>
  <c r="H90" i="1"/>
  <c r="G90" i="1"/>
  <c r="F90" i="1"/>
  <c r="A90" i="1"/>
  <c r="K102" i="1"/>
  <c r="J102" i="1"/>
  <c r="I102" i="1"/>
  <c r="H102" i="1"/>
  <c r="G102" i="1"/>
  <c r="F102" i="1"/>
  <c r="A102" i="1"/>
  <c r="K131" i="1"/>
  <c r="J131" i="1"/>
  <c r="I131" i="1"/>
  <c r="H131" i="1"/>
  <c r="G131" i="1"/>
  <c r="F131" i="1"/>
  <c r="A131" i="1"/>
  <c r="A54" i="1" l="1"/>
  <c r="A70" i="1"/>
  <c r="A55" i="1"/>
  <c r="A56" i="1"/>
  <c r="K56" i="1" l="1"/>
  <c r="J56" i="1"/>
  <c r="I56" i="1"/>
  <c r="H56" i="1"/>
  <c r="G56" i="1"/>
  <c r="F56" i="1"/>
  <c r="K55" i="1"/>
  <c r="J55" i="1"/>
  <c r="I55" i="1"/>
  <c r="H55" i="1"/>
  <c r="G55" i="1"/>
  <c r="F55" i="1"/>
  <c r="K70" i="1"/>
  <c r="J70" i="1"/>
  <c r="I70" i="1"/>
  <c r="H70" i="1"/>
  <c r="G70" i="1"/>
  <c r="F70" i="1"/>
  <c r="K54" i="1"/>
  <c r="J54" i="1"/>
  <c r="I54" i="1"/>
  <c r="H54" i="1"/>
  <c r="G54" i="1"/>
  <c r="F54" i="1"/>
  <c r="F76" i="1"/>
  <c r="G76" i="1"/>
  <c r="H76" i="1"/>
  <c r="I76" i="1"/>
  <c r="J76" i="1"/>
  <c r="K76" i="1"/>
  <c r="A128" i="1"/>
  <c r="A139" i="1"/>
  <c r="A23" i="1"/>
  <c r="A77" i="1"/>
  <c r="A152" i="1"/>
  <c r="A145" i="1"/>
  <c r="A81" i="1"/>
  <c r="A146" i="1"/>
  <c r="A147" i="1"/>
  <c r="A82" i="1"/>
  <c r="A148" i="1"/>
  <c r="A149" i="1"/>
  <c r="A24" i="1"/>
  <c r="A89" i="1"/>
  <c r="A83" i="1"/>
  <c r="A135" i="1"/>
  <c r="A76" i="1"/>
  <c r="A49" i="1"/>
  <c r="A50" i="1"/>
  <c r="A51" i="1"/>
  <c r="A52" i="1"/>
  <c r="A53" i="1"/>
  <c r="F128" i="1"/>
  <c r="G128" i="1"/>
  <c r="H128" i="1"/>
  <c r="I128" i="1"/>
  <c r="J128" i="1"/>
  <c r="K128" i="1"/>
  <c r="F139" i="1"/>
  <c r="G139" i="1"/>
  <c r="H139" i="1"/>
  <c r="I139" i="1"/>
  <c r="J139" i="1"/>
  <c r="K139" i="1"/>
  <c r="F23" i="1"/>
  <c r="G23" i="1"/>
  <c r="H23" i="1"/>
  <c r="I23" i="1"/>
  <c r="J23" i="1"/>
  <c r="K23" i="1"/>
  <c r="F77" i="1"/>
  <c r="G77" i="1"/>
  <c r="H77" i="1"/>
  <c r="I77" i="1"/>
  <c r="J77" i="1"/>
  <c r="K77" i="1"/>
  <c r="F152" i="1"/>
  <c r="G152" i="1"/>
  <c r="H152" i="1"/>
  <c r="I152" i="1"/>
  <c r="J152" i="1"/>
  <c r="K152" i="1"/>
  <c r="F145" i="1"/>
  <c r="G145" i="1"/>
  <c r="H145" i="1"/>
  <c r="I145" i="1"/>
  <c r="J145" i="1"/>
  <c r="K145" i="1"/>
  <c r="F81" i="1"/>
  <c r="G81" i="1"/>
  <c r="H81" i="1"/>
  <c r="I81" i="1"/>
  <c r="J81" i="1"/>
  <c r="K81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82" i="1"/>
  <c r="G82" i="1"/>
  <c r="H82" i="1"/>
  <c r="I82" i="1"/>
  <c r="J82" i="1"/>
  <c r="K82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24" i="1"/>
  <c r="G24" i="1"/>
  <c r="H24" i="1"/>
  <c r="I24" i="1"/>
  <c r="J24" i="1"/>
  <c r="K24" i="1"/>
  <c r="F89" i="1"/>
  <c r="G89" i="1"/>
  <c r="H89" i="1"/>
  <c r="I89" i="1"/>
  <c r="J89" i="1"/>
  <c r="K89" i="1"/>
  <c r="F83" i="1"/>
  <c r="G83" i="1"/>
  <c r="H83" i="1"/>
  <c r="I83" i="1"/>
  <c r="J83" i="1"/>
  <c r="K83" i="1"/>
  <c r="F135" i="1"/>
  <c r="G135" i="1"/>
  <c r="H135" i="1"/>
  <c r="I135" i="1"/>
  <c r="J135" i="1"/>
  <c r="K135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A75" i="1" l="1"/>
  <c r="A43" i="1"/>
  <c r="A112" i="1"/>
  <c r="A60" i="1"/>
  <c r="A8" i="1"/>
  <c r="A19" i="1"/>
  <c r="A84" i="1"/>
  <c r="A5" i="1"/>
  <c r="F75" i="1"/>
  <c r="G75" i="1"/>
  <c r="H75" i="1"/>
  <c r="I75" i="1"/>
  <c r="J75" i="1"/>
  <c r="K75" i="1"/>
  <c r="F43" i="1"/>
  <c r="G43" i="1"/>
  <c r="H43" i="1"/>
  <c r="I43" i="1"/>
  <c r="J43" i="1"/>
  <c r="K43" i="1"/>
  <c r="F112" i="1"/>
  <c r="G112" i="1"/>
  <c r="H112" i="1"/>
  <c r="I112" i="1"/>
  <c r="J112" i="1"/>
  <c r="K112" i="1"/>
  <c r="F60" i="1"/>
  <c r="G60" i="1"/>
  <c r="H60" i="1"/>
  <c r="I60" i="1"/>
  <c r="J60" i="1"/>
  <c r="K60" i="1"/>
  <c r="F8" i="1"/>
  <c r="G8" i="1"/>
  <c r="H8" i="1"/>
  <c r="I8" i="1"/>
  <c r="J8" i="1"/>
  <c r="K8" i="1"/>
  <c r="F19" i="1"/>
  <c r="G19" i="1"/>
  <c r="H19" i="1"/>
  <c r="I19" i="1"/>
  <c r="J19" i="1"/>
  <c r="K19" i="1"/>
  <c r="F84" i="1"/>
  <c r="G84" i="1"/>
  <c r="H84" i="1"/>
  <c r="I84" i="1"/>
  <c r="J84" i="1"/>
  <c r="K84" i="1"/>
  <c r="F5" i="1"/>
  <c r="G5" i="1"/>
  <c r="H5" i="1"/>
  <c r="I5" i="1"/>
  <c r="J5" i="1"/>
  <c r="K5" i="1"/>
  <c r="A42" i="1" l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71" i="1"/>
  <c r="F71" i="1"/>
  <c r="G71" i="1"/>
  <c r="H71" i="1"/>
  <c r="I71" i="1"/>
  <c r="J71" i="1"/>
  <c r="K71" i="1"/>
  <c r="A62" i="1"/>
  <c r="F62" i="1"/>
  <c r="G62" i="1"/>
  <c r="H62" i="1"/>
  <c r="I62" i="1"/>
  <c r="J62" i="1"/>
  <c r="K62" i="1"/>
  <c r="A72" i="1"/>
  <c r="F72" i="1"/>
  <c r="G72" i="1"/>
  <c r="H72" i="1"/>
  <c r="I72" i="1"/>
  <c r="J72" i="1"/>
  <c r="K72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F85" i="1" l="1"/>
  <c r="G85" i="1"/>
  <c r="H85" i="1"/>
  <c r="I85" i="1"/>
  <c r="J85" i="1"/>
  <c r="K85" i="1"/>
  <c r="F86" i="1"/>
  <c r="G86" i="1"/>
  <c r="H86" i="1"/>
  <c r="I86" i="1"/>
  <c r="J86" i="1"/>
  <c r="K86" i="1"/>
  <c r="F88" i="1"/>
  <c r="G88" i="1"/>
  <c r="H88" i="1"/>
  <c r="I88" i="1"/>
  <c r="J88" i="1"/>
  <c r="K88" i="1"/>
  <c r="F87" i="1"/>
  <c r="G87" i="1"/>
  <c r="H87" i="1"/>
  <c r="I87" i="1"/>
  <c r="J87" i="1"/>
  <c r="K87" i="1"/>
  <c r="F16" i="1"/>
  <c r="G16" i="1"/>
  <c r="H16" i="1"/>
  <c r="I16" i="1"/>
  <c r="J16" i="1"/>
  <c r="K16" i="1"/>
  <c r="F100" i="1"/>
  <c r="G100" i="1"/>
  <c r="H100" i="1"/>
  <c r="I100" i="1"/>
  <c r="J100" i="1"/>
  <c r="K100" i="1"/>
  <c r="F22" i="1"/>
  <c r="G22" i="1"/>
  <c r="H22" i="1"/>
  <c r="I22" i="1"/>
  <c r="J22" i="1"/>
  <c r="K22" i="1"/>
  <c r="F101" i="1"/>
  <c r="G101" i="1"/>
  <c r="H101" i="1"/>
  <c r="I101" i="1"/>
  <c r="J101" i="1"/>
  <c r="K101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29" i="1"/>
  <c r="G29" i="1"/>
  <c r="H29" i="1"/>
  <c r="I29" i="1"/>
  <c r="J29" i="1"/>
  <c r="K29" i="1"/>
  <c r="F30" i="1"/>
  <c r="G30" i="1"/>
  <c r="H30" i="1"/>
  <c r="I30" i="1"/>
  <c r="J30" i="1"/>
  <c r="K30" i="1"/>
  <c r="F130" i="1"/>
  <c r="G130" i="1"/>
  <c r="H130" i="1"/>
  <c r="I130" i="1"/>
  <c r="J130" i="1"/>
  <c r="K130" i="1"/>
  <c r="F69" i="1"/>
  <c r="G69" i="1"/>
  <c r="H69" i="1"/>
  <c r="I69" i="1"/>
  <c r="J69" i="1"/>
  <c r="K69" i="1"/>
  <c r="F17" i="1"/>
  <c r="G17" i="1"/>
  <c r="H17" i="1"/>
  <c r="I17" i="1"/>
  <c r="J17" i="1"/>
  <c r="K17" i="1"/>
  <c r="F18" i="1"/>
  <c r="G18" i="1"/>
  <c r="H18" i="1"/>
  <c r="I18" i="1"/>
  <c r="J18" i="1"/>
  <c r="K18" i="1"/>
  <c r="F7" i="1"/>
  <c r="G7" i="1"/>
  <c r="H7" i="1"/>
  <c r="I7" i="1"/>
  <c r="J7" i="1"/>
  <c r="K7" i="1"/>
  <c r="A85" i="1"/>
  <c r="A86" i="1"/>
  <c r="A88" i="1"/>
  <c r="A87" i="1"/>
  <c r="A16" i="1"/>
  <c r="A100" i="1"/>
  <c r="A22" i="1"/>
  <c r="A101" i="1"/>
  <c r="A110" i="1"/>
  <c r="A111" i="1"/>
  <c r="A29" i="1"/>
  <c r="A30" i="1"/>
  <c r="A130" i="1"/>
  <c r="A69" i="1"/>
  <c r="A17" i="1"/>
  <c r="A18" i="1"/>
  <c r="A7" i="1"/>
  <c r="F59" i="1" l="1"/>
  <c r="G59" i="1"/>
  <c r="H59" i="1"/>
  <c r="I59" i="1"/>
  <c r="J59" i="1"/>
  <c r="K59" i="1"/>
  <c r="F134" i="1"/>
  <c r="G134" i="1"/>
  <c r="H134" i="1"/>
  <c r="I134" i="1"/>
  <c r="J134" i="1"/>
  <c r="K134" i="1"/>
  <c r="F64" i="1"/>
  <c r="G64" i="1"/>
  <c r="H64" i="1"/>
  <c r="I64" i="1"/>
  <c r="J64" i="1"/>
  <c r="K64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9" i="1"/>
  <c r="G129" i="1"/>
  <c r="H129" i="1"/>
  <c r="I129" i="1"/>
  <c r="J129" i="1"/>
  <c r="K129" i="1"/>
  <c r="F58" i="1"/>
  <c r="G58" i="1"/>
  <c r="H58" i="1"/>
  <c r="I58" i="1"/>
  <c r="J58" i="1"/>
  <c r="K58" i="1"/>
  <c r="F57" i="1"/>
  <c r="G57" i="1"/>
  <c r="H57" i="1"/>
  <c r="I57" i="1"/>
  <c r="J57" i="1"/>
  <c r="K57" i="1"/>
  <c r="F74" i="1"/>
  <c r="G74" i="1"/>
  <c r="H74" i="1"/>
  <c r="I74" i="1"/>
  <c r="J74" i="1"/>
  <c r="K74" i="1"/>
  <c r="F80" i="1"/>
  <c r="G80" i="1"/>
  <c r="H80" i="1"/>
  <c r="I80" i="1"/>
  <c r="J80" i="1"/>
  <c r="K80" i="1"/>
  <c r="F133" i="1"/>
  <c r="G133" i="1"/>
  <c r="H133" i="1"/>
  <c r="I133" i="1"/>
  <c r="J133" i="1"/>
  <c r="K133" i="1"/>
  <c r="A59" i="1"/>
  <c r="A134" i="1"/>
  <c r="A64" i="1"/>
  <c r="A127" i="1"/>
  <c r="A126" i="1"/>
  <c r="A129" i="1"/>
  <c r="A58" i="1"/>
  <c r="A57" i="1"/>
  <c r="A74" i="1"/>
  <c r="A80" i="1"/>
  <c r="A133" i="1"/>
  <c r="F99" i="1" l="1"/>
  <c r="G99" i="1"/>
  <c r="H99" i="1"/>
  <c r="I99" i="1"/>
  <c r="J99" i="1"/>
  <c r="K99" i="1"/>
  <c r="F73" i="1"/>
  <c r="G73" i="1"/>
  <c r="H73" i="1"/>
  <c r="I73" i="1"/>
  <c r="J73" i="1"/>
  <c r="K73" i="1"/>
  <c r="F11" i="1"/>
  <c r="G11" i="1"/>
  <c r="H11" i="1"/>
  <c r="I11" i="1"/>
  <c r="J11" i="1"/>
  <c r="K11" i="1"/>
  <c r="F10" i="1"/>
  <c r="G10" i="1"/>
  <c r="H10" i="1"/>
  <c r="I10" i="1"/>
  <c r="J10" i="1"/>
  <c r="K10" i="1"/>
  <c r="F78" i="1"/>
  <c r="G78" i="1"/>
  <c r="H78" i="1"/>
  <c r="I78" i="1"/>
  <c r="J78" i="1"/>
  <c r="K78" i="1"/>
  <c r="F61" i="1"/>
  <c r="G61" i="1"/>
  <c r="H61" i="1"/>
  <c r="I61" i="1"/>
  <c r="J61" i="1"/>
  <c r="K61" i="1"/>
  <c r="F63" i="1"/>
  <c r="G63" i="1"/>
  <c r="H63" i="1"/>
  <c r="I63" i="1"/>
  <c r="J63" i="1"/>
  <c r="K63" i="1"/>
  <c r="A99" i="1"/>
  <c r="A73" i="1"/>
  <c r="A11" i="1"/>
  <c r="A10" i="1"/>
  <c r="A78" i="1"/>
  <c r="A61" i="1"/>
  <c r="A63" i="1"/>
  <c r="F21" i="1" l="1"/>
  <c r="G21" i="1"/>
  <c r="H21" i="1"/>
  <c r="I21" i="1"/>
  <c r="J21" i="1"/>
  <c r="K21" i="1"/>
  <c r="F65" i="1"/>
  <c r="G65" i="1"/>
  <c r="H65" i="1"/>
  <c r="I65" i="1"/>
  <c r="J65" i="1"/>
  <c r="K65" i="1"/>
  <c r="F79" i="1"/>
  <c r="G79" i="1"/>
  <c r="H79" i="1"/>
  <c r="I79" i="1"/>
  <c r="J79" i="1"/>
  <c r="K79" i="1"/>
  <c r="F15" i="1"/>
  <c r="G15" i="1"/>
  <c r="H15" i="1"/>
  <c r="I15" i="1"/>
  <c r="J15" i="1"/>
  <c r="K15" i="1"/>
  <c r="F132" i="1"/>
  <c r="G132" i="1"/>
  <c r="H132" i="1"/>
  <c r="I132" i="1"/>
  <c r="J132" i="1"/>
  <c r="K132" i="1"/>
  <c r="A21" i="1"/>
  <c r="A65" i="1"/>
  <c r="A79" i="1"/>
  <c r="A15" i="1"/>
  <c r="A132" i="1"/>
  <c r="F98" i="1" l="1"/>
  <c r="G98" i="1"/>
  <c r="H98" i="1"/>
  <c r="I98" i="1"/>
  <c r="J98" i="1"/>
  <c r="K98" i="1"/>
  <c r="F25" i="1"/>
  <c r="G25" i="1"/>
  <c r="H25" i="1"/>
  <c r="I25" i="1"/>
  <c r="J25" i="1"/>
  <c r="K25" i="1"/>
  <c r="F97" i="1"/>
  <c r="G97" i="1"/>
  <c r="H97" i="1"/>
  <c r="I97" i="1"/>
  <c r="J97" i="1"/>
  <c r="K97" i="1"/>
  <c r="F14" i="1"/>
  <c r="G14" i="1"/>
  <c r="H14" i="1"/>
  <c r="I14" i="1"/>
  <c r="J14" i="1"/>
  <c r="K14" i="1"/>
  <c r="F13" i="1"/>
  <c r="G13" i="1"/>
  <c r="H13" i="1"/>
  <c r="I13" i="1"/>
  <c r="J13" i="1"/>
  <c r="K13" i="1"/>
  <c r="F20" i="1"/>
  <c r="G20" i="1"/>
  <c r="H20" i="1"/>
  <c r="I20" i="1"/>
  <c r="J20" i="1"/>
  <c r="K20" i="1"/>
  <c r="F12" i="1"/>
  <c r="G12" i="1"/>
  <c r="H12" i="1"/>
  <c r="I12" i="1"/>
  <c r="J12" i="1"/>
  <c r="K12" i="1"/>
  <c r="A98" i="1"/>
  <c r="A25" i="1"/>
  <c r="A97" i="1"/>
  <c r="A14" i="1"/>
  <c r="A13" i="1"/>
  <c r="A20" i="1"/>
  <c r="A12" i="1"/>
  <c r="A109" i="1" l="1"/>
  <c r="F109" i="1"/>
  <c r="G109" i="1"/>
  <c r="H109" i="1"/>
  <c r="I109" i="1"/>
  <c r="J109" i="1"/>
  <c r="K109" i="1"/>
  <c r="F28" i="1" l="1"/>
  <c r="G28" i="1"/>
  <c r="H28" i="1"/>
  <c r="I28" i="1"/>
  <c r="J28" i="1"/>
  <c r="K28" i="1"/>
  <c r="A28" i="1"/>
  <c r="A27" i="1" l="1"/>
  <c r="F27" i="1"/>
  <c r="G27" i="1"/>
  <c r="H27" i="1"/>
  <c r="I27" i="1"/>
  <c r="J27" i="1"/>
  <c r="K27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<sst xmlns="http://schemas.openxmlformats.org/spreadsheetml/2006/main" count="14108" uniqueCount="2774">
  <si>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</si>
  <si>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</si>
  <si>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</si>
  <si>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</si>
  <si>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</si>
  <si>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</si>
  <si>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</si>
  <si>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</si>
  <si>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</si>
  <si>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</si>
  <si>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</si>
  <si>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</si>
  <si>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</si>
  <si>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</si>
  <si>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</si>
  <si>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</si>
  <si>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</si>
  <si>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</si>
  <si>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</si>
  <si>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</si>
  <si>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</si>
  <si>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</si>
  <si>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</si>
  <si>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</si>
  <si>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</si>
  <si>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</si>
  <si>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</si>
  <si>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</si>
  <si>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</si>
  <si>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</si>
  <si>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</si>
  <si>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</si>
  <si>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</si>
  <si>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</si>
  <si>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</si>
  <si>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</si>
  <si>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</si>
  <si>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</si>
  <si>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</si>
  <si>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</si>
  <si>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</si>
  <si>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</si>
  <si>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</si>
  <si>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</si>
  <si>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</si>
  <si>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</si>
  <si>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</si>
  <si>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</si>
  <si>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</si>
  <si>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</si>
  <si>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</si>
  <si>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</si>
  <si>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</si>
  <si>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</si>
  <si>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</si>
  <si>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</si>
  <si>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</si>
  <si>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</si>
  <si>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</si>
  <si>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</si>
  <si>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</si>
  <si>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</si>
  <si>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</si>
  <si>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</si>
  <si>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</si>
  <si>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</si>
  <si>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</si>
  <si>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</si>
  <si>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</si>
  <si>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</si>
  <si>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</si>
  <si>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</si>
  <si>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</si>
  <si>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</si>
  <si>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</si>
  <si>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</si>
  <si>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</si>
  <si>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</si>
  <si>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</si>
  <si>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</si>
  <si>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</si>
  <si>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</si>
  <si>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</si>
  <si>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</si>
  <si>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</si>
  <si>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</si>
  <si>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</si>
  <si>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</si>
  <si>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</si>
  <si>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</si>
  <si>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</si>
  <si>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</si>
  <si>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</si>
  <si>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</si>
  <si>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</si>
  <si>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</si>
  <si>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</si>
  <si>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</si>
  <si>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</si>
  <si>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</si>
  <si>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</si>
  <si>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</si>
  <si>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</si>
  <si>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</si>
  <si>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</si>
  <si>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</si>
  <si>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</si>
  <si>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</si>
  <si>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</si>
  <si>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</si>
  <si>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</si>
  <si>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</si>
  <si>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</si>
  <si>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</si>
  <si>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</si>
  <si>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</si>
  <si>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</si>
  <si>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</si>
  <si>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</si>
  <si>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</si>
  <si>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</si>
  <si>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</si>
  <si>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</si>
  <si>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</si>
  <si>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</si>
  <si>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</si>
  <si>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</si>
  <si>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</si>
  <si>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</si>
  <si>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</si>
  <si>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</si>
  <si>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</si>
  <si>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</si>
  <si>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</si>
  <si>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</si>
  <si>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</si>
  <si>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</si>
  <si>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</si>
  <si>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</si>
  <si>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</si>
  <si>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</si>
  <si>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</si>
  <si>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</si>
  <si>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</si>
  <si>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</si>
  <si>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</si>
  <si>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</si>
  <si>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</si>
  <si>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</si>
  <si>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</si>
  <si>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</si>
  <si>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</si>
  <si>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</si>
  <si>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</si>
  <si>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</si>
  <si>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</si>
  <si>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</si>
  <si>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</si>
  <si>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</si>
  <si>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</si>
  <si>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</si>
  <si>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</si>
  <si>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</si>
  <si>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</si>
  <si>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</si>
  <si>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</si>
  <si>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</si>
  <si>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</si>
  <si>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</si>
  <si>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</si>
  <si>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</si>
  <si>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</si>
  <si>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</si>
  <si>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</si>
  <si>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</si>
  <si>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</si>
  <si>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</si>
  <si>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</si>
  <si>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</si>
  <si>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</si>
  <si>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</si>
  <si>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</si>
  <si>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</si>
  <si>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</si>
  <si>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</si>
  <si>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</si>
  <si>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</si>
  <si>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</si>
  <si>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</si>
  <si>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</si>
  <si>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</si>
  <si>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</si>
  <si>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</si>
  <si>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</si>
  <si>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</si>
  <si>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</si>
  <si>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</si>
  <si>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</si>
  <si>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</si>
  <si>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</si>
  <si>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</si>
  <si>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</si>
  <si>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</si>
  <si>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</si>
  <si>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</si>
  <si>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</si>
  <si>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</si>
  <si>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</si>
  <si>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</si>
  <si>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</si>
  <si>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</si>
  <si>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</si>
  <si>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</si>
  <si>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</si>
  <si>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</si>
  <si>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</si>
  <si>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</si>
  <si>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</si>
  <si>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</si>
  <si>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</si>
  <si>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</si>
  <si>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</si>
  <si>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</si>
  <si>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</si>
  <si>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</si>
  <si>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</si>
  <si>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</si>
  <si>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</si>
  <si>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</si>
  <si>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</si>
  <si>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</si>
  <si>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</si>
  <si>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</si>
  <si>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</si>
  <si>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</si>
  <si>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</si>
  <si>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</si>
  <si>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</si>
  <si>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</si>
  <si>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</si>
  <si>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</si>
  <si>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</si>
  <si>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</si>
  <si>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</si>
  <si>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</si>
  <si>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</si>
  <si>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</si>
  <si>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</si>
  <si>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</si>
  <si>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</si>
  <si>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</si>
  <si>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</si>
  <si>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</si>
  <si>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</si>
  <si>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</si>
  <si>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</si>
  <si>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</si>
  <si>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</si>
  <si>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</si>
  <si>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</si>
  <si>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</si>
  <si>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</si>
  <si>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</si>
  <si>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</si>
  <si>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</si>
  <si>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</si>
  <si>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</si>
  <si>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</si>
  <si>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</si>
  <si>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</si>
  <si>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</si>
  <si>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</si>
  <si>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</si>
  <si>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</si>
  <si>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</si>
  <si>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</si>
  <si>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</si>
  <si>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</si>
  <si>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</si>
  <si>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</si>
  <si>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</si>
  <si>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</si>
  <si>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</si>
  <si>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</si>
  <si>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</si>
  <si>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</si>
  <si>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</si>
  <si>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</si>
  <si>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</si>
  <si>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</si>
  <si>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</si>
  <si>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</si>
  <si>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</si>
  <si>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</si>
  <si>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</si>
  <si>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</si>
  <si>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</si>
  <si>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</si>
  <si>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</si>
  <si>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</si>
  <si>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</si>
  <si>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</si>
  <si>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</si>
  <si>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</si>
  <si>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</si>
  <si>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</si>
  <si>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</si>
  <si>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</si>
  <si>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</si>
  <si>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</si>
  <si>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</si>
  <si>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</si>
  <si>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</si>
  <si>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</si>
  <si>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</si>
  <si>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</si>
  <si>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</si>
  <si>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</si>
  <si>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</si>
  <si>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</si>
  <si>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</si>
  <si>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</si>
  <si>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</si>
  <si>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</si>
  <si>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</si>
  <si>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</si>
  <si>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</si>
  <si>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</si>
  <si>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</si>
  <si>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</si>
  <si>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</si>
  <si>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</si>
  <si>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</si>
  <si>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</si>
  <si>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</si>
  <si>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</si>
  <si>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</si>
  <si>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</si>
  <si>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</si>
  <si>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</si>
  <si>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</si>
  <si>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</si>
  <si>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</si>
  <si>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</si>
  <si>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</si>
  <si>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</si>
  <si>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</si>
  <si>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</si>
  <si>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</si>
  <si>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</si>
  <si>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</si>
  <si>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</si>
  <si>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</si>
  <si>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</si>
  <si>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</si>
  <si>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</si>
  <si>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</si>
  <si>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</si>
  <si>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</si>
  <si>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</si>
  <si>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</si>
  <si>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</si>
  <si>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</si>
  <si>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</si>
  <si>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</si>
  <si>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</si>
  <si>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</si>
  <si>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</si>
  <si>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</si>
  <si>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</si>
  <si>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</si>
  <si>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</si>
  <si>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</si>
  <si>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</si>
  <si>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</si>
  <si>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</si>
  <si>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</si>
  <si>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</si>
  <si>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</si>
  <si>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</si>
  <si>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</si>
  <si>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</si>
  <si>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</si>
  <si>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</si>
  <si>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</si>
  <si>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</si>
  <si>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</si>
  <si>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</si>
  <si>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</si>
  <si>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</si>
  <si>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</si>
  <si>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</si>
  <si>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</si>
  <si>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</si>
  <si>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</si>
  <si>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</si>
  <si>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</si>
  <si>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</si>
  <si>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</si>
  <si>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</si>
  <si>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</si>
  <si>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</si>
  <si>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</si>
  <si>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</si>
  <si>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</si>
  <si>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</si>
  <si>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</si>
  <si>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</si>
  <si>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</si>
  <si>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</si>
  <si>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</si>
  <si>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</si>
  <si>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</si>
  <si>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</si>
  <si>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</si>
  <si>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</si>
  <si>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</si>
  <si>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</si>
  <si>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</si>
  <si>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</si>
  <si>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</si>
  <si>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</si>
  <si>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</si>
  <si>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</si>
  <si>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</si>
  <si>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</si>
  <si>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</si>
  <si>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</si>
  <si>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</si>
  <si>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</si>
  <si>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</si>
  <si>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</si>
  <si>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</si>
  <si>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</si>
  <si>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</si>
  <si>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</si>
  <si>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</si>
  <si>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</si>
  <si>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</si>
  <si>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</si>
  <si>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</si>
  <si>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</si>
  <si>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</si>
  <si>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</si>
  <si>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</si>
  <si>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</si>
  <si>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</si>
  <si>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</si>
  <si>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</si>
  <si>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</si>
  <si>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</si>
  <si>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</si>
  <si>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</si>
  <si>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</si>
  <si>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</si>
  <si>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</si>
  <si>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</si>
  <si>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</si>
  <si>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</si>
  <si>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</si>
  <si>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</si>
  <si>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</si>
  <si>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</si>
  <si>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</si>
  <si>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</si>
  <si>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</si>
  <si>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</si>
  <si>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</si>
  <si>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</si>
  <si>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</si>
  <si>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</si>
  <si>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</si>
  <si>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</si>
  <si>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</si>
  <si>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</si>
  <si>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</si>
  <si>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</si>
  <si>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</si>
  <si>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</si>
  <si>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</si>
  <si>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</si>
  <si>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</si>
  <si>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</si>
  <si>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</si>
  <si>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</si>
  <si>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</si>
  <si>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</si>
  <si>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</si>
  <si>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</si>
  <si>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</si>
  <si>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</si>
  <si>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</si>
  <si>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</si>
  <si>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</si>
  <si>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</si>
  <si>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</si>
  <si>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</si>
  <si>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</si>
  <si>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</si>
  <si>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</si>
  <si>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</si>
  <si>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</si>
  <si>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</si>
  <si>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</si>
  <si>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</si>
  <si>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</si>
  <si>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</si>
  <si>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</si>
  <si>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</si>
  <si>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</si>
  <si>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</si>
  <si>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</si>
  <si>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</si>
  <si>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</si>
  <si>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</si>
  <si>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</si>
  <si>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</si>
  <si>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</si>
  <si>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</si>
  <si>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</si>
  <si>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</si>
  <si>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</si>
  <si>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</si>
  <si>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</si>
  <si>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</si>
  <si>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</si>
  <si>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</si>
  <si>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</si>
  <si>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</si>
  <si>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</si>
  <si>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</si>
  <si>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</si>
  <si>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</si>
  <si>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</si>
  <si>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</si>
  <si>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</si>
  <si>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</si>
  <si>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</si>
  <si>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</si>
  <si>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</si>
  <si>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</si>
  <si>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</si>
  <si>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</si>
  <si>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</si>
  <si>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</si>
  <si>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</si>
  <si>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</si>
  <si>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</si>
  <si>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</si>
  <si>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</si>
  <si>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</si>
  <si>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</si>
  <si>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</si>
  <si>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</si>
  <si>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</si>
  <si>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</si>
  <si>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</si>
  <si>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</si>
  <si>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</si>
  <si>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</si>
  <si>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</si>
  <si>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</si>
  <si>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</si>
  <si>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</si>
  <si>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</si>
  <si>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</si>
  <si>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</si>
  <si>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</si>
  <si>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</si>
  <si>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</si>
  <si>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</si>
  <si>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</si>
  <si>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</si>
  <si>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</si>
  <si>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</si>
  <si>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</si>
  <si>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</si>
  <si>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</si>
  <si>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</si>
  <si>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</si>
  <si>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</si>
  <si>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</si>
  <si>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</si>
  <si>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</si>
  <si>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</si>
  <si>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</si>
  <si>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</si>
  <si>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</si>
  <si>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</si>
  <si>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</si>
  <si>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</si>
  <si>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</si>
  <si>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</si>
  <si>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</si>
  <si>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</si>
  <si>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</si>
  <si>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</si>
  <si>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</si>
  <si>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</si>
  <si>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</si>
  <si>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</si>
  <si>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</si>
  <si>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</si>
  <si>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</si>
  <si>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</si>
  <si>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</si>
  <si>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</si>
  <si>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</si>
  <si>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</si>
  <si>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</si>
  <si>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</si>
  <si>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</si>
  <si>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</si>
  <si>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</si>
  <si>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</si>
  <si>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</si>
  <si>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</si>
  <si>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</si>
  <si>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</si>
  <si>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</si>
  <si>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</si>
  <si>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</si>
  <si>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</si>
  <si>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</si>
  <si>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</si>
  <si>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</si>
  <si>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</si>
  <si>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</si>
  <si>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</si>
  <si>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</si>
  <si>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</si>
  <si>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</si>
  <si>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</si>
  <si>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</si>
  <si>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</si>
  <si>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</si>
  <si>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</si>
  <si>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</si>
  <si>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</si>
  <si>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</si>
  <si>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</si>
  <si>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</si>
  <si>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</si>
  <si>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</si>
  <si>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</si>
  <si>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</si>
  <si>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</si>
  <si>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</si>
  <si>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</si>
  <si>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</si>
  <si>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</si>
  <si>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</si>
  <si>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</si>
  <si>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</si>
  <si>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</si>
  <si>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</si>
  <si>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</si>
  <si>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</si>
  <si>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</si>
  <si>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</si>
  <si>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</si>
  <si>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</si>
  <si>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</si>
  <si>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</si>
  <si>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</si>
  <si>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</si>
  <si>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</si>
  <si>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</si>
  <si>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</si>
  <si>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</si>
  <si>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</si>
  <si>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</si>
  <si>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</si>
  <si>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</si>
  <si>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</si>
  <si>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</si>
  <si>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</si>
  <si>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</si>
  <si>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</si>
  <si>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</si>
  <si>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</si>
  <si>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</si>
  <si>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</si>
  <si>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</si>
  <si>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</si>
  <si>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</si>
  <si>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</si>
  <si>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</si>
  <si>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</si>
  <si>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</si>
  <si>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</si>
  <si>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</si>
  <si>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</si>
  <si>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</si>
  <si>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</si>
  <si>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</si>
  <si>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</si>
  <si>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</si>
  <si>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</si>
  <si>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</si>
  <si>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</si>
  <si>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</si>
  <si>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</si>
  <si>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</si>
  <si>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</si>
  <si>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</si>
  <si>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</si>
  <si>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</si>
  <si>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</si>
  <si>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</si>
  <si>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</si>
  <si>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</si>
  <si>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</si>
  <si>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</si>
  <si>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</si>
  <si>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</si>
  <si>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</si>
  <si>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</si>
  <si>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</si>
  <si>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</si>
  <si>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</si>
  <si>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</si>
  <si>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</si>
  <si>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</si>
  <si>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</si>
  <si>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</si>
  <si>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</si>
  <si>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</si>
  <si>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</si>
  <si>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</si>
  <si>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</si>
  <si>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</si>
  <si>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</si>
  <si>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</si>
  <si>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</si>
  <si>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</si>
  <si>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</si>
  <si>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</si>
  <si>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</si>
  <si>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</si>
  <si>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</si>
  <si>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</si>
  <si>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</si>
  <si>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</si>
  <si>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</si>
  <si>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</si>
  <si>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</si>
  <si>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</si>
  <si>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</si>
  <si>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</si>
  <si>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</si>
  <si>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</si>
  <si>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</si>
  <si>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</si>
  <si>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</si>
  <si>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</si>
  <si>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</si>
  <si>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</si>
  <si>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</si>
  <si>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</si>
  <si>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</si>
  <si>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</si>
  <si>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</si>
  <si>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</si>
  <si>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</si>
  <si>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</si>
  <si>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</si>
  <si>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</si>
  <si>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</si>
  <si>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</si>
  <si>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</si>
  <si>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</si>
  <si>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</si>
  <si>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</si>
  <si>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</si>
  <si>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</si>
  <si>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</si>
  <si>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</si>
  <si>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</si>
  <si>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</si>
  <si>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</si>
  <si>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</si>
  <si>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</si>
  <si>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</si>
  <si>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</si>
  <si>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</si>
  <si>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</si>
  <si>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</si>
  <si>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</si>
  <si>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</si>
  <si>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</si>
  <si>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</si>
  <si>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</si>
  <si>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</si>
  <si>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</si>
  <si>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</si>
  <si>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</si>
  <si>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</si>
  <si>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</si>
  <si>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</si>
  <si>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</si>
  <si>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</si>
  <si>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</si>
  <si>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</si>
  <si>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</si>
  <si>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</si>
  <si>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</si>
  <si>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</si>
  <si>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</si>
  <si>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</si>
  <si>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</si>
  <si>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</si>
  <si>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</si>
  <si>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</si>
  <si>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</si>
  <si>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</si>
  <si>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</si>
  <si>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</si>
  <si>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</si>
  <si>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</si>
  <si>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</si>
  <si>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</si>
  <si>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</si>
  <si>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</si>
  <si>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</si>
  <si>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</si>
  <si>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</si>
  <si>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</si>
  <si>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</si>
  <si>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</si>
  <si>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</si>
  <si>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</si>
  <si>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</si>
  <si>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</si>
  <si>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</si>
  <si>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</si>
  <si>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</si>
  <si>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</si>
  <si>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</si>
  <si>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</si>
  <si>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</si>
  <si>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</si>
  <si>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</si>
  <si>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</si>
  <si>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</si>
  <si>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</si>
  <si>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</si>
  <si>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</si>
  <si>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</si>
  <si>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</si>
  <si>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</si>
  <si>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</si>
  <si>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</si>
  <si>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</si>
  <si>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</si>
  <si>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</si>
  <si>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</si>
  <si>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</si>
  <si>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</si>
  <si>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</si>
  <si>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</si>
  <si>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</si>
  <si>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</si>
  <si>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</si>
  <si>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</si>
  <si>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</si>
  <si>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</si>
  <si>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</si>
  <si>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</si>
  <si>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</si>
  <si>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</si>
  <si>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</si>
  <si>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</si>
  <si>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</si>
  <si>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</si>
  <si>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</si>
  <si>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</si>
  <si>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</si>
  <si>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</si>
  <si>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</si>
  <si>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</si>
  <si>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</si>
  <si>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</si>
  <si>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</si>
  <si>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</si>
  <si>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</si>
  <si>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</si>
  <si>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</si>
  <si>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</si>
  <si>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</si>
  <si>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</si>
  <si>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</si>
  <si>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</si>
  <si>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</si>
  <si>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</si>
  <si>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</si>
  <si>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</si>
  <si>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</si>
  <si>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</si>
  <si>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</si>
  <si>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</si>
  <si>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</si>
  <si>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</si>
  <si>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</si>
  <si>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</si>
  <si>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</si>
  <si>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</si>
  <si>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</si>
  <si>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</si>
  <si>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</si>
  <si>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</si>
  <si>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</si>
  <si>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</si>
  <si>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</si>
  <si>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</si>
  <si>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</si>
  <si>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</si>
  <si>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</si>
  <si>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</si>
  <si>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</si>
  <si>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</si>
  <si>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</si>
  <si>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</si>
  <si>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</si>
  <si>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</si>
  <si>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</si>
  <si>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</si>
  <si>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</si>
  <si>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</si>
  <si>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</si>
  <si>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</si>
  <si>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</si>
  <si>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</si>
  <si>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</si>
  <si>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</si>
  <si>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</si>
  <si>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</si>
  <si>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</si>
  <si>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</si>
  <si>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</si>
  <si>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</si>
  <si>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</si>
  <si>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</si>
  <si>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</si>
  <si>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</si>
  <si>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</si>
  <si>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</si>
  <si>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</si>
  <si>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</si>
  <si>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</si>
  <si>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</si>
  <si>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</si>
  <si>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</si>
  <si>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</si>
  <si>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</si>
  <si>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</si>
  <si>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</si>
  <si>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</si>
  <si>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</si>
  <si>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</si>
  <si>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</si>
  <si>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</si>
  <si>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</si>
  <si>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</si>
  <si>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</si>
  <si>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</si>
  <si>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</si>
  <si>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</si>
  <si>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</si>
  <si>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</si>
  <si>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</si>
  <si>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</si>
  <si>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</si>
  <si>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</si>
  <si>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</si>
  <si>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</si>
  <si>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</si>
  <si>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</si>
  <si>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</si>
  <si>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</si>
  <si>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</si>
  <si>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</si>
  <si>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</si>
  <si>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</si>
  <si>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</si>
  <si>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</si>
  <si>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</si>
  <si>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</si>
  <si>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</si>
  <si>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</si>
  <si>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</si>
  <si>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</si>
  <si>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</si>
  <si>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</si>
  <si>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</si>
  <si>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</si>
  <si>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</si>
  <si>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</si>
  <si>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</si>
  <si>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</si>
  <si>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</si>
  <si>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</si>
  <si>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</si>
  <si>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</si>
  <si>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</si>
  <si>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</si>
  <si>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</si>
  <si>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</si>
  <si>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</si>
  <si>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</si>
  <si>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</si>
  <si>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</si>
  <si>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</si>
  <si>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</si>
  <si>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</si>
  <si>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</si>
  <si>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</si>
  <si>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</si>
  <si>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</si>
  <si>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</si>
  <si>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</si>
  <si>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</si>
  <si>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</si>
  <si>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</si>
  <si>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</si>
  <si>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</si>
  <si>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</si>
  <si>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</si>
  <si>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</si>
  <si>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</si>
  <si>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</si>
  <si>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</si>
  <si>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</si>
  <si>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</si>
  <si>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</si>
  <si>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</si>
  <si>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</si>
  <si>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</si>
  <si>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</si>
  <si>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</si>
  <si>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</si>
  <si>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</si>
  <si>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</si>
  <si>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</si>
  <si>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</si>
  <si>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</si>
  <si>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</si>
  <si>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</si>
  <si>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</si>
  <si>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</si>
  <si>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</si>
  <si>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</si>
  <si>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</si>
  <si>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</si>
  <si>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</si>
  <si>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</si>
  <si>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</si>
  <si>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</si>
  <si>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</si>
  <si>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</si>
  <si>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</si>
  <si>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</si>
  <si>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</si>
  <si>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</si>
  <si>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</si>
  <si>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</si>
  <si>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</si>
  <si>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</si>
  <si>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</si>
  <si>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</si>
  <si>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</si>
  <si>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</si>
  <si>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</si>
  <si>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</si>
  <si>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</si>
  <si>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</si>
  <si>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</si>
  <si>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</si>
  <si>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</si>
  <si>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</si>
  <si>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</si>
  <si>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</si>
  <si>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</si>
  <si>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</si>
  <si>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</si>
  <si>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</si>
  <si>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</si>
  <si>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</si>
  <si>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</si>
  <si>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</si>
  <si>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</si>
  <si>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</si>
  <si>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</si>
  <si>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</si>
  <si>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</si>
  <si>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</si>
  <si>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</si>
  <si>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</si>
  <si>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</si>
  <si>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</si>
  <si>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</si>
  <si>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</si>
  <si>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</si>
  <si>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</si>
  <si>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</si>
  <si>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</si>
  <si>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</si>
  <si>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</si>
  <si>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</si>
  <si>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</si>
  <si>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</si>
  <si>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</si>
  <si>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</si>
  <si>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</si>
  <si>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</si>
  <si>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</si>
  <si>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</si>
  <si>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</si>
  <si>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</si>
  <si>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</si>
  <si>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</si>
  <si>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</si>
  <si>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</si>
  <si>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</si>
  <si>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</si>
  <si>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</si>
  <si>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</si>
  <si>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</si>
  <si>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</si>
  <si>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</si>
  <si>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</si>
  <si>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</si>
  <si>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</si>
  <si>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</si>
  <si>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</si>
  <si>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</si>
  <si>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</si>
  <si>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</si>
  <si>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</si>
  <si>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</si>
  <si>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</si>
  <si>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</si>
  <si>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</si>
  <si>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</si>
  <si>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</si>
  <si>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</si>
  <si>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</si>
  <si>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</si>
  <si>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</si>
  <si>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</si>
  <si>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</si>
  <si>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</si>
  <si>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</si>
  <si>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</si>
  <si>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</si>
  <si>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</si>
  <si>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</si>
  <si>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</si>
  <si>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</si>
  <si>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</si>
  <si>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</si>
  <si>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</si>
  <si>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</si>
  <si>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</si>
  <si>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</si>
  <si>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</si>
  <si>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</si>
  <si>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</si>
  <si>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</si>
  <si>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</si>
  <si>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</si>
  <si>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</si>
  <si>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</si>
  <si>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</si>
  <si>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</si>
  <si>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</si>
  <si>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</si>
  <si>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</si>
  <si>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</si>
  <si>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</si>
  <si>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</si>
  <si>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</si>
  <si>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</si>
  <si>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</si>
  <si>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</si>
  <si>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</si>
  <si>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</si>
  <si>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</si>
  <si>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</si>
  <si>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</si>
  <si>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</si>
  <si>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</si>
  <si>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</si>
  <si>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</si>
  <si>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</si>
  <si>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</si>
  <si>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</si>
  <si>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</si>
  <si>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</si>
  <si>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</si>
  <si>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</si>
  <si>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</si>
  <si>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</si>
  <si>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</si>
  <si>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</si>
  <si>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</si>
  <si>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</si>
  <si>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</si>
  <si>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</si>
  <si>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</si>
  <si>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</si>
  <si>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</si>
  <si>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</si>
  <si>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</si>
  <si>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</si>
  <si>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</si>
  <si>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</si>
  <si>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</si>
  <si>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</si>
  <si>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</si>
  <si>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</si>
  <si>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</si>
  <si>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</si>
  <si>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</si>
  <si>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</si>
  <si>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</si>
  <si>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</si>
  <si>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</si>
  <si>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</si>
  <si>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</si>
  <si>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</si>
  <si>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</si>
  <si>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</si>
  <si>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</si>
  <si>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</si>
  <si>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</si>
  <si>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</si>
  <si>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</si>
  <si>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</si>
  <si>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</si>
  <si>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</si>
  <si>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</si>
  <si>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</si>
  <si>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</si>
  <si>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</si>
  <si>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</si>
  <si>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</si>
  <si>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</si>
  <si>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</si>
  <si>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</si>
  <si>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</si>
  <si>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</si>
  <si>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</si>
  <si>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</si>
  <si>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</si>
  <si>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</si>
  <si>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</si>
  <si>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</si>
  <si>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</si>
  <si>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</si>
  <si>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</si>
  <si>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</si>
  <si>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</si>
  <si>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</si>
  <si>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</si>
  <si>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</si>
  <si>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</si>
  <si>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</si>
  <si>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</si>
  <si>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</si>
  <si>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</si>
  <si>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</si>
  <si>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</si>
  <si>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</si>
  <si>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</si>
  <si>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</si>
  <si>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</si>
  <si>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</si>
  <si>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</si>
  <si>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</si>
  <si>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</si>
  <si>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</si>
  <si>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</si>
  <si>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</si>
  <si>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</si>
  <si>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</si>
  <si>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</si>
  <si>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</si>
  <si>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</si>
  <si>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</si>
  <si>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</si>
  <si>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</si>
  <si>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</si>
  <si>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</si>
  <si>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</si>
  <si>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</si>
  <si>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</si>
  <si>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</si>
  <si>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</si>
  <si>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</si>
  <si>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</si>
  <si>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</si>
  <si>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</si>
  <si>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</si>
  <si>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</si>
  <si>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</si>
  <si>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</si>
  <si>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</si>
  <si>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</si>
  <si>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</si>
  <si>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</si>
  <si>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</si>
  <si>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</si>
  <si>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</si>
  <si>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</si>
  <si>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</si>
  <si>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</si>
  <si>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</si>
  <si>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</si>
  <si>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</si>
  <si>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</si>
  <si>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</si>
  <si>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</si>
  <si>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</si>
  <si>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</si>
  <si>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</si>
  <si>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</si>
  <si>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</si>
  <si>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</si>
  <si>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</si>
  <si>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</si>
  <si>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</si>
  <si>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</si>
  <si>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</si>
  <si>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</si>
  <si>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</si>
  <si>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</si>
  <si>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</si>
  <si>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</si>
  <si>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</si>
  <si>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</si>
  <si>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</si>
  <si>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</si>
  <si>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</si>
  <si>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</si>
  <si>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</si>
  <si>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</si>
  <si>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</si>
  <si>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</si>
  <si>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</si>
  <si>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</si>
  <si>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</si>
  <si>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</si>
  <si>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</si>
  <si>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</si>
  <si>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</si>
  <si>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</si>
  <si>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</si>
  <si>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</si>
  <si>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</si>
  <si>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</si>
  <si>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</si>
  <si>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</si>
  <si>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</si>
  <si>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</si>
  <si>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</si>
  <si>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</si>
  <si>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</si>
  <si>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</si>
  <si>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</si>
  <si>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</si>
  <si>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</si>
  <si>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</si>
  <si>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</si>
  <si>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</si>
  <si>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</si>
  <si>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</si>
  <si>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</si>
  <si>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</si>
  <si>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</si>
  <si>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</si>
  <si>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</si>
  <si>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</si>
  <si>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</si>
  <si>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</si>
  <si>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</si>
  <si>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</si>
  <si>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</si>
  <si>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</si>
  <si>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</si>
  <si>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</si>
  <si>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</si>
  <si>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</si>
  <si>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</si>
  <si>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</si>
  <si>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</si>
  <si>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</si>
  <si>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</si>
  <si>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</si>
  <si>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</si>
  <si>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</si>
  <si>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</si>
  <si>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</si>
  <si>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</si>
  <si>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</si>
  <si>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</si>
  <si>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</si>
  <si>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</si>
  <si>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</si>
  <si>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</si>
  <si>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</si>
  <si>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</si>
  <si>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</si>
  <si>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</si>
  <si>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</si>
  <si>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</si>
  <si>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</si>
  <si>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</si>
  <si>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</si>
  <si>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</si>
  <si>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</si>
  <si>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</si>
  <si>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</si>
  <si>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</si>
  <si>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</si>
  <si>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</si>
  <si>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</si>
  <si>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</si>
  <si>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</si>
  <si>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</si>
  <si>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</si>
  <si>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</si>
  <si>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</si>
  <si>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</si>
  <si>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</si>
  <si>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</si>
  <si>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</si>
  <si>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</si>
  <si>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</si>
  <si>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</si>
  <si>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</si>
  <si>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</si>
  <si>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</si>
  <si>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</si>
  <si>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</si>
  <si>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</si>
  <si>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</si>
  <si>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</si>
  <si>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</si>
  <si>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</si>
  <si>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</si>
  <si>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</si>
  <si>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</si>
  <si>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</si>
  <si>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</si>
  <si>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</si>
  <si>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</si>
  <si>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</si>
  <si>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</si>
  <si>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</si>
  <si>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</si>
  <si>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</si>
  <si>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</si>
  <si>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</si>
  <si>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</si>
  <si>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</si>
  <si>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</si>
  <si>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</si>
  <si>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</si>
  <si>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</si>
  <si>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</si>
  <si>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</si>
  <si>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</si>
  <si>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</si>
  <si>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</si>
  <si>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</si>
  <si>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</si>
  <si>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</si>
  <si>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</si>
  <si>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</si>
  <si>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</si>
  <si>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</si>
  <si>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</si>
  <si>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</si>
  <si>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</si>
  <si>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</si>
  <si>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</si>
  <si>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</si>
  <si>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</si>
  <si>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</si>
  <si>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</si>
  <si>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</si>
  <si>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</si>
  <si>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</si>
  <si>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</si>
  <si>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</si>
  <si>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</si>
  <si>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</si>
  <si>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</si>
  <si>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</si>
  <si>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</si>
  <si>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</si>
  <si>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</si>
  <si>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</si>
  <si>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</si>
  <si>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</si>
  <si>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</si>
  <si>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</si>
  <si>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</si>
  <si>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</si>
  <si>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</si>
  <si>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</si>
  <si>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</si>
  <si>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</si>
  <si>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</si>
  <si>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</si>
  <si>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</si>
  <si>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</si>
  <si>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</si>
  <si>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</si>
  <si>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</si>
  <si>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</si>
  <si>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</si>
  <si>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</si>
  <si>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</si>
  <si>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</si>
  <si>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</si>
  <si>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</si>
  <si>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</si>
  <si>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</si>
  <si>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</si>
  <si>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</si>
  <si>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</si>
  <si>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</si>
  <si>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</si>
  <si>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</si>
  <si>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</si>
  <si>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</si>
  <si>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</si>
  <si>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</si>
  <si>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</si>
  <si>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</si>
  <si>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</si>
  <si>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</si>
  <si>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</si>
  <si>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</si>
  <si>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</si>
  <si>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</si>
  <si>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</si>
  <si>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</si>
  <si>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</si>
  <si>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</si>
  <si>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</si>
  <si>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</si>
  <si>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</si>
  <si>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</si>
  <si>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</si>
  <si>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</si>
  <si>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</si>
  <si>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</si>
  <si>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</si>
  <si>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</si>
  <si>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</si>
  <si>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</si>
  <si>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</si>
  <si>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</si>
  <si>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</si>
  <si>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</si>
  <si>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</si>
  <si>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</si>
  <si>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</si>
  <si>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</si>
  <si>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</si>
  <si>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</si>
  <si>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</si>
  <si>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</si>
  <si>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</si>
  <si>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</si>
  <si>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</si>
  <si>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</si>
  <si>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</si>
  <si>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</si>
  <si>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</si>
  <si>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</si>
  <si>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</si>
  <si>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</si>
  <si>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</si>
  <si>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</si>
  <si>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</si>
  <si>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</si>
  <si>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</si>
  <si>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</si>
  <si>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</si>
  <si>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</si>
  <si>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</si>
  <si>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</si>
  <si>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</si>
  <si>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</si>
  <si>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</si>
  <si>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</si>
  <si>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</si>
  <si>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</si>
  <si>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</si>
  <si>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</si>
  <si>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</si>
  <si>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</si>
  <si>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</si>
  <si>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</si>
  <si>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</si>
  <si>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</si>
  <si>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</si>
  <si>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</si>
  <si>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</si>
  <si>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</si>
  <si>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</si>
  <si>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</si>
  <si>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</si>
  <si>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</si>
  <si>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</si>
  <si>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</si>
  <si>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</si>
  <si>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</si>
  <si>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</si>
  <si>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</si>
  <si>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</si>
  <si>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</si>
  <si>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</si>
  <si>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</si>
  <si>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</si>
  <si>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</si>
  <si>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</si>
  <si>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</si>
  <si>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</si>
  <si>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</si>
  <si>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</si>
  <si>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</si>
  <si>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</si>
  <si>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</si>
  <si>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</si>
  <si>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</si>
  <si>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</si>
  <si>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</si>
  <si>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</si>
  <si>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</si>
  <si>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</si>
  <si>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</si>
  <si>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</si>
  <si>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</si>
  <si>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</si>
  <si>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</si>
  <si>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</si>
  <si>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</si>
  <si>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</si>
  <si>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</si>
  <si>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</si>
  <si>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</si>
  <si>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</si>
  <si>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</si>
  <si>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</si>
  <si>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</si>
  <si>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</si>
  <si>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</si>
  <si>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</si>
  <si>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</si>
  <si>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</si>
  <si>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</si>
  <si>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</si>
  <si>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</si>
  <si>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</si>
  <si>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</si>
  <si>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</si>
  <si>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</si>
  <si>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</si>
  <si>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</si>
  <si>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</si>
  <si>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</si>
  <si>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</si>
  <si>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</si>
  <si>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</si>
  <si>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</si>
  <si>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</si>
  <si>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</si>
  <si>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</si>
  <si>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</si>
  <si>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</si>
  <si>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</si>
  <si>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</si>
  <si>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</si>
  <si>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</si>
  <si>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</si>
  <si>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</si>
  <si>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</si>
  <si>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</si>
  <si>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</si>
  <si>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</si>
  <si>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</si>
  <si>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</si>
  <si>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</si>
  <si>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</si>
  <si>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</si>
  <si>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</si>
  <si>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</si>
  <si>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</si>
  <si>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</si>
  <si>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</si>
  <si>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</si>
  <si>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</si>
  <si>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</si>
  <si>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</si>
  <si>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</si>
  <si>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</si>
  <si>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</si>
  <si>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</si>
  <si>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</si>
  <si>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</si>
  <si>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</si>
  <si>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</si>
  <si>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</si>
  <si>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</si>
  <si>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</si>
  <si>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</si>
  <si>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</si>
  <si>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</si>
  <si>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</si>
  <si>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</si>
  <si>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</si>
  <si>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</si>
  <si>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</si>
  <si>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</si>
  <si>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</si>
  <si>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</si>
  <si>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</si>
  <si>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</si>
  <si>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</si>
  <si>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</si>
  <si>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</si>
  <si>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</si>
  <si>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</si>
  <si>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</si>
  <si>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</si>
  <si>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</si>
  <si>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</si>
  <si>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</si>
  <si>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</si>
  <si>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</si>
  <si>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</si>
  <si>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</si>
  <si>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</si>
  <si>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</si>
  <si>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</si>
  <si>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</si>
  <si>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</si>
  <si>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</si>
  <si>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</si>
  <si>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</si>
  <si>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</si>
  <si>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</si>
  <si>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</si>
  <si>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</si>
  <si>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</si>
  <si>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</si>
  <si>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</si>
  <si>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</si>
  <si>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</si>
  <si>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</si>
  <si>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</si>
  <si>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</si>
  <si>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</si>
  <si>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</si>
  <si>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</si>
  <si>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</si>
  <si>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</si>
  <si>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</si>
  <si>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</si>
  <si>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</si>
  <si>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</si>
  <si>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</si>
  <si>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</si>
  <si>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</si>
  <si>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</si>
  <si>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</si>
  <si>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</si>
  <si>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</si>
  <si>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</si>
  <si>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</si>
  <si>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</si>
  <si>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</si>
  <si>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</si>
  <si>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</si>
  <si>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</si>
  <si>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</si>
  <si>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</si>
  <si>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</si>
  <si>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</si>
  <si>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</si>
  <si>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</si>
  <si>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</si>
  <si>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</si>
  <si>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</si>
  <si>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</si>
  <si>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</si>
  <si>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</si>
  <si>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</si>
  <si>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</si>
  <si>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</si>
  <si>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</si>
  <si>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</si>
  <si>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</si>
  <si>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</si>
  <si>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</si>
  <si>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</si>
  <si>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</si>
  <si>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</si>
  <si>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</si>
  <si>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</si>
  <si>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</si>
  <si>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</si>
  <si>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</si>
  <si>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</si>
  <si>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</si>
  <si>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</si>
  <si>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</si>
  <si>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</si>
  <si>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</si>
  <si>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</si>
  <si>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</si>
  <si>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</si>
  <si>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</si>
  <si>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</si>
  <si>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</si>
  <si>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</si>
  <si>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</si>
  <si>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</si>
  <si>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</si>
  <si>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</si>
  <si>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</si>
  <si>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</si>
  <si>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</si>
  <si>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</si>
  <si>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</si>
  <si>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</si>
  <si>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</si>
  <si>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</si>
  <si>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</si>
  <si>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</si>
  <si>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</si>
  <si>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</si>
  <si>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</si>
  <si>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</si>
  <si>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</si>
  <si>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</si>
  <si>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</si>
  <si>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</si>
  <si>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</si>
  <si>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</si>
  <si>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</si>
  <si>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</si>
  <si>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</si>
  <si>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</si>
  <si>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</si>
  <si>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</si>
  <si>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</si>
  <si>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</si>
  <si>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</si>
  <si>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</si>
  <si>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</si>
  <si>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</si>
  <si>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</si>
  <si>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</si>
  <si>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</si>
  <si>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</si>
  <si>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</si>
  <si>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</si>
  <si>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</si>
  <si>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</si>
  <si>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</si>
  <si>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</si>
  <si>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</si>
  <si>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</si>
  <si>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</si>
  <si>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</si>
  <si>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</si>
  <si>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</si>
  <si>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</si>
  <si>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</si>
  <si>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</si>
  <si>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</si>
  <si>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</si>
  <si>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</si>
  <si>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</si>
  <si>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</si>
  <si>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</si>
  <si>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</si>
  <si>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</si>
  <si>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</si>
  <si>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</si>
  <si>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</si>
  <si>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</si>
  <si>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</si>
  <si>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</si>
  <si>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</si>
  <si>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</si>
  <si>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</si>
  <si>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</si>
  <si>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</si>
  <si>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</si>
  <si>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</si>
  <si>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</si>
  <si>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</si>
  <si>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</si>
  <si>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</si>
  <si>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</si>
  <si>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</si>
  <si>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</si>
  <si>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</si>
  <si>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</si>
  <si>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</si>
  <si>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</si>
  <si>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</si>
  <si>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</si>
  <si>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</si>
  <si>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</si>
  <si>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</si>
  <si>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</si>
  <si>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</si>
  <si>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</si>
  <si>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</si>
  <si>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</si>
  <si>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</si>
  <si>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</si>
  <si>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</si>
  <si>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</si>
  <si>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</si>
  <si>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</si>
  <si>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</si>
  <si>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</si>
  <si>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</si>
  <si>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</si>
  <si>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</si>
  <si>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</si>
  <si>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</si>
  <si>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</si>
  <si>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</si>
  <si>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</si>
  <si>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</si>
  <si>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</si>
  <si>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</si>
  <si>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</si>
  <si>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</si>
  <si>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</si>
  <si>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</si>
  <si>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</si>
  <si>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</si>
  <si>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</si>
  <si>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</si>
  <si>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</si>
  <si>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</si>
  <si>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</si>
  <si>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</si>
  <si>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</si>
  <si>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</si>
  <si>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</si>
  <si>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</si>
  <si>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</si>
  <si>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</si>
  <si>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</si>
  <si>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</si>
  <si>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</si>
  <si>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</si>
  <si>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</si>
  <si>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</si>
  <si>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</si>
  <si>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</si>
  <si>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</si>
  <si>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</si>
  <si>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</si>
  <si>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</si>
  <si>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</si>
  <si>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</si>
  <si>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</si>
  <si>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</si>
  <si>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</si>
  <si>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</si>
  <si>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</si>
  <si>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</si>
  <si>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</si>
  <si>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</si>
  <si>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</si>
  <si>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</si>
  <si>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</si>
  <si>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</si>
  <si>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</si>
  <si>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</si>
  <si>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</si>
  <si>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</si>
  <si>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</si>
  <si>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</si>
  <si>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</si>
  <si>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</si>
  <si>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</si>
  <si>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</si>
  <si>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</si>
  <si>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</si>
  <si>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</si>
  <si>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</si>
  <si>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</si>
  <si>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</si>
  <si>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</si>
  <si>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</si>
  <si>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</si>
  <si>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</si>
  <si>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</si>
  <si>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</si>
  <si>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</si>
  <si>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</si>
  <si>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</si>
  <si>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</si>
  <si>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</si>
  <si>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</si>
  <si>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</si>
  <si>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</si>
  <si>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</si>
  <si>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</si>
  <si>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</si>
  <si>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</si>
  <si>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</si>
  <si>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</si>
  <si>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</si>
  <si>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</si>
  <si>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</si>
  <si>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</si>
  <si>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</si>
  <si>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</si>
  <si>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</si>
  <si>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</si>
  <si>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</si>
  <si>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</si>
  <si>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</si>
  <si>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</si>
  <si>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</si>
  <si>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</si>
  <si>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</si>
  <si>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</si>
  <si>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</si>
  <si>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</si>
  <si>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</si>
  <si>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</si>
  <si>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</si>
  <si>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</si>
  <si>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</si>
  <si>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</si>
  <si>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</si>
  <si>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</si>
  <si>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</si>
  <si>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</si>
  <si>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</si>
  <si>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</si>
  <si>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</si>
  <si>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</si>
  <si>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</si>
  <si>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</si>
  <si>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</si>
  <si>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</si>
  <si>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</si>
  <si>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</si>
  <si>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</si>
  <si>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</si>
  <si>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</si>
  <si>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</si>
  <si>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</si>
  <si>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</si>
  <si>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</si>
  <si>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</si>
  <si>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</si>
  <si>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</si>
  <si>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</si>
  <si>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</si>
  <si>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</si>
  <si>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</si>
  <si>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</si>
  <si>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</si>
  <si>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</si>
  <si>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</si>
  <si>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</si>
  <si>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</si>
  <si>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</si>
  <si>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</si>
  <si>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</si>
  <si>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</si>
  <si>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</si>
  <si>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</si>
  <si>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</si>
  <si>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</si>
  <si>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</si>
  <si>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</si>
  <si>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</si>
  <si>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</si>
  <si>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</si>
  <si>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</si>
  <si>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</si>
  <si>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</si>
  <si>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</si>
  <si>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</si>
  <si>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</si>
  <si>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</si>
  <si>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</si>
  <si>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</si>
  <si>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</si>
  <si>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</si>
  <si>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</si>
  <si>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</si>
  <si>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</si>
  <si>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</si>
  <si>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</si>
  <si>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</si>
  <si>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</si>
  <si>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</si>
  <si>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</si>
  <si>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</si>
  <si>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</si>
  <si>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</si>
  <si>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</si>
  <si>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</si>
  <si>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</si>
  <si>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</si>
  <si>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</si>
  <si>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</si>
  <si>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</si>
  <si>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</si>
  <si>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</si>
  <si>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</si>
  <si>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</si>
  <si>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</si>
  <si>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</si>
  <si>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</si>
  <si>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</si>
  <si>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</si>
  <si>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</si>
  <si>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</si>
  <si>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</si>
  <si>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</si>
  <si>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</si>
  <si>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</si>
  <si>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</si>
  <si>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</si>
  <si>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</si>
  <si>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</si>
  <si>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</si>
  <si>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</si>
  <si>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</si>
  <si>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</si>
  <si>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</si>
  <si>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</si>
  <si>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</si>
  <si>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</si>
  <si>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</si>
  <si>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</si>
  <si>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</si>
  <si>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</si>
  <si>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</si>
  <si>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</si>
  <si>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</si>
  <si>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</si>
  <si>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</si>
  <si>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</si>
  <si>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</si>
  <si>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</si>
  <si>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</si>
  <si>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</si>
  <si>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</si>
  <si>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</si>
  <si>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</si>
  <si>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</si>
  <si>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</si>
  <si>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</si>
  <si>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</si>
  <si>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</si>
  <si>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</si>
  <si>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</si>
  <si>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</si>
  <si>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</si>
  <si>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</si>
  <si>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</si>
  <si>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</si>
  <si>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</si>
  <si>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</si>
  <si>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</si>
  <si>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</si>
  <si>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</si>
  <si>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</si>
  <si>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</si>
  <si>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</si>
  <si>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</si>
  <si>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</si>
  <si>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</si>
  <si>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</si>
  <si>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</si>
  <si>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</si>
  <si>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</si>
  <si>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</si>
  <si>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</si>
  <si>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</si>
  <si>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</si>
  <si>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</si>
  <si>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</si>
  <si>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</si>
  <si>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</si>
  <si>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</si>
  <si>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</si>
  <si>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</si>
  <si>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</si>
  <si>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</si>
  <si>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</si>
  <si>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</si>
  <si>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</si>
  <si>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</si>
  <si>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</si>
  <si>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</si>
  <si>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</si>
  <si>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</si>
  <si>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</si>
  <si>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</si>
  <si>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</si>
  <si>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</si>
  <si>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</si>
  <si>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</si>
  <si>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</si>
  <si>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</si>
  <si>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</si>
  <si>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</si>
  <si>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</si>
  <si>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</si>
  <si>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</si>
  <si>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</si>
  <si>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</si>
  <si>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</si>
  <si>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</si>
  <si>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</si>
  <si>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</si>
  <si>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</si>
  <si>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</si>
  <si>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</si>
  <si>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</si>
  <si>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</si>
  <si>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</si>
  <si>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</si>
  <si>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</si>
  <si>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</si>
  <si>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</si>
  <si>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</si>
  <si>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</si>
  <si>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</si>
  <si>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</si>
  <si>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</si>
  <si>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</si>
  <si>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</si>
  <si>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</si>
  <si>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</si>
  <si>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</si>
  <si>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</si>
  <si>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</si>
  <si>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</si>
  <si>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</si>
  <si>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</si>
  <si>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</si>
  <si>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</si>
  <si>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</si>
  <si>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</si>
  <si>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</si>
  <si>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</si>
  <si>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</si>
  <si>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</si>
  <si>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</si>
  <si>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</si>
  <si>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</si>
  <si>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</si>
  <si>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</si>
  <si>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</si>
  <si>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</si>
  <si>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</si>
  <si>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</si>
  <si>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</si>
  <si>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</si>
  <si>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</si>
  <si>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</si>
  <si>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</si>
  <si>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</si>
  <si>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</si>
  <si>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</si>
  <si>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</si>
  <si>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</si>
  <si>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</si>
  <si>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</si>
  <si>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</si>
  <si>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</si>
  <si>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</si>
  <si>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</si>
  <si>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</si>
  <si>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</si>
  <si>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</si>
  <si>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</si>
  <si>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</si>
  <si>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</si>
  <si>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</si>
  <si>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</si>
  <si>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</si>
  <si>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</si>
  <si>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</si>
  <si>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</si>
  <si>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</si>
  <si>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</si>
  <si>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</si>
  <si>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</si>
  <si>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</si>
  <si>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</si>
  <si>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</si>
  <si>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</si>
  <si>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</si>
  <si>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</si>
  <si>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</si>
  <si>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</si>
  <si>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</si>
  <si>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</si>
  <si>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</si>
  <si>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</si>
  <si>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</si>
  <si>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</si>
  <si>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</si>
  <si>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</si>
  <si>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</si>
  <si>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</si>
  <si>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</si>
  <si>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</si>
  <si>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</si>
  <si>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</si>
  <si>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</si>
  <si>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</si>
  <si>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</si>
  <si>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</si>
  <si>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</si>
  <si>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</si>
  <si>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</si>
  <si>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</si>
  <si>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</si>
  <si>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</si>
  <si>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</si>
  <si>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</si>
  <si>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</si>
  <si>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</si>
  <si>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</si>
  <si>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</si>
  <si>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</si>
  <si>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</si>
  <si>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</si>
  <si>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</si>
  <si>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</si>
  <si>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</si>
  <si>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</si>
  <si>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</si>
  <si>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</si>
  <si>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</si>
  <si>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</si>
  <si>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</si>
  <si>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</si>
  <si>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</si>
  <si>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</si>
  <si>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</si>
  <si>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</si>
  <si>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</si>
  <si>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</si>
  <si>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</si>
  <si>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</si>
  <si>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</si>
  <si>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</si>
  <si>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</si>
  <si>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</si>
  <si>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</si>
  <si>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</si>
  <si>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</si>
  <si>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</si>
  <si>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</si>
  <si>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</si>
  <si>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</si>
  <si>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</si>
  <si>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</si>
  <si>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</si>
  <si>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</si>
  <si>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</si>
  <si>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</si>
  <si>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</si>
  <si>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</si>
  <si>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</si>
  <si>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</si>
  <si>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</si>
  <si>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</si>
  <si>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</si>
  <si>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</si>
  <si>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</si>
  <si>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</si>
  <si>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</si>
  <si>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</si>
  <si>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</si>
  <si>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</si>
  <si>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</si>
  <si>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</si>
  <si>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</si>
  <si>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</si>
  <si>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</si>
  <si>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</si>
  <si>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</si>
  <si>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</si>
  <si>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</si>
  <si>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</si>
  <si>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</si>
  <si>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</si>
  <si>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</si>
  <si>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</si>
  <si>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</si>
  <si>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</si>
  <si>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</si>
  <si>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</si>
  <si>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</si>
  <si>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</si>
  <si>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</si>
  <si>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</si>
  <si>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</si>
  <si>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</si>
  <si>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</si>
  <si>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</si>
  <si>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</si>
  <si>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</si>
  <si>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</si>
  <si>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</si>
  <si>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</si>
  <si>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</si>
  <si>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</si>
  <si>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</si>
  <si>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</si>
  <si>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</si>
  <si>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</si>
  <si>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</si>
  <si>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</si>
  <si>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</si>
  <si>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</si>
  <si>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</si>
  <si>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</si>
  <si>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</si>
  <si>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</si>
  <si>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</si>
  <si>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</si>
  <si>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</si>
  <si>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</si>
  <si>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</si>
  <si>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</si>
  <si>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</si>
  <si>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</si>
  <si>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</si>
  <si>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</si>
  <si>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</si>
  <si>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</si>
  <si>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</si>
  <si>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</si>
  <si>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</si>
  <si>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</si>
  <si>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</si>
  <si>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</si>
  <si>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</si>
  <si>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</si>
  <si>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</si>
  <si>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</si>
  <si>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</si>
  <si>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</si>
  <si>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</si>
  <si>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</si>
  <si>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</si>
  <si>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</si>
  <si>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</si>
  <si>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</si>
  <si>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</si>
  <si>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</si>
  <si>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</si>
  <si>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</si>
  <si>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</si>
  <si>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</si>
  <si>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</si>
  <si>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</si>
  <si>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</si>
  <si>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</si>
  <si>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</si>
  <si>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</si>
  <si>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</si>
  <si>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</si>
  <si>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</si>
  <si>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</si>
  <si>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</si>
  <si>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</si>
  <si>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</si>
  <si>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</si>
  <si>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</si>
  <si>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</si>
  <si>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</si>
  <si>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</si>
  <si>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</si>
  <si>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</si>
  <si>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</si>
  <si>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</si>
  <si>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</si>
  <si>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</si>
  <si>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</si>
  <si>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</si>
  <si>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</si>
  <si>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</si>
  <si>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</si>
  <si>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</si>
  <si>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</si>
  <si>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</si>
  <si>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</si>
  <si>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</si>
  <si>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</si>
  <si>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</si>
  <si>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</si>
  <si>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</si>
  <si>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</si>
  <si>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</si>
  <si>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</si>
  <si>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</si>
  <si>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</si>
  <si>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</si>
  <si>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</si>
  <si>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</si>
  <si>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</si>
  <si>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</si>
  <si>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</si>
  <si>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</si>
  <si>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</si>
  <si>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</si>
  <si>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</si>
  <si>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</si>
  <si>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</si>
  <si>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</si>
  <si>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</si>
  <si>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</si>
  <si>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</si>
  <si>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</si>
  <si>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</si>
  <si>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</si>
  <si>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</si>
  <si>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</si>
  <si>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</si>
  <si>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</si>
  <si>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</si>
  <si>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</si>
  <si>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</si>
  <si>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</si>
  <si>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</si>
  <si>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</si>
  <si>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</si>
  <si>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</si>
  <si>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</si>
  <si>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</si>
  <si>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</si>
  <si>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</si>
  <si>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</si>
  <si>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</si>
  <si>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</si>
  <si>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</si>
  <si>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</si>
  <si>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</si>
  <si>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</si>
  <si>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</si>
  <si>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</si>
  <si>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</si>
  <si>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</si>
  <si>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</si>
  <si>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</si>
  <si>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</si>
  <si>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</si>
  <si>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</si>
  <si>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</si>
  <si>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</si>
  <si>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</si>
  <si>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</si>
  <si>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</si>
  <si>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</si>
  <si>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</si>
  <si>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</si>
  <si>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</si>
  <si>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</si>
  <si>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</si>
  <si>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</si>
  <si>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</si>
  <si>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</si>
  <si>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</si>
  <si>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</si>
  <si>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</si>
  <si>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</si>
  <si>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</si>
  <si>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</si>
  <si>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</si>
  <si>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</si>
  <si>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</si>
  <si>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</si>
  <si>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</si>
  <si>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</si>
  <si>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</si>
  <si>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</si>
  <si>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</si>
  <si>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</si>
  <si>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</si>
  <si>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</si>
  <si>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</si>
  <si>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</si>
  <si>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</si>
  <si>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</si>
  <si>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</si>
  <si>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3335983500</t>
  </si>
  <si>
    <t>3335983833</t>
  </si>
  <si>
    <t>3335983868</t>
  </si>
  <si>
    <t>3335983867</t>
  </si>
  <si>
    <t>3335983865</t>
  </si>
  <si>
    <t>3335983864</t>
  </si>
  <si>
    <t>3335983863</t>
  </si>
  <si>
    <t>3335983862</t>
  </si>
  <si>
    <t>3335983853</t>
  </si>
  <si>
    <t>3335983670 </t>
  </si>
  <si>
    <t>3335983676 </t>
  </si>
  <si>
    <t>3335984381</t>
  </si>
  <si>
    <t>3335984364</t>
  </si>
  <si>
    <t>3335984349</t>
  </si>
  <si>
    <t>3335984273</t>
  </si>
  <si>
    <t>3335984247</t>
  </si>
  <si>
    <t>INHIBIDO</t>
  </si>
  <si>
    <t>Oficina Plaza Moderna</t>
  </si>
  <si>
    <t>ATM Oficina Plaza Moderna</t>
  </si>
  <si>
    <t>3335984808</t>
  </si>
  <si>
    <t>3335984802</t>
  </si>
  <si>
    <t>3335984782</t>
  </si>
  <si>
    <t>3335984764</t>
  </si>
  <si>
    <t>3335984701</t>
  </si>
  <si>
    <t>3335984549</t>
  </si>
  <si>
    <t>3335984479</t>
  </si>
  <si>
    <t>3335985023</t>
  </si>
  <si>
    <t>3335985019</t>
  </si>
  <si>
    <t>3335985012</t>
  </si>
  <si>
    <t>3335985007</t>
  </si>
  <si>
    <t>3335984972</t>
  </si>
  <si>
    <t>3335984962</t>
  </si>
  <si>
    <t>3335984956</t>
  </si>
  <si>
    <t>3335984947</t>
  </si>
  <si>
    <t>3335984927</t>
  </si>
  <si>
    <t>3335984897</t>
  </si>
  <si>
    <t>3335984824</t>
  </si>
  <si>
    <t>GAVETTA DE DEPOSITO LLENA</t>
  </si>
  <si>
    <t>3335985266</t>
  </si>
  <si>
    <t>3335985265</t>
  </si>
  <si>
    <t>3335985263</t>
  </si>
  <si>
    <t>3335985262</t>
  </si>
  <si>
    <t>3335985261</t>
  </si>
  <si>
    <t>3335985259</t>
  </si>
  <si>
    <t>3335985258</t>
  </si>
  <si>
    <t>3335985257</t>
  </si>
  <si>
    <t>3335985254</t>
  </si>
  <si>
    <t>3335985252</t>
  </si>
  <si>
    <t>3335985283</t>
  </si>
  <si>
    <t>3335985284</t>
  </si>
  <si>
    <t>3335985287</t>
  </si>
  <si>
    <t>3335985288</t>
  </si>
  <si>
    <t>3335985290</t>
  </si>
  <si>
    <t>3335985291</t>
  </si>
  <si>
    <t>3335985292</t>
  </si>
  <si>
    <t xml:space="preserve">TARJETA TRABADA </t>
  </si>
  <si>
    <t>INHIBIDO.</t>
  </si>
  <si>
    <t>11 Agosto de 2021</t>
  </si>
  <si>
    <t>3335985310</t>
  </si>
  <si>
    <t>3335985309</t>
  </si>
  <si>
    <t>3335985308</t>
  </si>
  <si>
    <t>3335985307</t>
  </si>
  <si>
    <t>3335985306</t>
  </si>
  <si>
    <t>3335985305</t>
  </si>
  <si>
    <t>3335985304</t>
  </si>
  <si>
    <t>3335985303</t>
  </si>
  <si>
    <t>3335985302</t>
  </si>
  <si>
    <t>3335985301</t>
  </si>
  <si>
    <t>3335985300</t>
  </si>
  <si>
    <t>3335985299</t>
  </si>
  <si>
    <t>3335985297</t>
  </si>
  <si>
    <t>3335985296</t>
  </si>
  <si>
    <t>3335985295</t>
  </si>
  <si>
    <t>3335985294</t>
  </si>
  <si>
    <t>3335985293</t>
  </si>
  <si>
    <t>Morales Payano, Wilfredy Leandro</t>
  </si>
  <si>
    <t xml:space="preserve">Gonzalez Ceballos, Dionisio </t>
  </si>
  <si>
    <t>3335985313</t>
  </si>
  <si>
    <t>3335985320</t>
  </si>
  <si>
    <t>3335985321</t>
  </si>
  <si>
    <t>3335985322</t>
  </si>
  <si>
    <t>3335985324</t>
  </si>
  <si>
    <t>3335985326</t>
  </si>
  <si>
    <t>3335985331</t>
  </si>
  <si>
    <t>3335985337</t>
  </si>
  <si>
    <t>DESCONECTADO IST</t>
  </si>
  <si>
    <t>3335985473</t>
  </si>
  <si>
    <t>3335985556</t>
  </si>
  <si>
    <t>3335985783</t>
  </si>
  <si>
    <t>3335985796</t>
  </si>
  <si>
    <t>3335985804</t>
  </si>
  <si>
    <t>3335985808</t>
  </si>
  <si>
    <t>3335985809</t>
  </si>
  <si>
    <t>3335985811</t>
  </si>
  <si>
    <t>3335985815</t>
  </si>
  <si>
    <t>3335985823</t>
  </si>
  <si>
    <t>3335985828</t>
  </si>
  <si>
    <t>3335985831</t>
  </si>
  <si>
    <t>3335985833</t>
  </si>
  <si>
    <t>3335985864</t>
  </si>
  <si>
    <t>3335985868</t>
  </si>
  <si>
    <t>3335985872</t>
  </si>
  <si>
    <t>3335985887</t>
  </si>
  <si>
    <t>3335985893</t>
  </si>
  <si>
    <t>3335985895</t>
  </si>
  <si>
    <t>3335985903</t>
  </si>
  <si>
    <t>3335985906</t>
  </si>
  <si>
    <t>3335985907</t>
  </si>
  <si>
    <t>ReservaC Norte</t>
  </si>
  <si>
    <t xml:space="preserve">Brioso Luciano, Cristino </t>
  </si>
  <si>
    <t>De La Cruz Marcelo, Mawel Andres</t>
  </si>
  <si>
    <t>TARJETA TRABADA...</t>
  </si>
  <si>
    <t>FUERA DE SERVICIO</t>
  </si>
  <si>
    <t>Closed</t>
  </si>
  <si>
    <t>LECTOR</t>
  </si>
  <si>
    <t>Doñe Ramirez, Luis Manuel</t>
  </si>
  <si>
    <t>3335986050</t>
  </si>
  <si>
    <t>3335986079</t>
  </si>
  <si>
    <t>3335986081</t>
  </si>
  <si>
    <t>3335986088</t>
  </si>
  <si>
    <t>3335986091</t>
  </si>
  <si>
    <t>3335986142</t>
  </si>
  <si>
    <t>3335986147</t>
  </si>
  <si>
    <t>3335986152</t>
  </si>
  <si>
    <t>3335986165</t>
  </si>
  <si>
    <t>3335986197</t>
  </si>
  <si>
    <t>3335986207</t>
  </si>
  <si>
    <t>3335986222</t>
  </si>
  <si>
    <t>3335986246</t>
  </si>
  <si>
    <t>3335986255</t>
  </si>
  <si>
    <t>3335986259</t>
  </si>
  <si>
    <t>3335986364</t>
  </si>
  <si>
    <t>3335986360</t>
  </si>
  <si>
    <t>3335986359</t>
  </si>
  <si>
    <t>3335986357</t>
  </si>
  <si>
    <t>3335986356</t>
  </si>
  <si>
    <t>3335986355</t>
  </si>
  <si>
    <t>3335986340</t>
  </si>
  <si>
    <t>3335986339</t>
  </si>
  <si>
    <t>3335986336</t>
  </si>
  <si>
    <t>3335986335</t>
  </si>
  <si>
    <t>3335986334</t>
  </si>
  <si>
    <t>Toribio Batista, Junior De Jesus</t>
  </si>
  <si>
    <t>3335986325</t>
  </si>
  <si>
    <t>3335986324</t>
  </si>
  <si>
    <t>3335986322</t>
  </si>
  <si>
    <t>3335986319</t>
  </si>
  <si>
    <t>3335986317</t>
  </si>
  <si>
    <t>3335986316</t>
  </si>
  <si>
    <t>3335986315</t>
  </si>
  <si>
    <t>3335986313</t>
  </si>
  <si>
    <t>3335986310</t>
  </si>
  <si>
    <t>3335986305</t>
  </si>
  <si>
    <t>3335986299</t>
  </si>
  <si>
    <t>Acevedo Dominguez, Victor Leonardo</t>
  </si>
  <si>
    <t>CARGA EXITOSA</t>
  </si>
  <si>
    <t>3335985296 </t>
  </si>
  <si>
    <t>3335981941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</si>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</sst>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Vespertino%2011-08-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</row>
        <row r="824">
          <cell r="A824">
            <v>991</v>
          </cell>
          <cell r="B824" t="str">
            <v xml:space="preserve">ATM UNP Las Matas de Santa Cruz </v>
          </cell>
        </row>
        <row r="825">
          <cell r="A825">
            <v>993</v>
          </cell>
          <cell r="B825" t="str">
            <v xml:space="preserve">ATM Centro Medico Integral II </v>
          </cell>
        </row>
        <row r="826">
          <cell r="A826">
            <v>995</v>
          </cell>
          <cell r="B826" t="str">
            <v xml:space="preserve">ATM Oficina San Cristobal III (Lobby) </v>
          </cell>
        </row>
        <row r="827">
          <cell r="A827">
            <v>996</v>
          </cell>
          <cell r="B827" t="str">
            <v xml:space="preserve">ATM Estación Texaco Charles Summer </v>
          </cell>
        </row>
        <row r="828">
          <cell r="A828">
            <v>994</v>
          </cell>
          <cell r="B828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693893" TargetMode="External"/><Relationship Id="rId21" Type="http://schemas.openxmlformats.org/officeDocument/2006/relationships/hyperlink" Target="http://s460-helpdesk/CAisd/pdmweb.exe?OP=SEARCH+FACTORY=in+SKIPLIST=1+QBE.EQ.id=3693824" TargetMode="External"/><Relationship Id="rId42" Type="http://schemas.openxmlformats.org/officeDocument/2006/relationships/hyperlink" Target="http://s460-helpdesk/CAisd/pdmweb.exe?OP=SEARCH+FACTORY=in+SKIPLIST=1+QBE.EQ.id=3694398" TargetMode="External"/><Relationship Id="rId47" Type="http://schemas.openxmlformats.org/officeDocument/2006/relationships/hyperlink" Target="http://s460-helpdesk/CAisd/pdmweb.exe?OP=SEARCH+FACTORY=in+SKIPLIST=1+QBE.EQ.id=3694376" TargetMode="External"/><Relationship Id="rId63" Type="http://schemas.openxmlformats.org/officeDocument/2006/relationships/hyperlink" Target="http://s460-helpdesk/CAisd/pdmweb.exe?OP=SEARCH+FACTORY=in+SKIPLIST=1+QBE.EQ.id=3694709" TargetMode="External"/><Relationship Id="rId68" Type="http://schemas.openxmlformats.org/officeDocument/2006/relationships/hyperlink" Target="http://s460-helpdesk/CAisd/pdmweb.exe?OP=SEARCH+FACTORY=in+SKIPLIST=1+QBE.EQ.id=3694617" TargetMode="External"/><Relationship Id="rId7" Type="http://schemas.openxmlformats.org/officeDocument/2006/relationships/hyperlink" Target="http://s460-helpdesk/CAisd/pdmweb.exe?OP=SEARCH+FACTORY=in+SKIPLIST=1+QBE.EQ.id=3693859" TargetMode="External"/><Relationship Id="rId71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93830" TargetMode="External"/><Relationship Id="rId29" Type="http://schemas.openxmlformats.org/officeDocument/2006/relationships/hyperlink" Target="http://s460-helpdesk/CAisd/pdmweb.exe?OP=SEARCH+FACTORY=in+SKIPLIST=1+QBE.EQ.id=3693888" TargetMode="External"/><Relationship Id="rId11" Type="http://schemas.openxmlformats.org/officeDocument/2006/relationships/hyperlink" Target="http://s460-helpdesk/CAisd/pdmweb.exe?OP=SEARCH+FACTORY=in+SKIPLIST=1+QBE.EQ.id=3693854" TargetMode="External"/><Relationship Id="rId24" Type="http://schemas.openxmlformats.org/officeDocument/2006/relationships/hyperlink" Target="http://s460-helpdesk/CAisd/pdmweb.exe?OP=SEARCH+FACTORY=in+SKIPLIST=1+QBE.EQ.id=3693904" TargetMode="External"/><Relationship Id="rId32" Type="http://schemas.openxmlformats.org/officeDocument/2006/relationships/hyperlink" Target="http://s460-helpdesk/CAisd/pdmweb.exe?OP=SEARCH+FACTORY=in+SKIPLIST=1+QBE.EQ.id=3694474" TargetMode="External"/><Relationship Id="rId37" Type="http://schemas.openxmlformats.org/officeDocument/2006/relationships/hyperlink" Target="http://s460-helpdesk/CAisd/pdmweb.exe?OP=SEARCH+FACTORY=in+SKIPLIST=1+QBE.EQ.id=3694454" TargetMode="External"/><Relationship Id="rId40" Type="http://schemas.openxmlformats.org/officeDocument/2006/relationships/hyperlink" Target="http://s460-helpdesk/CAisd/pdmweb.exe?OP=SEARCH+FACTORY=in+SKIPLIST=1+QBE.EQ.id=3694431" TargetMode="External"/><Relationship Id="rId45" Type="http://schemas.openxmlformats.org/officeDocument/2006/relationships/hyperlink" Target="http://s460-helpdesk/CAisd/pdmweb.exe?OP=SEARCH+FACTORY=in+SKIPLIST=1+QBE.EQ.id=3694382" TargetMode="External"/><Relationship Id="rId53" Type="http://schemas.openxmlformats.org/officeDocument/2006/relationships/hyperlink" Target="http://s460-helpdesk/CAisd/pdmweb.exe?OP=SEARCH+FACTORY=in+SKIPLIST=1+QBE.EQ.id=3694040" TargetMode="External"/><Relationship Id="rId58" Type="http://schemas.openxmlformats.org/officeDocument/2006/relationships/hyperlink" Target="http://s460-helpdesk/CAisd/pdmweb.exe?OP=SEARCH+FACTORY=in+SKIPLIST=1+QBE.EQ.id=3694774" TargetMode="External"/><Relationship Id="rId66" Type="http://schemas.openxmlformats.org/officeDocument/2006/relationships/hyperlink" Target="http://s460-helpdesk/CAisd/pdmweb.exe?OP=SEARCH+FACTORY=in+SKIPLIST=1+QBE.EQ.id=3694648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694719" TargetMode="External"/><Relationship Id="rId19" Type="http://schemas.openxmlformats.org/officeDocument/2006/relationships/hyperlink" Target="http://s460-helpdesk/CAisd/pdmweb.exe?OP=SEARCH+FACTORY=in+SKIPLIST=1+QBE.EQ.id=3693826" TargetMode="External"/><Relationship Id="rId14" Type="http://schemas.openxmlformats.org/officeDocument/2006/relationships/hyperlink" Target="http://s460-helpdesk/CAisd/pdmweb.exe?OP=SEARCH+FACTORY=in+SKIPLIST=1+QBE.EQ.id=3693833" TargetMode="External"/><Relationship Id="rId22" Type="http://schemas.openxmlformats.org/officeDocument/2006/relationships/hyperlink" Target="http://s460-helpdesk/CAisd/pdmweb.exe?OP=SEARCH+FACTORY=in+SKIPLIST=1+QBE.EQ.id=3693821" TargetMode="External"/><Relationship Id="rId27" Type="http://schemas.openxmlformats.org/officeDocument/2006/relationships/hyperlink" Target="http://s460-helpdesk/CAisd/pdmweb.exe?OP=SEARCH+FACTORY=in+SKIPLIST=1+QBE.EQ.id=3693891" TargetMode="External"/><Relationship Id="rId30" Type="http://schemas.openxmlformats.org/officeDocument/2006/relationships/hyperlink" Target="http://s460-helpdesk/CAisd/pdmweb.exe?OP=SEARCH+FACTORY=in+SKIPLIST=1+QBE.EQ.id=3693887" TargetMode="External"/><Relationship Id="rId35" Type="http://schemas.openxmlformats.org/officeDocument/2006/relationships/hyperlink" Target="http://s460-helpdesk/CAisd/pdmweb.exe?OP=SEARCH+FACTORY=in+SKIPLIST=1+QBE.EQ.id=3694462" TargetMode="External"/><Relationship Id="rId43" Type="http://schemas.openxmlformats.org/officeDocument/2006/relationships/hyperlink" Target="http://s460-helpdesk/CAisd/pdmweb.exe?OP=SEARCH+FACTORY=in+SKIPLIST=1+QBE.EQ.id=3694395" TargetMode="External"/><Relationship Id="rId48" Type="http://schemas.openxmlformats.org/officeDocument/2006/relationships/hyperlink" Target="http://s460-helpdesk/CAisd/pdmweb.exe?OP=SEARCH+FACTORY=in+SKIPLIST=1+QBE.EQ.id=3694375" TargetMode="External"/><Relationship Id="rId56" Type="http://schemas.openxmlformats.org/officeDocument/2006/relationships/hyperlink" Target="http://s460-helpdesk/CAisd/pdmweb.exe?OP=SEARCH+FACTORY=in+SKIPLIST=1+QBE.EQ.id=3694813" TargetMode="External"/><Relationship Id="rId64" Type="http://schemas.openxmlformats.org/officeDocument/2006/relationships/hyperlink" Target="http://s460-helpdesk/CAisd/pdmweb.exe?OP=SEARCH+FACTORY=in+SKIPLIST=1+QBE.EQ.id=3694658" TargetMode="External"/><Relationship Id="rId69" Type="http://schemas.openxmlformats.org/officeDocument/2006/relationships/printerSettings" Target="../printerSettings/printerSettings7.bin"/><Relationship Id="rId8" Type="http://schemas.openxmlformats.org/officeDocument/2006/relationships/hyperlink" Target="http://s460-helpdesk/CAisd/pdmweb.exe?OP=SEARCH+FACTORY=in+SKIPLIST=1+QBE.EQ.id=3693858" TargetMode="External"/><Relationship Id="rId51" Type="http://schemas.openxmlformats.org/officeDocument/2006/relationships/hyperlink" Target="http://s460-helpdesk/CAisd/pdmweb.exe?OP=SEARCH+FACTORY=in+SKIPLIST=1+QBE.EQ.id=3694350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693851" TargetMode="External"/><Relationship Id="rId17" Type="http://schemas.openxmlformats.org/officeDocument/2006/relationships/hyperlink" Target="http://s460-helpdesk/CAisd/pdmweb.exe?OP=SEARCH+FACTORY=in+SKIPLIST=1+QBE.EQ.id=3693829" TargetMode="External"/><Relationship Id="rId25" Type="http://schemas.openxmlformats.org/officeDocument/2006/relationships/hyperlink" Target="http://s460-helpdesk/CAisd/pdmweb.exe?OP=SEARCH+FACTORY=in+SKIPLIST=1+QBE.EQ.id=3693898" TargetMode="External"/><Relationship Id="rId33" Type="http://schemas.openxmlformats.org/officeDocument/2006/relationships/hyperlink" Target="http://s460-helpdesk/CAisd/pdmweb.exe?OP=SEARCH+FACTORY=in+SKIPLIST=1+QBE.EQ.id=3694473" TargetMode="External"/><Relationship Id="rId38" Type="http://schemas.openxmlformats.org/officeDocument/2006/relationships/hyperlink" Target="http://s460-helpdesk/CAisd/pdmweb.exe?OP=SEARCH+FACTORY=in+SKIPLIST=1+QBE.EQ.id=3694439" TargetMode="External"/><Relationship Id="rId46" Type="http://schemas.openxmlformats.org/officeDocument/2006/relationships/hyperlink" Target="http://s460-helpdesk/CAisd/pdmweb.exe?OP=SEARCH+FACTORY=in+SKIPLIST=1+QBE.EQ.id=3694378" TargetMode="External"/><Relationship Id="rId59" Type="http://schemas.openxmlformats.org/officeDocument/2006/relationships/hyperlink" Target="http://s460-helpdesk/CAisd/pdmweb.exe?OP=SEARCH+FACTORY=in+SKIPLIST=1+QBE.EQ.id=3694764" TargetMode="External"/><Relationship Id="rId67" Type="http://schemas.openxmlformats.org/officeDocument/2006/relationships/hyperlink" Target="http://s460-helpdesk/CAisd/pdmweb.exe?OP=SEARCH+FACTORY=in+SKIPLIST=1+QBE.EQ.id=3694646" TargetMode="External"/><Relationship Id="rId20" Type="http://schemas.openxmlformats.org/officeDocument/2006/relationships/hyperlink" Target="http://s460-helpdesk/CAisd/pdmweb.exe?OP=SEARCH+FACTORY=in+SKIPLIST=1+QBE.EQ.id=3693825" TargetMode="External"/><Relationship Id="rId41" Type="http://schemas.openxmlformats.org/officeDocument/2006/relationships/hyperlink" Target="http://s460-helpdesk/CAisd/pdmweb.exe?OP=SEARCH+FACTORY=in+SKIPLIST=1+QBE.EQ.id=3694400" TargetMode="External"/><Relationship Id="rId54" Type="http://schemas.openxmlformats.org/officeDocument/2006/relationships/hyperlink" Target="http://s460-helpdesk/CAisd/pdmweb.exe?OP=SEARCH+FACTORY=in+SKIPLIST=1+QBE.EQ.id=3694826" TargetMode="External"/><Relationship Id="rId62" Type="http://schemas.openxmlformats.org/officeDocument/2006/relationships/hyperlink" Target="http://s460-helpdesk/CAisd/pdmweb.exe?OP=SEARCH+FACTORY=in+SKIPLIST=1+QBE.EQ.id=3694714" TargetMode="External"/><Relationship Id="rId70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693832" TargetMode="External"/><Relationship Id="rId23" Type="http://schemas.openxmlformats.org/officeDocument/2006/relationships/hyperlink" Target="http://s460-helpdesk/CAisd/pdmweb.exe?OP=SEARCH+FACTORY=in+SKIPLIST=1+QBE.EQ.id=3693819" TargetMode="External"/><Relationship Id="rId28" Type="http://schemas.openxmlformats.org/officeDocument/2006/relationships/hyperlink" Target="http://s460-helpdesk/CAisd/pdmweb.exe?OP=SEARCH+FACTORY=in+SKIPLIST=1+QBE.EQ.id=3693889" TargetMode="External"/><Relationship Id="rId36" Type="http://schemas.openxmlformats.org/officeDocument/2006/relationships/hyperlink" Target="http://s460-helpdesk/CAisd/pdmweb.exe?OP=SEARCH+FACTORY=in+SKIPLIST=1+QBE.EQ.id=3694460" TargetMode="External"/><Relationship Id="rId49" Type="http://schemas.openxmlformats.org/officeDocument/2006/relationships/hyperlink" Target="http://s460-helpdesk/CAisd/pdmweb.exe?OP=SEARCH+FACTORY=in+SKIPLIST=1+QBE.EQ.id=3694371" TargetMode="External"/><Relationship Id="rId57" Type="http://schemas.openxmlformats.org/officeDocument/2006/relationships/hyperlink" Target="http://s460-helpdesk/CAisd/pdmweb.exe?OP=SEARCH+FACTORY=in+SKIPLIST=1+QBE.EQ.id=3694789" TargetMode="External"/><Relationship Id="rId10" Type="http://schemas.openxmlformats.org/officeDocument/2006/relationships/hyperlink" Target="http://s460-helpdesk/CAisd/pdmweb.exe?OP=SEARCH+FACTORY=in+SKIPLIST=1+QBE.EQ.id=3693855" TargetMode="External"/><Relationship Id="rId31" Type="http://schemas.openxmlformats.org/officeDocument/2006/relationships/hyperlink" Target="http://s460-helpdesk/CAisd/pdmweb.exe?OP=SEARCH+FACTORY=in+SKIPLIST=1+QBE.EQ.id=3693880" TargetMode="External"/><Relationship Id="rId44" Type="http://schemas.openxmlformats.org/officeDocument/2006/relationships/hyperlink" Target="http://s460-helpdesk/CAisd/pdmweb.exe?OP=SEARCH+FACTORY=in+SKIPLIST=1+QBE.EQ.id=3694390" TargetMode="External"/><Relationship Id="rId52" Type="http://schemas.openxmlformats.org/officeDocument/2006/relationships/hyperlink" Target="http://s460-helpdesk/CAisd/pdmweb.exe?OP=SEARCH+FACTORY=in+SKIPLIST=1+QBE.EQ.id=3694123" TargetMode="External"/><Relationship Id="rId60" Type="http://schemas.openxmlformats.org/officeDocument/2006/relationships/hyperlink" Target="http://s460-helpdesk/CAisd/pdmweb.exe?OP=SEARCH+FACTORY=in+SKIPLIST=1+QBE.EQ.id=3694732" TargetMode="External"/><Relationship Id="rId65" Type="http://schemas.openxmlformats.org/officeDocument/2006/relationships/hyperlink" Target="http://s460-helpdesk/CAisd/pdmweb.exe?OP=SEARCH+FACTORY=in+SKIPLIST=1+QBE.EQ.id=369465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93857" TargetMode="External"/><Relationship Id="rId13" Type="http://schemas.openxmlformats.org/officeDocument/2006/relationships/hyperlink" Target="http://s460-helpdesk/CAisd/pdmweb.exe?OP=SEARCH+FACTORY=in+SKIPLIST=1+QBE.EQ.id=3693850" TargetMode="External"/><Relationship Id="rId18" Type="http://schemas.openxmlformats.org/officeDocument/2006/relationships/hyperlink" Target="http://s460-helpdesk/CAisd/pdmweb.exe?OP=SEARCH+FACTORY=in+SKIPLIST=1+QBE.EQ.id=3693828" TargetMode="External"/><Relationship Id="rId39" Type="http://schemas.openxmlformats.org/officeDocument/2006/relationships/hyperlink" Target="http://s460-helpdesk/CAisd/pdmweb.exe?OP=SEARCH+FACTORY=in+SKIPLIST=1+QBE.EQ.id=3694435" TargetMode="External"/><Relationship Id="rId34" Type="http://schemas.openxmlformats.org/officeDocument/2006/relationships/hyperlink" Target="http://s460-helpdesk/CAisd/pdmweb.exe?OP=SEARCH+FACTORY=in+SKIPLIST=1+QBE.EQ.id=3694470" TargetMode="External"/><Relationship Id="rId50" Type="http://schemas.openxmlformats.org/officeDocument/2006/relationships/hyperlink" Target="http://s460-helpdesk/CAisd/pdmweb.exe?OP=SEARCH+FACTORY=in+SKIPLIST=1+QBE.EQ.id=3694363" TargetMode="External"/><Relationship Id="rId55" Type="http://schemas.openxmlformats.org/officeDocument/2006/relationships/hyperlink" Target="http://s460-helpdesk/CAisd/pdmweb.exe?OP=SEARCH+FACTORY=in+SKIPLIST=1+QBE.EQ.id=369482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93.8324421296275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56.4985879629603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46.4985879629603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46.5651273148178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40.5685532407442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22.6993055555577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17.0556018518546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11.4964583333349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9" priority="99385"/>
  </conditionalFormatting>
  <conditionalFormatting sqref="E3">
    <cfRule type="duplicateValues" dxfId="108" priority="121748"/>
  </conditionalFormatting>
  <conditionalFormatting sqref="E3">
    <cfRule type="duplicateValues" dxfId="107" priority="121749"/>
    <cfRule type="duplicateValues" dxfId="106" priority="121750"/>
  </conditionalFormatting>
  <conditionalFormatting sqref="E3">
    <cfRule type="duplicateValues" dxfId="105" priority="121751"/>
    <cfRule type="duplicateValues" dxfId="104" priority="121752"/>
    <cfRule type="duplicateValues" dxfId="103" priority="121753"/>
    <cfRule type="duplicateValues" dxfId="102" priority="121754"/>
  </conditionalFormatting>
  <conditionalFormatting sqref="B3">
    <cfRule type="duplicateValues" dxfId="101" priority="121755"/>
  </conditionalFormatting>
  <conditionalFormatting sqref="E4">
    <cfRule type="duplicateValues" dxfId="100" priority="100"/>
  </conditionalFormatting>
  <conditionalFormatting sqref="E4">
    <cfRule type="duplicateValues" dxfId="99" priority="97"/>
    <cfRule type="duplicateValues" dxfId="98" priority="98"/>
    <cfRule type="duplicateValues" dxfId="97" priority="99"/>
  </conditionalFormatting>
  <conditionalFormatting sqref="E4">
    <cfRule type="duplicateValues" dxfId="96" priority="96"/>
  </conditionalFormatting>
  <conditionalFormatting sqref="E4">
    <cfRule type="duplicateValues" dxfId="95" priority="93"/>
    <cfRule type="duplicateValues" dxfId="94" priority="94"/>
    <cfRule type="duplicateValues" dxfId="93" priority="95"/>
  </conditionalFormatting>
  <conditionalFormatting sqref="B4">
    <cfRule type="duplicateValues" dxfId="92" priority="92"/>
  </conditionalFormatting>
  <conditionalFormatting sqref="E4">
    <cfRule type="duplicateValues" dxfId="91" priority="91"/>
  </conditionalFormatting>
  <conditionalFormatting sqref="B5">
    <cfRule type="duplicateValues" dxfId="90" priority="75"/>
  </conditionalFormatting>
  <conditionalFormatting sqref="E5">
    <cfRule type="duplicateValues" dxfId="89" priority="74"/>
  </conditionalFormatting>
  <conditionalFormatting sqref="E5">
    <cfRule type="duplicateValues" dxfId="88" priority="71"/>
    <cfRule type="duplicateValues" dxfId="87" priority="72"/>
    <cfRule type="duplicateValues" dxfId="86" priority="73"/>
  </conditionalFormatting>
  <conditionalFormatting sqref="E5">
    <cfRule type="duplicateValues" dxfId="85" priority="70"/>
  </conditionalFormatting>
  <conditionalFormatting sqref="E5">
    <cfRule type="duplicateValues" dxfId="84" priority="67"/>
    <cfRule type="duplicateValues" dxfId="83" priority="68"/>
    <cfRule type="duplicateValues" dxfId="82" priority="69"/>
  </conditionalFormatting>
  <conditionalFormatting sqref="E5">
    <cfRule type="duplicateValues" dxfId="81" priority="66"/>
  </conditionalFormatting>
  <conditionalFormatting sqref="E8">
    <cfRule type="duplicateValues" dxfId="80" priority="49"/>
    <cfRule type="duplicateValues" dxfId="79" priority="50"/>
  </conditionalFormatting>
  <conditionalFormatting sqref="E8">
    <cfRule type="duplicateValues" dxfId="78" priority="48"/>
  </conditionalFormatting>
  <conditionalFormatting sqref="B8">
    <cfRule type="duplicateValues" dxfId="77" priority="47"/>
  </conditionalFormatting>
  <conditionalFormatting sqref="B8">
    <cfRule type="duplicateValues" dxfId="76" priority="46"/>
  </conditionalFormatting>
  <conditionalFormatting sqref="B8">
    <cfRule type="duplicateValues" dxfId="75" priority="44"/>
    <cfRule type="duplicateValues" dxfId="74" priority="45"/>
  </conditionalFormatting>
  <conditionalFormatting sqref="B8">
    <cfRule type="duplicateValues" dxfId="73" priority="43"/>
  </conditionalFormatting>
  <conditionalFormatting sqref="E8">
    <cfRule type="duplicateValues" dxfId="72" priority="42"/>
  </conditionalFormatting>
  <conditionalFormatting sqref="E8">
    <cfRule type="duplicateValues" dxfId="71" priority="40"/>
    <cfRule type="duplicateValues" dxfId="70" priority="41"/>
  </conditionalFormatting>
  <conditionalFormatting sqref="E8">
    <cfRule type="duplicateValues" dxfId="69" priority="39"/>
  </conditionalFormatting>
  <conditionalFormatting sqref="B8">
    <cfRule type="duplicateValues" dxfId="68" priority="38"/>
  </conditionalFormatting>
  <conditionalFormatting sqref="B8">
    <cfRule type="duplicateValues" dxfId="67" priority="37"/>
  </conditionalFormatting>
  <conditionalFormatting sqref="B8">
    <cfRule type="duplicateValues" dxfId="66" priority="36"/>
  </conditionalFormatting>
  <conditionalFormatting sqref="B8">
    <cfRule type="duplicateValues" dxfId="65" priority="34"/>
    <cfRule type="duplicateValues" dxfId="64" priority="35"/>
  </conditionalFormatting>
  <conditionalFormatting sqref="B8">
    <cfRule type="duplicateValues" dxfId="63" priority="33"/>
  </conditionalFormatting>
  <conditionalFormatting sqref="B8">
    <cfRule type="duplicateValues" dxfId="62" priority="31"/>
    <cfRule type="duplicateValues" dxfId="61" priority="32"/>
  </conditionalFormatting>
  <conditionalFormatting sqref="E8">
    <cfRule type="duplicateValues" dxfId="60" priority="30"/>
  </conditionalFormatting>
  <conditionalFormatting sqref="E8">
    <cfRule type="duplicateValues" dxfId="59" priority="29"/>
  </conditionalFormatting>
  <conditionalFormatting sqref="B8">
    <cfRule type="duplicateValues" dxfId="58" priority="28"/>
  </conditionalFormatting>
  <conditionalFormatting sqref="E8">
    <cfRule type="duplicateValues" dxfId="57" priority="27"/>
  </conditionalFormatting>
  <conditionalFormatting sqref="E8">
    <cfRule type="duplicateValues" dxfId="56" priority="25"/>
    <cfRule type="duplicateValues" dxfId="55" priority="26"/>
  </conditionalFormatting>
  <conditionalFormatting sqref="B8">
    <cfRule type="duplicateValues" dxfId="54" priority="24"/>
  </conditionalFormatting>
  <conditionalFormatting sqref="E8">
    <cfRule type="duplicateValues" dxfId="53" priority="23"/>
  </conditionalFormatting>
  <conditionalFormatting sqref="E8">
    <cfRule type="duplicateValues" dxfId="52" priority="22"/>
  </conditionalFormatting>
  <conditionalFormatting sqref="E8">
    <cfRule type="duplicateValues" dxfId="51" priority="21"/>
  </conditionalFormatting>
  <conditionalFormatting sqref="B8">
    <cfRule type="duplicateValues" dxfId="50" priority="20"/>
  </conditionalFormatting>
  <conditionalFormatting sqref="E6:E7">
    <cfRule type="duplicateValues" dxfId="49" priority="129598"/>
  </conditionalFormatting>
  <conditionalFormatting sqref="B6:B7">
    <cfRule type="duplicateValues" dxfId="48" priority="129600"/>
  </conditionalFormatting>
  <conditionalFormatting sqref="B6:B7">
    <cfRule type="duplicateValues" dxfId="47" priority="129602"/>
    <cfRule type="duplicateValues" dxfId="46" priority="129603"/>
    <cfRule type="duplicateValues" dxfId="45" priority="129604"/>
  </conditionalFormatting>
  <conditionalFormatting sqref="E6:E7">
    <cfRule type="duplicateValues" dxfId="44" priority="129608"/>
    <cfRule type="duplicateValues" dxfId="43" priority="129609"/>
  </conditionalFormatting>
  <conditionalFormatting sqref="E6:E7">
    <cfRule type="duplicateValues" dxfId="42" priority="129612"/>
    <cfRule type="duplicateValues" dxfId="41" priority="129613"/>
    <cfRule type="duplicateValues" dxfId="40" priority="129614"/>
  </conditionalFormatting>
  <conditionalFormatting sqref="E6:E7">
    <cfRule type="duplicateValues" dxfId="39" priority="129618"/>
    <cfRule type="duplicateValues" dxfId="38" priority="129619"/>
    <cfRule type="duplicateValues" dxfId="37" priority="129620"/>
    <cfRule type="duplicateValues" dxfId="36" priority="129621"/>
  </conditionalFormatting>
  <conditionalFormatting sqref="E9">
    <cfRule type="duplicateValues" dxfId="35" priority="19"/>
  </conditionalFormatting>
  <conditionalFormatting sqref="E9">
    <cfRule type="duplicateValues" dxfId="34" priority="17"/>
    <cfRule type="duplicateValues" dxfId="33" priority="18"/>
  </conditionalFormatting>
  <conditionalFormatting sqref="E9">
    <cfRule type="duplicateValues" dxfId="32" priority="14"/>
    <cfRule type="duplicateValues" dxfId="31" priority="15"/>
    <cfRule type="duplicateValues" dxfId="30" priority="16"/>
  </conditionalFormatting>
  <conditionalFormatting sqref="E9">
    <cfRule type="duplicateValues" dxfId="29" priority="10"/>
    <cfRule type="duplicateValues" dxfId="28" priority="11"/>
    <cfRule type="duplicateValues" dxfId="27" priority="12"/>
    <cfRule type="duplicateValues" dxfId="26" priority="13"/>
  </conditionalFormatting>
  <conditionalFormatting sqref="B9">
    <cfRule type="duplicateValues" dxfId="25" priority="9"/>
  </conditionalFormatting>
  <conditionalFormatting sqref="B9">
    <cfRule type="duplicateValues" dxfId="24" priority="7"/>
    <cfRule type="duplicateValues" dxfId="23" priority="8"/>
  </conditionalFormatting>
  <conditionalFormatting sqref="E10">
    <cfRule type="duplicateValues" dxfId="22" priority="6"/>
  </conditionalFormatting>
  <conditionalFormatting sqref="E10">
    <cfRule type="duplicateValues" dxfId="21" priority="5"/>
  </conditionalFormatting>
  <conditionalFormatting sqref="B10">
    <cfRule type="duplicateValues" dxfId="20" priority="4"/>
  </conditionalFormatting>
  <conditionalFormatting sqref="E10">
    <cfRule type="duplicateValues" dxfId="19" priority="3"/>
  </conditionalFormatting>
  <conditionalFormatting sqref="B10">
    <cfRule type="duplicateValues" dxfId="18" priority="2"/>
  </conditionalFormatting>
  <conditionalFormatting sqref="E10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2632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823:B1048576 B1:B810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Z1038096"/>
  <sheetViews>
    <sheetView topLeftCell="H1" zoomScale="70" zoomScaleNormal="70" workbookViewId="0">
      <pane ySplit="4" topLeftCell="A5" activePane="bottomLeft" state="frozen"/>
      <selection pane="bottomLeft" sqref="A1:Q1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0.7109375" style="78" bestFit="1" customWidth="1"/>
    <col min="17" max="17" width="52" style="69" bestFit="1" customWidth="1"/>
    <col min="18" max="16384" width="25.5703125" style="42"/>
  </cols>
  <sheetData>
    <row r="1" spans="1:52" ht="18" x14ac:dyDescent="0.25">
      <c r="A1" s="180" t="s">
        <v>2148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/>
    </row>
    <row r="2" spans="1:52" ht="18" x14ac:dyDescent="0.25">
      <c r="A2" s="177" t="s">
        <v>2145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9"/>
    </row>
    <row r="3" spans="1:52" ht="18.75" thickBot="1" x14ac:dyDescent="0.3">
      <c r="A3" s="183" t="s">
        <v>2672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5"/>
    </row>
    <row r="4" spans="1:5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52" s="130" customFormat="1" ht="18" x14ac:dyDescent="0.25">
      <c r="A5" s="153" t="str">
        <f>VLOOKUP(E5,'LISTADO ATM'!$A$2:$C$902,3,0)</f>
        <v>ESTE</v>
      </c>
      <c r="B5" s="112" t="s">
        <v>2699</v>
      </c>
      <c r="C5" s="97">
        <v>44419.33011574074</v>
      </c>
      <c r="D5" s="97" t="s">
        <v>2175</v>
      </c>
      <c r="E5" s="143">
        <v>268</v>
      </c>
      <c r="F5" s="153" t="str">
        <f>VLOOKUP(E5,VIP!$A$2:$O14869,2,0)</f>
        <v>DRBR268</v>
      </c>
      <c r="G5" s="153" t="str">
        <f>VLOOKUP(E5,'LISTADO ATM'!$A$2:$B$901,2,0)</f>
        <v xml:space="preserve">ATM Autobanco La Altagracia (Higuey) </v>
      </c>
      <c r="H5" s="153" t="str">
        <f>VLOOKUP(E5,VIP!$A$2:$O19830,7,FALSE)</f>
        <v>Si</v>
      </c>
      <c r="I5" s="153" t="str">
        <f>VLOOKUP(E5,VIP!$A$2:$O11795,8,FALSE)</f>
        <v>Si</v>
      </c>
      <c r="J5" s="153" t="str">
        <f>VLOOKUP(E5,VIP!$A$2:$O11745,8,FALSE)</f>
        <v>Si</v>
      </c>
      <c r="K5" s="153" t="str">
        <f>VLOOKUP(E5,VIP!$A$2:$O15319,6,0)</f>
        <v>NO</v>
      </c>
      <c r="L5" s="148" t="s">
        <v>2700</v>
      </c>
      <c r="M5" s="176" t="s">
        <v>2538</v>
      </c>
      <c r="N5" s="96" t="s">
        <v>2446</v>
      </c>
      <c r="O5" s="153" t="s">
        <v>2448</v>
      </c>
      <c r="P5" s="153"/>
      <c r="Q5" s="175">
        <v>44508.452777777777</v>
      </c>
      <c r="S5" s="78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 s="148" customFormat="1" ht="18" x14ac:dyDescent="0.25">
      <c r="A6" s="166" t="str">
        <f>VLOOKUP(E6,'[2]LISTADO ATM'!$A$2:$C$902,3,0)</f>
        <v>NORTE</v>
      </c>
      <c r="B6" s="167" t="s">
        <v>2736</v>
      </c>
      <c r="C6" s="97">
        <v>44419.608067129629</v>
      </c>
      <c r="D6" s="97" t="s">
        <v>2176</v>
      </c>
      <c r="E6" s="143">
        <v>380</v>
      </c>
      <c r="F6" s="166" t="str">
        <f>VLOOKUP(E6,[2]VIP!$A$2:$O14942,2,0)</f>
        <v>DRBR380</v>
      </c>
      <c r="G6" s="166" t="str">
        <f>VLOOKUP(E6,'[2]LISTADO ATM'!$A$2:$B$901,2,0)</f>
        <v xml:space="preserve">ATM Oficina Navarrete </v>
      </c>
      <c r="H6" s="166" t="str">
        <f>VLOOKUP(E6,[2]VIP!$A$2:$O19903,7,FALSE)</f>
        <v>Si</v>
      </c>
      <c r="I6" s="166" t="str">
        <f>VLOOKUP(E6,[2]VIP!$A$2:$O11868,8,FALSE)</f>
        <v>Si</v>
      </c>
      <c r="J6" s="166" t="str">
        <f>VLOOKUP(E6,[2]VIP!$A$2:$O11818,8,FALSE)</f>
        <v>Si</v>
      </c>
      <c r="K6" s="166" t="str">
        <f>VLOOKUP(E6,[2]VIP!$A$2:$O15392,6,0)</f>
        <v>NO</v>
      </c>
      <c r="L6" s="148" t="s">
        <v>2214</v>
      </c>
      <c r="M6" s="176" t="s">
        <v>2538</v>
      </c>
      <c r="N6" s="96" t="s">
        <v>2728</v>
      </c>
      <c r="O6" s="166" t="s">
        <v>2769</v>
      </c>
      <c r="P6" s="166"/>
      <c r="Q6" s="175">
        <v>44508.798611111109</v>
      </c>
      <c r="R6" s="130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 s="130" customFormat="1" ht="18" x14ac:dyDescent="0.25">
      <c r="A7" s="168" t="str">
        <f>VLOOKUP(E7,'LISTADO ATM'!$A$2:$C$902,3,0)</f>
        <v>NORTE</v>
      </c>
      <c r="B7" s="112" t="s">
        <v>2669</v>
      </c>
      <c r="C7" s="97">
        <v>44418.970543981479</v>
      </c>
      <c r="D7" s="97" t="s">
        <v>2176</v>
      </c>
      <c r="E7" s="143">
        <v>62</v>
      </c>
      <c r="F7" s="168" t="str">
        <f>VLOOKUP(E7,VIP!$A$2:$O14858,2,0)</f>
        <v>DRBR062</v>
      </c>
      <c r="G7" s="168" t="str">
        <f>VLOOKUP(E7,'LISTADO ATM'!$A$2:$B$901,2,0)</f>
        <v xml:space="preserve">ATM Oficina Dajabón </v>
      </c>
      <c r="H7" s="168" t="str">
        <f>VLOOKUP(E7,VIP!$A$2:$O19819,7,FALSE)</f>
        <v>Si</v>
      </c>
      <c r="I7" s="168" t="str">
        <f>VLOOKUP(E7,VIP!$A$2:$O11784,8,FALSE)</f>
        <v>Si</v>
      </c>
      <c r="J7" s="168" t="str">
        <f>VLOOKUP(E7,VIP!$A$2:$O11734,8,FALSE)</f>
        <v>Si</v>
      </c>
      <c r="K7" s="168" t="str">
        <f>VLOOKUP(E7,VIP!$A$2:$O15308,6,0)</f>
        <v>SI</v>
      </c>
      <c r="L7" s="148" t="s">
        <v>2214</v>
      </c>
      <c r="M7" s="176" t="s">
        <v>2538</v>
      </c>
      <c r="N7" s="96" t="s">
        <v>2446</v>
      </c>
      <c r="O7" s="168" t="s">
        <v>2586</v>
      </c>
      <c r="P7" s="168"/>
      <c r="Q7" s="175">
        <v>44508.452777777777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s="130" customFormat="1" ht="18" x14ac:dyDescent="0.25">
      <c r="A8" s="153" t="str">
        <f>VLOOKUP(E8,'LISTADO ATM'!$A$2:$C$902,3,0)</f>
        <v>NORTE</v>
      </c>
      <c r="B8" s="112" t="s">
        <v>2696</v>
      </c>
      <c r="C8" s="97">
        <v>44419.326261574075</v>
      </c>
      <c r="D8" s="97" t="s">
        <v>2176</v>
      </c>
      <c r="E8" s="143">
        <v>93</v>
      </c>
      <c r="F8" s="153" t="str">
        <f>VLOOKUP(E8,VIP!$A$2:$O14866,2,0)</f>
        <v>DRBR093</v>
      </c>
      <c r="G8" s="153" t="str">
        <f>VLOOKUP(E8,'LISTADO ATM'!$A$2:$B$901,2,0)</f>
        <v xml:space="preserve">ATM Oficina Cotuí </v>
      </c>
      <c r="H8" s="153" t="str">
        <f>VLOOKUP(E8,VIP!$A$2:$O19827,7,FALSE)</f>
        <v>Si</v>
      </c>
      <c r="I8" s="153" t="str">
        <f>VLOOKUP(E8,VIP!$A$2:$O11792,8,FALSE)</f>
        <v>Si</v>
      </c>
      <c r="J8" s="153" t="str">
        <f>VLOOKUP(E8,VIP!$A$2:$O11742,8,FALSE)</f>
        <v>Si</v>
      </c>
      <c r="K8" s="153" t="str">
        <f>VLOOKUP(E8,VIP!$A$2:$O15316,6,0)</f>
        <v>SI</v>
      </c>
      <c r="L8" s="148" t="s">
        <v>2214</v>
      </c>
      <c r="M8" s="176" t="s">
        <v>2538</v>
      </c>
      <c r="N8" s="96" t="s">
        <v>2446</v>
      </c>
      <c r="O8" s="153" t="s">
        <v>2586</v>
      </c>
      <c r="P8" s="153"/>
      <c r="Q8" s="175">
        <v>44508.452777777777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s="130" customFormat="1" ht="18" x14ac:dyDescent="0.25">
      <c r="A9" s="153" t="str">
        <f>VLOOKUP(E9,'[2]LISTADO ATM'!$A$2:$C$902,3,0)</f>
        <v>NORTE</v>
      </c>
      <c r="B9" s="112" t="s">
        <v>2736</v>
      </c>
      <c r="C9" s="97">
        <v>44419.608067129629</v>
      </c>
      <c r="D9" s="97" t="s">
        <v>2176</v>
      </c>
      <c r="E9" s="143">
        <v>380</v>
      </c>
      <c r="F9" s="153" t="str">
        <f>VLOOKUP(E9,[2]VIP!$A$2:$O14901,2,0)</f>
        <v>DRBR380</v>
      </c>
      <c r="G9" s="153" t="str">
        <f>VLOOKUP(E9,'[2]LISTADO ATM'!$A$2:$B$901,2,0)</f>
        <v xml:space="preserve">ATM Oficina Navarrete </v>
      </c>
      <c r="H9" s="153" t="str">
        <f>VLOOKUP(E9,[2]VIP!$A$2:$O19862,7,FALSE)</f>
        <v>Si</v>
      </c>
      <c r="I9" s="153" t="str">
        <f>VLOOKUP(E9,[2]VIP!$A$2:$O11827,8,FALSE)</f>
        <v>Si</v>
      </c>
      <c r="J9" s="153" t="str">
        <f>VLOOKUP(E9,[2]VIP!$A$2:$O11777,8,FALSE)</f>
        <v>Si</v>
      </c>
      <c r="K9" s="153" t="str">
        <f>VLOOKUP(E9,[2]VIP!$A$2:$O15351,6,0)</f>
        <v>NO</v>
      </c>
      <c r="L9" s="148" t="s">
        <v>2214</v>
      </c>
      <c r="M9" s="176" t="s">
        <v>2538</v>
      </c>
      <c r="N9" s="96" t="s">
        <v>2446</v>
      </c>
      <c r="O9" s="153" t="s">
        <v>2586</v>
      </c>
      <c r="P9" s="153"/>
      <c r="Q9" s="175">
        <v>44508.796527777777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 s="130" customFormat="1" ht="18" x14ac:dyDescent="0.25">
      <c r="A10" s="153" t="str">
        <f>VLOOKUP(E10,'LISTADO ATM'!$A$2:$C$902,3,0)</f>
        <v>SUR</v>
      </c>
      <c r="B10" s="112" t="s">
        <v>2637</v>
      </c>
      <c r="C10" s="97">
        <v>44418.592013888891</v>
      </c>
      <c r="D10" s="97" t="s">
        <v>2175</v>
      </c>
      <c r="E10" s="143">
        <v>470</v>
      </c>
      <c r="F10" s="153" t="str">
        <f>VLOOKUP(E10,VIP!$A$2:$O14842,2,0)</f>
        <v>DRBR470</v>
      </c>
      <c r="G10" s="153" t="str">
        <f>VLOOKUP(E10,'LISTADO ATM'!$A$2:$B$901,2,0)</f>
        <v xml:space="preserve">ATM Hospital Taiwán (Azua) </v>
      </c>
      <c r="H10" s="153" t="str">
        <f>VLOOKUP(E10,VIP!$A$2:$O19803,7,FALSE)</f>
        <v>Si</v>
      </c>
      <c r="I10" s="153" t="str">
        <f>VLOOKUP(E10,VIP!$A$2:$O11768,8,FALSE)</f>
        <v>Si</v>
      </c>
      <c r="J10" s="153" t="str">
        <f>VLOOKUP(E10,VIP!$A$2:$O11718,8,FALSE)</f>
        <v>Si</v>
      </c>
      <c r="K10" s="153" t="str">
        <f>VLOOKUP(E10,VIP!$A$2:$O15292,6,0)</f>
        <v>NO</v>
      </c>
      <c r="L10" s="148" t="s">
        <v>2214</v>
      </c>
      <c r="M10" s="176" t="s">
        <v>2538</v>
      </c>
      <c r="N10" s="96" t="s">
        <v>2613</v>
      </c>
      <c r="O10" s="153" t="s">
        <v>2448</v>
      </c>
      <c r="P10" s="153"/>
      <c r="Q10" s="175">
        <v>44508.452777777777</v>
      </c>
      <c r="S10" s="78"/>
      <c r="T10" s="145"/>
    </row>
    <row r="11" spans="1:52" s="130" customFormat="1" ht="18" x14ac:dyDescent="0.25">
      <c r="A11" s="153" t="str">
        <f>VLOOKUP(E11,'LISTADO ATM'!$A$2:$C$902,3,0)</f>
        <v>DISTRITO NACIONAL</v>
      </c>
      <c r="B11" s="112" t="s">
        <v>2636</v>
      </c>
      <c r="C11" s="97">
        <v>44418.594189814816</v>
      </c>
      <c r="D11" s="97" t="s">
        <v>2175</v>
      </c>
      <c r="E11" s="143">
        <v>146</v>
      </c>
      <c r="F11" s="153" t="str">
        <f>VLOOKUP(E11,VIP!$A$2:$O14841,2,0)</f>
        <v>DRBR146</v>
      </c>
      <c r="G11" s="153" t="str">
        <f>VLOOKUP(E11,'LISTADO ATM'!$A$2:$B$901,2,0)</f>
        <v xml:space="preserve">ATM Tribunal Superior Constitucional </v>
      </c>
      <c r="H11" s="153" t="str">
        <f>VLOOKUP(E11,VIP!$A$2:$O19802,7,FALSE)</f>
        <v>Si</v>
      </c>
      <c r="I11" s="153" t="str">
        <f>VLOOKUP(E11,VIP!$A$2:$O11767,8,FALSE)</f>
        <v>Si</v>
      </c>
      <c r="J11" s="153" t="str">
        <f>VLOOKUP(E11,VIP!$A$2:$O11717,8,FALSE)</f>
        <v>Si</v>
      </c>
      <c r="K11" s="153" t="str">
        <f>VLOOKUP(E11,VIP!$A$2:$O15291,6,0)</f>
        <v>NO</v>
      </c>
      <c r="L11" s="148" t="s">
        <v>2214</v>
      </c>
      <c r="M11" s="176" t="s">
        <v>2538</v>
      </c>
      <c r="N11" s="96" t="s">
        <v>2613</v>
      </c>
      <c r="O11" s="153" t="s">
        <v>2448</v>
      </c>
      <c r="P11" s="153"/>
      <c r="Q11" s="175">
        <v>44508.62222222222</v>
      </c>
      <c r="S11" s="78"/>
      <c r="T11" s="145"/>
    </row>
    <row r="12" spans="1:52" s="130" customFormat="1" ht="18" x14ac:dyDescent="0.25">
      <c r="A12" s="168" t="str">
        <f>VLOOKUP(E12,'LISTADO ATM'!$A$2:$C$902,3,0)</f>
        <v>DISTRITO NACIONAL</v>
      </c>
      <c r="B12" s="112" t="s">
        <v>2623</v>
      </c>
      <c r="C12" s="97">
        <v>44417.983668981484</v>
      </c>
      <c r="D12" s="97" t="s">
        <v>2175</v>
      </c>
      <c r="E12" s="143">
        <v>917</v>
      </c>
      <c r="F12" s="168" t="str">
        <f>VLOOKUP(E12,VIP!$A$2:$O14853,2,0)</f>
        <v>DRBR01B</v>
      </c>
      <c r="G12" s="168" t="str">
        <f>VLOOKUP(E12,'LISTADO ATM'!$A$2:$B$901,2,0)</f>
        <v xml:space="preserve">ATM Oficina Los Mina </v>
      </c>
      <c r="H12" s="168" t="str">
        <f>VLOOKUP(E12,VIP!$A$2:$O19814,7,FALSE)</f>
        <v>Si</v>
      </c>
      <c r="I12" s="168" t="str">
        <f>VLOOKUP(E12,VIP!$A$2:$O11779,8,FALSE)</f>
        <v>Si</v>
      </c>
      <c r="J12" s="168" t="str">
        <f>VLOOKUP(E12,VIP!$A$2:$O11729,8,FALSE)</f>
        <v>Si</v>
      </c>
      <c r="K12" s="168" t="str">
        <f>VLOOKUP(E12,VIP!$A$2:$O15303,6,0)</f>
        <v>NO</v>
      </c>
      <c r="L12" s="148" t="s">
        <v>2214</v>
      </c>
      <c r="M12" s="176" t="s">
        <v>2538</v>
      </c>
      <c r="N12" s="96" t="s">
        <v>2446</v>
      </c>
      <c r="O12" s="168" t="s">
        <v>2448</v>
      </c>
      <c r="P12" s="168"/>
      <c r="Q12" s="175">
        <v>44508.452777777777</v>
      </c>
      <c r="S12" s="78"/>
      <c r="T12" s="145"/>
    </row>
    <row r="13" spans="1:52" s="130" customFormat="1" ht="18" x14ac:dyDescent="0.25">
      <c r="A13" s="153" t="str">
        <f>VLOOKUP(E13,'LISTADO ATM'!$A$2:$C$902,3,0)</f>
        <v>DISTRITO NACIONAL</v>
      </c>
      <c r="B13" s="112" t="s">
        <v>2621</v>
      </c>
      <c r="C13" s="97">
        <v>44418.039502314816</v>
      </c>
      <c r="D13" s="97" t="s">
        <v>2175</v>
      </c>
      <c r="E13" s="143">
        <v>18</v>
      </c>
      <c r="F13" s="153" t="str">
        <f>VLOOKUP(E13,VIP!$A$2:$O14844,2,0)</f>
        <v>DRBR018</v>
      </c>
      <c r="G13" s="153" t="str">
        <f>VLOOKUP(E13,'LISTADO ATM'!$A$2:$B$901,2,0)</f>
        <v xml:space="preserve">ATM Oficina Haina Occidental I </v>
      </c>
      <c r="H13" s="153" t="str">
        <f>VLOOKUP(E13,VIP!$A$2:$O19805,7,FALSE)</f>
        <v>Si</v>
      </c>
      <c r="I13" s="153" t="str">
        <f>VLOOKUP(E13,VIP!$A$2:$O11770,8,FALSE)</f>
        <v>Si</v>
      </c>
      <c r="J13" s="153" t="str">
        <f>VLOOKUP(E13,VIP!$A$2:$O11720,8,FALSE)</f>
        <v>Si</v>
      </c>
      <c r="K13" s="153" t="str">
        <f>VLOOKUP(E13,VIP!$A$2:$O15294,6,0)</f>
        <v>SI</v>
      </c>
      <c r="L13" s="148" t="s">
        <v>2214</v>
      </c>
      <c r="M13" s="176" t="s">
        <v>2538</v>
      </c>
      <c r="N13" s="96" t="s">
        <v>2446</v>
      </c>
      <c r="O13" s="153" t="s">
        <v>2448</v>
      </c>
      <c r="P13" s="153"/>
      <c r="Q13" s="175">
        <v>44508.452777777777</v>
      </c>
      <c r="S13" s="78"/>
      <c r="T13" s="145"/>
    </row>
    <row r="14" spans="1:52" s="130" customFormat="1" ht="18" x14ac:dyDescent="0.25">
      <c r="A14" s="153" t="str">
        <f>VLOOKUP(E14,'LISTADO ATM'!$A$2:$C$902,3,0)</f>
        <v>DISTRITO NACIONAL</v>
      </c>
      <c r="B14" s="112" t="s">
        <v>2620</v>
      </c>
      <c r="C14" s="97">
        <v>44418.040254629632</v>
      </c>
      <c r="D14" s="97" t="s">
        <v>2175</v>
      </c>
      <c r="E14" s="143">
        <v>224</v>
      </c>
      <c r="F14" s="153" t="str">
        <f>VLOOKUP(E14,VIP!$A$2:$O14843,2,0)</f>
        <v>DRBR224</v>
      </c>
      <c r="G14" s="153" t="str">
        <f>VLOOKUP(E14,'LISTADO ATM'!$A$2:$B$901,2,0)</f>
        <v xml:space="preserve">ATM S/M Nacional El Millón (Núñez de Cáceres) </v>
      </c>
      <c r="H14" s="153" t="str">
        <f>VLOOKUP(E14,VIP!$A$2:$O19804,7,FALSE)</f>
        <v>Si</v>
      </c>
      <c r="I14" s="153" t="str">
        <f>VLOOKUP(E14,VIP!$A$2:$O11769,8,FALSE)</f>
        <v>Si</v>
      </c>
      <c r="J14" s="153" t="str">
        <f>VLOOKUP(E14,VIP!$A$2:$O11719,8,FALSE)</f>
        <v>Si</v>
      </c>
      <c r="K14" s="153" t="str">
        <f>VLOOKUP(E14,VIP!$A$2:$O15293,6,0)</f>
        <v>SI</v>
      </c>
      <c r="L14" s="148" t="s">
        <v>2214</v>
      </c>
      <c r="M14" s="176" t="s">
        <v>2538</v>
      </c>
      <c r="N14" s="96" t="s">
        <v>2446</v>
      </c>
      <c r="O14" s="153" t="s">
        <v>2448</v>
      </c>
      <c r="P14" s="153"/>
      <c r="Q14" s="175">
        <v>44508.452777777777</v>
      </c>
      <c r="S14" s="78"/>
      <c r="T14" s="145"/>
    </row>
    <row r="15" spans="1:52" s="130" customFormat="1" ht="18" x14ac:dyDescent="0.25">
      <c r="A15" s="153" t="str">
        <f>VLOOKUP(E15,'LISTADO ATM'!$A$2:$C$902,3,0)</f>
        <v>NORTE</v>
      </c>
      <c r="B15" s="112" t="s">
        <v>2629</v>
      </c>
      <c r="C15" s="97">
        <v>44418.427905092591</v>
      </c>
      <c r="D15" s="97" t="s">
        <v>2175</v>
      </c>
      <c r="E15" s="143">
        <v>638</v>
      </c>
      <c r="F15" s="153" t="str">
        <f>VLOOKUP(E15,VIP!$A$2:$O14842,2,0)</f>
        <v>DRBR638</v>
      </c>
      <c r="G15" s="153" t="str">
        <f>VLOOKUP(E15,'LISTADO ATM'!$A$2:$B$901,2,0)</f>
        <v xml:space="preserve">ATM S/M Yoma </v>
      </c>
      <c r="H15" s="153" t="str">
        <f>VLOOKUP(E15,VIP!$A$2:$O19803,7,FALSE)</f>
        <v>Si</v>
      </c>
      <c r="I15" s="153" t="str">
        <f>VLOOKUP(E15,VIP!$A$2:$O11768,8,FALSE)</f>
        <v>Si</v>
      </c>
      <c r="J15" s="153" t="str">
        <f>VLOOKUP(E15,VIP!$A$2:$O11718,8,FALSE)</f>
        <v>Si</v>
      </c>
      <c r="K15" s="153" t="str">
        <f>VLOOKUP(E15,VIP!$A$2:$O15292,6,0)</f>
        <v>NO</v>
      </c>
      <c r="L15" s="148" t="s">
        <v>2214</v>
      </c>
      <c r="M15" s="176" t="s">
        <v>2538</v>
      </c>
      <c r="N15" s="96" t="s">
        <v>2446</v>
      </c>
      <c r="O15" s="153" t="s">
        <v>2448</v>
      </c>
      <c r="P15" s="153"/>
      <c r="Q15" s="175">
        <v>44508.452777777777</v>
      </c>
      <c r="S15" s="78"/>
      <c r="T15" s="145"/>
    </row>
    <row r="16" spans="1:52" s="130" customFormat="1" ht="18" x14ac:dyDescent="0.25">
      <c r="A16" s="168" t="str">
        <f>VLOOKUP(E16,'LISTADO ATM'!$A$2:$C$902,3,0)</f>
        <v>NORTE</v>
      </c>
      <c r="B16" s="112" t="s">
        <v>2658</v>
      </c>
      <c r="C16" s="97">
        <v>44418.79859953704</v>
      </c>
      <c r="D16" s="97" t="s">
        <v>2175</v>
      </c>
      <c r="E16" s="143">
        <v>4</v>
      </c>
      <c r="F16" s="168" t="str">
        <f>VLOOKUP(E16,VIP!$A$2:$O14846,2,0)</f>
        <v>DRBR004</v>
      </c>
      <c r="G16" s="168" t="str">
        <f>VLOOKUP(E16,'LISTADO ATM'!$A$2:$B$901,2,0)</f>
        <v>ATM Avenida Rivas</v>
      </c>
      <c r="H16" s="168" t="str">
        <f>VLOOKUP(E16,VIP!$A$2:$O19807,7,FALSE)</f>
        <v>Si</v>
      </c>
      <c r="I16" s="168" t="str">
        <f>VLOOKUP(E16,VIP!$A$2:$O11772,8,FALSE)</f>
        <v>Si</v>
      </c>
      <c r="J16" s="168" t="str">
        <f>VLOOKUP(E16,VIP!$A$2:$O11722,8,FALSE)</f>
        <v>Si</v>
      </c>
      <c r="K16" s="168" t="str">
        <f>VLOOKUP(E16,VIP!$A$2:$O15296,6,0)</f>
        <v>NO</v>
      </c>
      <c r="L16" s="148" t="s">
        <v>2214</v>
      </c>
      <c r="M16" s="176" t="s">
        <v>2538</v>
      </c>
      <c r="N16" s="96" t="s">
        <v>2446</v>
      </c>
      <c r="O16" s="168" t="s">
        <v>2448</v>
      </c>
      <c r="P16" s="168"/>
      <c r="Q16" s="175">
        <v>44508.452777777777</v>
      </c>
      <c r="S16" s="78"/>
      <c r="T16" s="145"/>
    </row>
    <row r="17" spans="1:20" s="130" customFormat="1" ht="18" x14ac:dyDescent="0.25">
      <c r="A17" s="153" t="str">
        <f>VLOOKUP(E17,'LISTADO ATM'!$A$2:$C$902,3,0)</f>
        <v>DISTRITO NACIONAL</v>
      </c>
      <c r="B17" s="112" t="s">
        <v>2667</v>
      </c>
      <c r="C17" s="97">
        <v>44418.969178240739</v>
      </c>
      <c r="D17" s="97" t="s">
        <v>2175</v>
      </c>
      <c r="E17" s="143">
        <v>473</v>
      </c>
      <c r="F17" s="153" t="str">
        <f>VLOOKUP(E17,VIP!$A$2:$O14856,2,0)</f>
        <v>DRBR473</v>
      </c>
      <c r="G17" s="153" t="str">
        <f>VLOOKUP(E17,'LISTADO ATM'!$A$2:$B$901,2,0)</f>
        <v xml:space="preserve">ATM Oficina Carrefour II </v>
      </c>
      <c r="H17" s="153" t="str">
        <f>VLOOKUP(E17,VIP!$A$2:$O19817,7,FALSE)</f>
        <v>Si</v>
      </c>
      <c r="I17" s="153" t="str">
        <f>VLOOKUP(E17,VIP!$A$2:$O11782,8,FALSE)</f>
        <v>Si</v>
      </c>
      <c r="J17" s="153" t="str">
        <f>VLOOKUP(E17,VIP!$A$2:$O11732,8,FALSE)</f>
        <v>Si</v>
      </c>
      <c r="K17" s="153" t="str">
        <f>VLOOKUP(E17,VIP!$A$2:$O15306,6,0)</f>
        <v>NO</v>
      </c>
      <c r="L17" s="148" t="s">
        <v>2214</v>
      </c>
      <c r="M17" s="176" t="s">
        <v>2538</v>
      </c>
      <c r="N17" s="96" t="s">
        <v>2446</v>
      </c>
      <c r="O17" s="153" t="s">
        <v>2448</v>
      </c>
      <c r="P17" s="153"/>
      <c r="Q17" s="175">
        <v>44508.452777777777</v>
      </c>
      <c r="S17" s="78"/>
      <c r="T17" s="145"/>
    </row>
    <row r="18" spans="1:20" s="130" customFormat="1" ht="18" x14ac:dyDescent="0.25">
      <c r="A18" s="166" t="str">
        <f>VLOOKUP(E18,'LISTADO ATM'!$A$2:$C$902,3,0)</f>
        <v>DISTRITO NACIONAL</v>
      </c>
      <c r="B18" s="112" t="s">
        <v>2668</v>
      </c>
      <c r="C18" s="97">
        <v>44418.969861111109</v>
      </c>
      <c r="D18" s="97" t="s">
        <v>2175</v>
      </c>
      <c r="E18" s="143">
        <v>57</v>
      </c>
      <c r="F18" s="153" t="str">
        <f>VLOOKUP(E18,VIP!$A$2:$O14857,2,0)</f>
        <v>DRBR057</v>
      </c>
      <c r="G18" s="153" t="str">
        <f>VLOOKUP(E18,'LISTADO ATM'!$A$2:$B$901,2,0)</f>
        <v xml:space="preserve">ATM Oficina Malecon Center </v>
      </c>
      <c r="H18" s="153" t="str">
        <f>VLOOKUP(E18,VIP!$A$2:$O19818,7,FALSE)</f>
        <v>Si</v>
      </c>
      <c r="I18" s="153" t="str">
        <f>VLOOKUP(E18,VIP!$A$2:$O11783,8,FALSE)</f>
        <v>Si</v>
      </c>
      <c r="J18" s="153" t="str">
        <f>VLOOKUP(E18,VIP!$A$2:$O11733,8,FALSE)</f>
        <v>Si</v>
      </c>
      <c r="K18" s="153" t="str">
        <f>VLOOKUP(E18,VIP!$A$2:$O15307,6,0)</f>
        <v>NO</v>
      </c>
      <c r="L18" s="148" t="s">
        <v>2214</v>
      </c>
      <c r="M18" s="176" t="s">
        <v>2538</v>
      </c>
      <c r="N18" s="96" t="s">
        <v>2446</v>
      </c>
      <c r="O18" s="166" t="s">
        <v>2448</v>
      </c>
      <c r="P18" s="153"/>
      <c r="Q18" s="175">
        <v>44508.452777777777</v>
      </c>
      <c r="S18" s="78"/>
      <c r="T18" s="145"/>
    </row>
    <row r="19" spans="1:20" ht="18" x14ac:dyDescent="0.25">
      <c r="A19" s="166" t="str">
        <f>VLOOKUP(E19,'LISTADO ATM'!$A$2:$C$902,3,0)</f>
        <v>SUR</v>
      </c>
      <c r="B19" s="112" t="s">
        <v>2697</v>
      </c>
      <c r="C19" s="97">
        <v>44419.326967592591</v>
      </c>
      <c r="D19" s="97" t="s">
        <v>2175</v>
      </c>
      <c r="E19" s="143">
        <v>5</v>
      </c>
      <c r="F19" s="166" t="str">
        <f>VLOOKUP(E19,VIP!$A$2:$O14867,2,0)</f>
        <v>DRBR005</v>
      </c>
      <c r="G19" s="166" t="str">
        <f>VLOOKUP(E19,'LISTADO ATM'!$A$2:$B$901,2,0)</f>
        <v>ATM Oficina Autoservicio Villa Ofelia (San Juan)</v>
      </c>
      <c r="H19" s="166" t="str">
        <f>VLOOKUP(E19,VIP!$A$2:$O19828,7,FALSE)</f>
        <v>Si</v>
      </c>
      <c r="I19" s="166" t="str">
        <f>VLOOKUP(E19,VIP!$A$2:$O11793,8,FALSE)</f>
        <v>Si</v>
      </c>
      <c r="J19" s="166" t="str">
        <f>VLOOKUP(E19,VIP!$A$2:$O11743,8,FALSE)</f>
        <v>Si</v>
      </c>
      <c r="K19" s="166" t="str">
        <f>VLOOKUP(E19,VIP!$A$2:$O15317,6,0)</f>
        <v>NO</v>
      </c>
      <c r="L19" s="148" t="s">
        <v>2214</v>
      </c>
      <c r="M19" s="176" t="s">
        <v>2538</v>
      </c>
      <c r="N19" s="96" t="s">
        <v>2446</v>
      </c>
      <c r="O19" s="166" t="s">
        <v>2448</v>
      </c>
      <c r="P19" s="166"/>
      <c r="Q19" s="175">
        <v>44508.452777777777</v>
      </c>
    </row>
    <row r="20" spans="1:20" ht="18" x14ac:dyDescent="0.25">
      <c r="A20" s="166" t="str">
        <f>VLOOKUP(E20,'LISTADO ATM'!$A$2:$C$902,3,0)</f>
        <v>DISTRITO NACIONAL</v>
      </c>
      <c r="B20" s="112" t="s">
        <v>2622</v>
      </c>
      <c r="C20" s="97">
        <v>44418.0391087963</v>
      </c>
      <c r="D20" s="97" t="s">
        <v>2175</v>
      </c>
      <c r="E20" s="143">
        <v>915</v>
      </c>
      <c r="F20" s="166" t="str">
        <f>VLOOKUP(E20,VIP!$A$2:$O14845,2,0)</f>
        <v>DRBR24F</v>
      </c>
      <c r="G20" s="166" t="str">
        <f>VLOOKUP(E20,'LISTADO ATM'!$A$2:$B$901,2,0)</f>
        <v xml:space="preserve">ATM Multicentro La Sirena Aut. Duarte </v>
      </c>
      <c r="H20" s="166" t="str">
        <f>VLOOKUP(E20,VIP!$A$2:$O19806,7,FALSE)</f>
        <v>Si</v>
      </c>
      <c r="I20" s="166" t="str">
        <f>VLOOKUP(E20,VIP!$A$2:$O11771,8,FALSE)</f>
        <v>Si</v>
      </c>
      <c r="J20" s="166" t="str">
        <f>VLOOKUP(E20,VIP!$A$2:$O11721,8,FALSE)</f>
        <v>Si</v>
      </c>
      <c r="K20" s="166" t="str">
        <f>VLOOKUP(E20,VIP!$A$2:$O15295,6,0)</f>
        <v>SI</v>
      </c>
      <c r="L20" s="148" t="s">
        <v>2214</v>
      </c>
      <c r="M20" s="176" t="s">
        <v>2538</v>
      </c>
      <c r="N20" s="96" t="s">
        <v>2446</v>
      </c>
      <c r="O20" s="166" t="s">
        <v>2448</v>
      </c>
      <c r="P20" s="166"/>
      <c r="Q20" s="175">
        <v>44508.62222222222</v>
      </c>
    </row>
    <row r="21" spans="1:20" ht="18" x14ac:dyDescent="0.25">
      <c r="A21" s="166" t="str">
        <f>VLOOKUP(E21,'LISTADO ATM'!$A$2:$C$902,3,0)</f>
        <v>DISTRITO NACIONAL</v>
      </c>
      <c r="B21" s="112" t="s">
        <v>2626</v>
      </c>
      <c r="C21" s="97">
        <v>44418.456203703703</v>
      </c>
      <c r="D21" s="97" t="s">
        <v>2175</v>
      </c>
      <c r="E21" s="143">
        <v>70</v>
      </c>
      <c r="F21" s="166" t="str">
        <f>VLOOKUP(E21,VIP!$A$2:$O14837,2,0)</f>
        <v>DRBR070</v>
      </c>
      <c r="G21" s="166" t="str">
        <f>VLOOKUP(E21,'LISTADO ATM'!$A$2:$B$901,2,0)</f>
        <v xml:space="preserve">ATM Autoservicio Plaza Lama Zona Oriental </v>
      </c>
      <c r="H21" s="166" t="str">
        <f>VLOOKUP(E21,VIP!$A$2:$O19798,7,FALSE)</f>
        <v>Si</v>
      </c>
      <c r="I21" s="166" t="str">
        <f>VLOOKUP(E21,VIP!$A$2:$O11763,8,FALSE)</f>
        <v>Si</v>
      </c>
      <c r="J21" s="166" t="str">
        <f>VLOOKUP(E21,VIP!$A$2:$O11713,8,FALSE)</f>
        <v>Si</v>
      </c>
      <c r="K21" s="166" t="str">
        <f>VLOOKUP(E21,VIP!$A$2:$O15287,6,0)</f>
        <v>NO</v>
      </c>
      <c r="L21" s="148" t="s">
        <v>2214</v>
      </c>
      <c r="M21" s="176" t="s">
        <v>2538</v>
      </c>
      <c r="N21" s="96" t="s">
        <v>2446</v>
      </c>
      <c r="O21" s="166" t="s">
        <v>2448</v>
      </c>
      <c r="P21" s="166"/>
      <c r="Q21" s="175">
        <v>44508.62222222222</v>
      </c>
    </row>
    <row r="22" spans="1:20" ht="18" x14ac:dyDescent="0.25">
      <c r="A22" s="166" t="str">
        <f>VLOOKUP(E22,'LISTADO ATM'!$A$2:$C$902,3,0)</f>
        <v>DISTRITO NACIONAL</v>
      </c>
      <c r="B22" s="112" t="s">
        <v>2656</v>
      </c>
      <c r="C22" s="97">
        <v>44418.813738425924</v>
      </c>
      <c r="D22" s="97" t="s">
        <v>2175</v>
      </c>
      <c r="E22" s="143">
        <v>407</v>
      </c>
      <c r="F22" s="166" t="str">
        <f>VLOOKUP(E22,VIP!$A$2:$O14848,2,0)</f>
        <v>DRBR407</v>
      </c>
      <c r="G22" s="166" t="str">
        <f>VLOOKUP(E22,'LISTADO ATM'!$A$2:$B$901,2,0)</f>
        <v xml:space="preserve">ATM Multicentro La Sirena Villa Mella </v>
      </c>
      <c r="H22" s="166" t="str">
        <f>VLOOKUP(E22,VIP!$A$2:$O19809,7,FALSE)</f>
        <v>Si</v>
      </c>
      <c r="I22" s="166" t="str">
        <f>VLOOKUP(E22,VIP!$A$2:$O11774,8,FALSE)</f>
        <v>Si</v>
      </c>
      <c r="J22" s="166" t="str">
        <f>VLOOKUP(E22,VIP!$A$2:$O11724,8,FALSE)</f>
        <v>Si</v>
      </c>
      <c r="K22" s="166" t="str">
        <f>VLOOKUP(E22,VIP!$A$2:$O15298,6,0)</f>
        <v>NO</v>
      </c>
      <c r="L22" s="148" t="s">
        <v>2214</v>
      </c>
      <c r="M22" s="176" t="s">
        <v>2538</v>
      </c>
      <c r="N22" s="96" t="s">
        <v>2446</v>
      </c>
      <c r="O22" s="166" t="s">
        <v>2448</v>
      </c>
      <c r="P22" s="166"/>
      <c r="Q22" s="175">
        <v>44508.62222222222</v>
      </c>
    </row>
    <row r="23" spans="1:20" ht="18" x14ac:dyDescent="0.25">
      <c r="A23" s="166" t="str">
        <f>VLOOKUP(E23,'LISTADO ATM'!$A$2:$C$902,3,0)</f>
        <v>DISTRITO NACIONAL</v>
      </c>
      <c r="B23" s="112" t="s">
        <v>2703</v>
      </c>
      <c r="C23" s="97">
        <v>44419.45888888889</v>
      </c>
      <c r="D23" s="97" t="s">
        <v>2175</v>
      </c>
      <c r="E23" s="143">
        <v>327</v>
      </c>
      <c r="F23" s="166" t="str">
        <f>VLOOKUP(E23,VIP!$A$2:$O14872,2,0)</f>
        <v>DRBR327</v>
      </c>
      <c r="G23" s="166" t="str">
        <f>VLOOKUP(E23,'LISTADO ATM'!$A$2:$B$901,2,0)</f>
        <v xml:space="preserve">ATM UNP CCN (Nacional 27 de Febrero) </v>
      </c>
      <c r="H23" s="166" t="str">
        <f>VLOOKUP(E23,VIP!$A$2:$O19833,7,FALSE)</f>
        <v>Si</v>
      </c>
      <c r="I23" s="166" t="str">
        <f>VLOOKUP(E23,VIP!$A$2:$O11798,8,FALSE)</f>
        <v>Si</v>
      </c>
      <c r="J23" s="166" t="str">
        <f>VLOOKUP(E23,VIP!$A$2:$O11748,8,FALSE)</f>
        <v>Si</v>
      </c>
      <c r="K23" s="166" t="str">
        <f>VLOOKUP(E23,VIP!$A$2:$O15322,6,0)</f>
        <v>NO</v>
      </c>
      <c r="L23" s="148" t="s">
        <v>2214</v>
      </c>
      <c r="M23" s="176" t="s">
        <v>2538</v>
      </c>
      <c r="N23" s="96" t="s">
        <v>2446</v>
      </c>
      <c r="O23" s="166" t="s">
        <v>2448</v>
      </c>
      <c r="P23" s="166"/>
      <c r="Q23" s="175">
        <v>44508.62222222222</v>
      </c>
    </row>
    <row r="24" spans="1:20" ht="18" x14ac:dyDescent="0.25">
      <c r="A24" s="168" t="str">
        <f>VLOOKUP(E24,'LISTADO ATM'!$A$2:$C$902,3,0)</f>
        <v>DISTRITO NACIONAL</v>
      </c>
      <c r="B24" s="112" t="s">
        <v>2713</v>
      </c>
      <c r="C24" s="97">
        <v>44419.473067129627</v>
      </c>
      <c r="D24" s="97" t="s">
        <v>2175</v>
      </c>
      <c r="E24" s="143">
        <v>545</v>
      </c>
      <c r="F24" s="168" t="str">
        <f>VLOOKUP(E24,VIP!$A$2:$O14882,2,0)</f>
        <v>DRBR995</v>
      </c>
      <c r="G24" s="168" t="str">
        <f>VLOOKUP(E24,'LISTADO ATM'!$A$2:$B$901,2,0)</f>
        <v xml:space="preserve">ATM Oficina Isabel La Católica II  </v>
      </c>
      <c r="H24" s="168" t="str">
        <f>VLOOKUP(E24,VIP!$A$2:$O19843,7,FALSE)</f>
        <v>Si</v>
      </c>
      <c r="I24" s="168" t="str">
        <f>VLOOKUP(E24,VIP!$A$2:$O11808,8,FALSE)</f>
        <v>Si</v>
      </c>
      <c r="J24" s="168" t="str">
        <f>VLOOKUP(E24,VIP!$A$2:$O11758,8,FALSE)</f>
        <v>Si</v>
      </c>
      <c r="K24" s="168" t="str">
        <f>VLOOKUP(E24,VIP!$A$2:$O15332,6,0)</f>
        <v>NO</v>
      </c>
      <c r="L24" s="148" t="s">
        <v>2214</v>
      </c>
      <c r="M24" s="176" t="s">
        <v>2538</v>
      </c>
      <c r="N24" s="96" t="s">
        <v>2446</v>
      </c>
      <c r="O24" s="168" t="s">
        <v>2448</v>
      </c>
      <c r="P24" s="168"/>
      <c r="Q24" s="175">
        <v>44508.62222222222</v>
      </c>
    </row>
    <row r="25" spans="1:20" ht="18" x14ac:dyDescent="0.25">
      <c r="A25" s="166" t="str">
        <f>VLOOKUP(E25,'LISTADO ATM'!$A$2:$C$902,3,0)</f>
        <v>DISTRITO NACIONAL</v>
      </c>
      <c r="B25" s="112" t="s">
        <v>2618</v>
      </c>
      <c r="C25" s="97">
        <v>44418.042488425926</v>
      </c>
      <c r="D25" s="97" t="s">
        <v>2175</v>
      </c>
      <c r="E25" s="143">
        <v>498</v>
      </c>
      <c r="F25" s="166" t="str">
        <f>VLOOKUP(E25,VIP!$A$2:$O14840,2,0)</f>
        <v>DRBR498</v>
      </c>
      <c r="G25" s="166" t="str">
        <f>VLOOKUP(E25,'LISTADO ATM'!$A$2:$B$901,2,0)</f>
        <v xml:space="preserve">ATM Estación Sunix 27 de Febrero </v>
      </c>
      <c r="H25" s="166" t="str">
        <f>VLOOKUP(E25,VIP!$A$2:$O19801,7,FALSE)</f>
        <v>Si</v>
      </c>
      <c r="I25" s="166" t="str">
        <f>VLOOKUP(E25,VIP!$A$2:$O11766,8,FALSE)</f>
        <v>Si</v>
      </c>
      <c r="J25" s="166" t="str">
        <f>VLOOKUP(E25,VIP!$A$2:$O11716,8,FALSE)</f>
        <v>Si</v>
      </c>
      <c r="K25" s="166" t="str">
        <f>VLOOKUP(E25,VIP!$A$2:$O15290,6,0)</f>
        <v>NO</v>
      </c>
      <c r="L25" s="148" t="s">
        <v>2214</v>
      </c>
      <c r="M25" s="176" t="s">
        <v>2538</v>
      </c>
      <c r="N25" s="96" t="s">
        <v>2446</v>
      </c>
      <c r="O25" s="166" t="s">
        <v>2448</v>
      </c>
      <c r="P25" s="166"/>
      <c r="Q25" s="175">
        <v>44508.693749999999</v>
      </c>
    </row>
    <row r="26" spans="1:20" ht="18" x14ac:dyDescent="0.25">
      <c r="A26" s="166" t="str">
        <f>VLOOKUP(E26,'[2]LISTADO ATM'!$A$2:$C$902,3,0)</f>
        <v>ESTE</v>
      </c>
      <c r="B26" s="112" t="s">
        <v>2740</v>
      </c>
      <c r="C26" s="97">
        <v>44419.634085648147</v>
      </c>
      <c r="D26" s="97" t="s">
        <v>2175</v>
      </c>
      <c r="E26" s="143">
        <v>27</v>
      </c>
      <c r="F26" s="166" t="str">
        <f>VLOOKUP(E26,[2]VIP!$A$2:$O14905,2,0)</f>
        <v>DRBR240</v>
      </c>
      <c r="G26" s="166" t="str">
        <f>VLOOKUP(E26,'[2]LISTADO ATM'!$A$2:$B$901,2,0)</f>
        <v>ATM Oficina El Seibo II</v>
      </c>
      <c r="H26" s="166" t="str">
        <f>VLOOKUP(E26,[2]VIP!$A$2:$O19866,7,FALSE)</f>
        <v>Si</v>
      </c>
      <c r="I26" s="166" t="str">
        <f>VLOOKUP(E26,[2]VIP!$A$2:$O11831,8,FALSE)</f>
        <v>Si</v>
      </c>
      <c r="J26" s="166" t="str">
        <f>VLOOKUP(E26,[2]VIP!$A$2:$O11781,8,FALSE)</f>
        <v>Si</v>
      </c>
      <c r="K26" s="166" t="str">
        <f>VLOOKUP(E26,[2]VIP!$A$2:$O15355,6,0)</f>
        <v>NO</v>
      </c>
      <c r="L26" s="148" t="s">
        <v>2214</v>
      </c>
      <c r="M26" s="176" t="s">
        <v>2538</v>
      </c>
      <c r="N26" s="96" t="s">
        <v>2446</v>
      </c>
      <c r="O26" s="166" t="s">
        <v>2448</v>
      </c>
      <c r="P26" s="166"/>
      <c r="Q26" s="175">
        <v>44508.784722222219</v>
      </c>
    </row>
    <row r="27" spans="1:20" s="130" customFormat="1" ht="18" x14ac:dyDescent="0.25">
      <c r="A27" s="168" t="str">
        <f>VLOOKUP(E27,'LISTADO ATM'!$A$2:$C$902,3,0)</f>
        <v>DISTRITO NACIONAL</v>
      </c>
      <c r="B27" s="112">
        <v>3335981857</v>
      </c>
      <c r="C27" s="97">
        <v>44416.392824074072</v>
      </c>
      <c r="D27" s="97" t="s">
        <v>2175</v>
      </c>
      <c r="E27" s="143">
        <v>545</v>
      </c>
      <c r="F27" s="168" t="str">
        <f>VLOOKUP(E27,VIP!$A$2:$O14812,2,0)</f>
        <v>DRBR995</v>
      </c>
      <c r="G27" s="168" t="str">
        <f>VLOOKUP(E27,'LISTADO ATM'!$A$2:$B$901,2,0)</f>
        <v xml:space="preserve">ATM Oficina Isabel La Católica II  </v>
      </c>
      <c r="H27" s="168" t="str">
        <f>VLOOKUP(E27,VIP!$A$2:$O19773,7,FALSE)</f>
        <v>Si</v>
      </c>
      <c r="I27" s="168" t="str">
        <f>VLOOKUP(E27,VIP!$A$2:$O11738,8,FALSE)</f>
        <v>Si</v>
      </c>
      <c r="J27" s="168" t="str">
        <f>VLOOKUP(E27,VIP!$A$2:$O11688,8,FALSE)</f>
        <v>Si</v>
      </c>
      <c r="K27" s="168" t="str">
        <f>VLOOKUP(E27,VIP!$A$2:$O15262,6,0)</f>
        <v>NO</v>
      </c>
      <c r="L27" s="148" t="s">
        <v>2214</v>
      </c>
      <c r="M27" s="176" t="s">
        <v>2538</v>
      </c>
      <c r="N27" s="96" t="s">
        <v>2446</v>
      </c>
      <c r="O27" s="168" t="s">
        <v>2448</v>
      </c>
      <c r="P27" s="168"/>
      <c r="Q27" s="175">
        <v>44508.786805555559</v>
      </c>
    </row>
    <row r="28" spans="1:20" s="130" customFormat="1" ht="18" x14ac:dyDescent="0.25">
      <c r="A28" s="168" t="str">
        <f>VLOOKUP(E28,'LISTADO ATM'!$A$2:$C$902,3,0)</f>
        <v>NORTE</v>
      </c>
      <c r="B28" s="112" t="s">
        <v>2615</v>
      </c>
      <c r="C28" s="97">
        <v>44417.648020833331</v>
      </c>
      <c r="D28" s="97" t="s">
        <v>2176</v>
      </c>
      <c r="E28" s="143">
        <v>869</v>
      </c>
      <c r="F28" s="168" t="str">
        <f>VLOOKUP(E28,VIP!$A$2:$O14831,2,0)</f>
        <v>DRBR869</v>
      </c>
      <c r="G28" s="168" t="str">
        <f>VLOOKUP(E28,'LISTADO ATM'!$A$2:$B$901,2,0)</f>
        <v xml:space="preserve">ATM Estación Isla La Cueva (Cotuí) </v>
      </c>
      <c r="H28" s="168" t="str">
        <f>VLOOKUP(E28,VIP!$A$2:$O19792,7,FALSE)</f>
        <v>Si</v>
      </c>
      <c r="I28" s="168" t="str">
        <f>VLOOKUP(E28,VIP!$A$2:$O11757,8,FALSE)</f>
        <v>Si</v>
      </c>
      <c r="J28" s="168" t="str">
        <f>VLOOKUP(E28,VIP!$A$2:$O11707,8,FALSE)</f>
        <v>Si</v>
      </c>
      <c r="K28" s="168" t="str">
        <f>VLOOKUP(E28,VIP!$A$2:$O15281,6,0)</f>
        <v>NO</v>
      </c>
      <c r="L28" s="148" t="s">
        <v>2240</v>
      </c>
      <c r="M28" s="176" t="s">
        <v>2538</v>
      </c>
      <c r="N28" s="96" t="s">
        <v>2446</v>
      </c>
      <c r="O28" s="168" t="s">
        <v>2586</v>
      </c>
      <c r="P28" s="168"/>
      <c r="Q28" s="175">
        <v>44508.75277777778</v>
      </c>
    </row>
    <row r="29" spans="1:20" s="130" customFormat="1" ht="18" x14ac:dyDescent="0.25">
      <c r="A29" s="168" t="str">
        <f>VLOOKUP(E29,'LISTADO ATM'!$A$2:$C$902,3,0)</f>
        <v>DISTRITO NACIONAL</v>
      </c>
      <c r="B29" s="112" t="s">
        <v>2663</v>
      </c>
      <c r="C29" s="97">
        <v>44418.94494212963</v>
      </c>
      <c r="D29" s="97" t="s">
        <v>2175</v>
      </c>
      <c r="E29" s="143">
        <v>39</v>
      </c>
      <c r="F29" s="168" t="str">
        <f>VLOOKUP(E29,VIP!$A$2:$O14852,2,0)</f>
        <v>DRBR039</v>
      </c>
      <c r="G29" s="168" t="str">
        <f>VLOOKUP(E29,'LISTADO ATM'!$A$2:$B$901,2,0)</f>
        <v xml:space="preserve">ATM Oficina Ovando </v>
      </c>
      <c r="H29" s="168" t="str">
        <f>VLOOKUP(E29,VIP!$A$2:$O19813,7,FALSE)</f>
        <v>Si</v>
      </c>
      <c r="I29" s="168" t="str">
        <f>VLOOKUP(E29,VIP!$A$2:$O11778,8,FALSE)</f>
        <v>No</v>
      </c>
      <c r="J29" s="168" t="str">
        <f>VLOOKUP(E29,VIP!$A$2:$O11728,8,FALSE)</f>
        <v>No</v>
      </c>
      <c r="K29" s="168" t="str">
        <f>VLOOKUP(E29,VIP!$A$2:$O15302,6,0)</f>
        <v>NO</v>
      </c>
      <c r="L29" s="148" t="s">
        <v>2240</v>
      </c>
      <c r="M29" s="176" t="s">
        <v>2538</v>
      </c>
      <c r="N29" s="96" t="s">
        <v>2446</v>
      </c>
      <c r="O29" s="168" t="s">
        <v>2448</v>
      </c>
      <c r="P29" s="168"/>
      <c r="Q29" s="175">
        <v>44508.452777777777</v>
      </c>
    </row>
    <row r="30" spans="1:20" s="130" customFormat="1" ht="18" x14ac:dyDescent="0.25">
      <c r="A30" s="168" t="str">
        <f>VLOOKUP(E30,'LISTADO ATM'!$A$2:$C$902,3,0)</f>
        <v>SUR</v>
      </c>
      <c r="B30" s="112" t="s">
        <v>2664</v>
      </c>
      <c r="C30" s="97">
        <v>44418.946250000001</v>
      </c>
      <c r="D30" s="97" t="s">
        <v>2175</v>
      </c>
      <c r="E30" s="143">
        <v>537</v>
      </c>
      <c r="F30" s="168" t="str">
        <f>VLOOKUP(E30,VIP!$A$2:$O14853,2,0)</f>
        <v>DRBR537</v>
      </c>
      <c r="G30" s="168" t="str">
        <f>VLOOKUP(E30,'LISTADO ATM'!$A$2:$B$901,2,0)</f>
        <v xml:space="preserve">ATM Estación Texaco Enriquillo (Barahona) </v>
      </c>
      <c r="H30" s="168" t="str">
        <f>VLOOKUP(E30,VIP!$A$2:$O19814,7,FALSE)</f>
        <v>Si</v>
      </c>
      <c r="I30" s="168" t="str">
        <f>VLOOKUP(E30,VIP!$A$2:$O11779,8,FALSE)</f>
        <v>Si</v>
      </c>
      <c r="J30" s="168" t="str">
        <f>VLOOKUP(E30,VIP!$A$2:$O11729,8,FALSE)</f>
        <v>Si</v>
      </c>
      <c r="K30" s="168" t="str">
        <f>VLOOKUP(E30,VIP!$A$2:$O15303,6,0)</f>
        <v>NO</v>
      </c>
      <c r="L30" s="148" t="s">
        <v>2240</v>
      </c>
      <c r="M30" s="176" t="s">
        <v>2538</v>
      </c>
      <c r="N30" s="96" t="s">
        <v>2446</v>
      </c>
      <c r="O30" s="168" t="s">
        <v>2448</v>
      </c>
      <c r="P30" s="168"/>
      <c r="Q30" s="175">
        <v>44508.452777777777</v>
      </c>
    </row>
    <row r="31" spans="1:20" s="130" customFormat="1" ht="18" x14ac:dyDescent="0.25">
      <c r="A31" s="168" t="str">
        <f>VLOOKUP(E31,'LISTADO ATM'!$A$2:$C$902,3,0)</f>
        <v>DISTRITO NACIONAL</v>
      </c>
      <c r="B31" s="112" t="s">
        <v>2684</v>
      </c>
      <c r="C31" s="97">
        <v>44419.049629629626</v>
      </c>
      <c r="D31" s="97" t="s">
        <v>2175</v>
      </c>
      <c r="E31" s="143">
        <v>967</v>
      </c>
      <c r="F31" s="168" t="str">
        <f>VLOOKUP(E31,VIP!$A$2:$O14872,2,0)</f>
        <v>DRBR967</v>
      </c>
      <c r="G31" s="168" t="str">
        <f>VLOOKUP(E31,'LISTADO ATM'!$A$2:$B$901,2,0)</f>
        <v xml:space="preserve">ATM UNP Hiper Olé Autopista Duarte </v>
      </c>
      <c r="H31" s="168" t="str">
        <f>VLOOKUP(E31,VIP!$A$2:$O19833,7,FALSE)</f>
        <v>Si</v>
      </c>
      <c r="I31" s="168" t="str">
        <f>VLOOKUP(E31,VIP!$A$2:$O11798,8,FALSE)</f>
        <v>Si</v>
      </c>
      <c r="J31" s="168" t="str">
        <f>VLOOKUP(E31,VIP!$A$2:$O11748,8,FALSE)</f>
        <v>Si</v>
      </c>
      <c r="K31" s="168" t="str">
        <f>VLOOKUP(E31,VIP!$A$2:$O15322,6,0)</f>
        <v>NO</v>
      </c>
      <c r="L31" s="148" t="s">
        <v>2240</v>
      </c>
      <c r="M31" s="176" t="s">
        <v>2538</v>
      </c>
      <c r="N31" s="96" t="s">
        <v>2446</v>
      </c>
      <c r="O31" s="168" t="s">
        <v>2448</v>
      </c>
      <c r="P31" s="168"/>
      <c r="Q31" s="175">
        <v>44508.452777777777</v>
      </c>
    </row>
    <row r="32" spans="1:20" s="130" customFormat="1" ht="18" x14ac:dyDescent="0.25">
      <c r="A32" s="168" t="str">
        <f>VLOOKUP(E32,'LISTADO ATM'!$A$2:$C$902,3,0)</f>
        <v>ESTE</v>
      </c>
      <c r="B32" s="112" t="s">
        <v>2683</v>
      </c>
      <c r="C32" s="97">
        <v>44419.050567129627</v>
      </c>
      <c r="D32" s="97" t="s">
        <v>2175</v>
      </c>
      <c r="E32" s="143">
        <v>219</v>
      </c>
      <c r="F32" s="168" t="str">
        <f>VLOOKUP(E32,VIP!$A$2:$O14871,2,0)</f>
        <v>DRBR219</v>
      </c>
      <c r="G32" s="168" t="str">
        <f>VLOOKUP(E32,'LISTADO ATM'!$A$2:$B$901,2,0)</f>
        <v xml:space="preserve">ATM Oficina La Altagracia (Higuey) </v>
      </c>
      <c r="H32" s="168" t="str">
        <f>VLOOKUP(E32,VIP!$A$2:$O19832,7,FALSE)</f>
        <v>Si</v>
      </c>
      <c r="I32" s="168" t="str">
        <f>VLOOKUP(E32,VIP!$A$2:$O11797,8,FALSE)</f>
        <v>Si</v>
      </c>
      <c r="J32" s="168" t="str">
        <f>VLOOKUP(E32,VIP!$A$2:$O11747,8,FALSE)</f>
        <v>Si</v>
      </c>
      <c r="K32" s="168" t="str">
        <f>VLOOKUP(E32,VIP!$A$2:$O15321,6,0)</f>
        <v>NO</v>
      </c>
      <c r="L32" s="148" t="s">
        <v>2240</v>
      </c>
      <c r="M32" s="176" t="s">
        <v>2538</v>
      </c>
      <c r="N32" s="96" t="s">
        <v>2446</v>
      </c>
      <c r="O32" s="168" t="s">
        <v>2448</v>
      </c>
      <c r="P32" s="168"/>
      <c r="Q32" s="175">
        <v>44508.452777777777</v>
      </c>
    </row>
    <row r="33" spans="1:20" s="130" customFormat="1" ht="18" x14ac:dyDescent="0.25">
      <c r="A33" s="168" t="str">
        <f>VLOOKUP(E33,'LISTADO ATM'!$A$2:$C$902,3,0)</f>
        <v>ESTE</v>
      </c>
      <c r="B33" s="112" t="s">
        <v>2682</v>
      </c>
      <c r="C33" s="97">
        <v>44419.051550925928</v>
      </c>
      <c r="D33" s="97" t="s">
        <v>2175</v>
      </c>
      <c r="E33" s="143">
        <v>268</v>
      </c>
      <c r="F33" s="168" t="str">
        <f>VLOOKUP(E33,VIP!$A$2:$O14870,2,0)</f>
        <v>DRBR268</v>
      </c>
      <c r="G33" s="168" t="str">
        <f>VLOOKUP(E33,'LISTADO ATM'!$A$2:$B$901,2,0)</f>
        <v xml:space="preserve">ATM Autobanco La Altagracia (Higuey) </v>
      </c>
      <c r="H33" s="168" t="str">
        <f>VLOOKUP(E33,VIP!$A$2:$O19831,7,FALSE)</f>
        <v>Si</v>
      </c>
      <c r="I33" s="168" t="str">
        <f>VLOOKUP(E33,VIP!$A$2:$O11796,8,FALSE)</f>
        <v>Si</v>
      </c>
      <c r="J33" s="168" t="str">
        <f>VLOOKUP(E33,VIP!$A$2:$O11746,8,FALSE)</f>
        <v>Si</v>
      </c>
      <c r="K33" s="168" t="str">
        <f>VLOOKUP(E33,VIP!$A$2:$O15320,6,0)</f>
        <v>NO</v>
      </c>
      <c r="L33" s="148" t="s">
        <v>2240</v>
      </c>
      <c r="M33" s="176" t="s">
        <v>2538</v>
      </c>
      <c r="N33" s="96" t="s">
        <v>2446</v>
      </c>
      <c r="O33" s="168" t="s">
        <v>2448</v>
      </c>
      <c r="P33" s="168"/>
      <c r="Q33" s="175">
        <v>44508.452777777777</v>
      </c>
      <c r="S33" s="78"/>
      <c r="T33" s="145"/>
    </row>
    <row r="34" spans="1:20" s="130" customFormat="1" ht="18" x14ac:dyDescent="0.25">
      <c r="A34" s="168" t="str">
        <f>VLOOKUP(E34,'LISTADO ATM'!$A$2:$C$902,3,0)</f>
        <v>DISTRITO NACIONAL</v>
      </c>
      <c r="B34" s="112" t="s">
        <v>2681</v>
      </c>
      <c r="C34" s="97">
        <v>44419.05232638889</v>
      </c>
      <c r="D34" s="97" t="s">
        <v>2175</v>
      </c>
      <c r="E34" s="143">
        <v>566</v>
      </c>
      <c r="F34" s="168" t="str">
        <f>VLOOKUP(E34,VIP!$A$2:$O14869,2,0)</f>
        <v>DRBR508</v>
      </c>
      <c r="G34" s="168" t="str">
        <f>VLOOKUP(E34,'LISTADO ATM'!$A$2:$B$901,2,0)</f>
        <v xml:space="preserve">ATM Hiper Olé Aut. Duarte </v>
      </c>
      <c r="H34" s="168" t="str">
        <f>VLOOKUP(E34,VIP!$A$2:$O19830,7,FALSE)</f>
        <v>Si</v>
      </c>
      <c r="I34" s="168" t="str">
        <f>VLOOKUP(E34,VIP!$A$2:$O11795,8,FALSE)</f>
        <v>Si</v>
      </c>
      <c r="J34" s="168" t="str">
        <f>VLOOKUP(E34,VIP!$A$2:$O11745,8,FALSE)</f>
        <v>Si</v>
      </c>
      <c r="K34" s="168" t="str">
        <f>VLOOKUP(E34,VIP!$A$2:$O15319,6,0)</f>
        <v>NO</v>
      </c>
      <c r="L34" s="148" t="s">
        <v>2240</v>
      </c>
      <c r="M34" s="176" t="s">
        <v>2538</v>
      </c>
      <c r="N34" s="96" t="s">
        <v>2446</v>
      </c>
      <c r="O34" s="168" t="s">
        <v>2448</v>
      </c>
      <c r="P34" s="168"/>
      <c r="Q34" s="175">
        <v>44508.452777777777</v>
      </c>
      <c r="S34" s="78"/>
      <c r="T34" s="145"/>
    </row>
    <row r="35" spans="1:20" s="130" customFormat="1" ht="18" x14ac:dyDescent="0.25">
      <c r="A35" s="168" t="str">
        <f>VLOOKUP(E35,'LISTADO ATM'!$A$2:$C$902,3,0)</f>
        <v>DISTRITO NACIONAL</v>
      </c>
      <c r="B35" s="112" t="s">
        <v>2680</v>
      </c>
      <c r="C35" s="97">
        <v>44419.053217592591</v>
      </c>
      <c r="D35" s="97" t="s">
        <v>2175</v>
      </c>
      <c r="E35" s="143">
        <v>744</v>
      </c>
      <c r="F35" s="168" t="str">
        <f>VLOOKUP(E35,VIP!$A$2:$O14868,2,0)</f>
        <v>DRBR289</v>
      </c>
      <c r="G35" s="168" t="str">
        <f>VLOOKUP(E35,'LISTADO ATM'!$A$2:$B$901,2,0)</f>
        <v xml:space="preserve">ATM Multicentro La Sirena Venezuela </v>
      </c>
      <c r="H35" s="168" t="str">
        <f>VLOOKUP(E35,VIP!$A$2:$O19829,7,FALSE)</f>
        <v>Si</v>
      </c>
      <c r="I35" s="168" t="str">
        <f>VLOOKUP(E35,VIP!$A$2:$O11794,8,FALSE)</f>
        <v>Si</v>
      </c>
      <c r="J35" s="168" t="str">
        <f>VLOOKUP(E35,VIP!$A$2:$O11744,8,FALSE)</f>
        <v>Si</v>
      </c>
      <c r="K35" s="168" t="str">
        <f>VLOOKUP(E35,VIP!$A$2:$O15318,6,0)</f>
        <v>SI</v>
      </c>
      <c r="L35" s="148" t="s">
        <v>2240</v>
      </c>
      <c r="M35" s="176" t="s">
        <v>2538</v>
      </c>
      <c r="N35" s="96" t="s">
        <v>2446</v>
      </c>
      <c r="O35" s="168" t="s">
        <v>2448</v>
      </c>
      <c r="P35" s="168"/>
      <c r="Q35" s="175">
        <v>44508.452777777777</v>
      </c>
      <c r="S35" s="78"/>
      <c r="T35" s="145"/>
    </row>
    <row r="36" spans="1:20" s="130" customFormat="1" ht="18" x14ac:dyDescent="0.25">
      <c r="A36" s="168" t="str">
        <f>VLOOKUP(E36,'LISTADO ATM'!$A$2:$C$902,3,0)</f>
        <v>DISTRITO NACIONAL</v>
      </c>
      <c r="B36" s="112" t="s">
        <v>2679</v>
      </c>
      <c r="C36" s="97">
        <v>44419.054016203707</v>
      </c>
      <c r="D36" s="97" t="s">
        <v>2175</v>
      </c>
      <c r="E36" s="143">
        <v>697</v>
      </c>
      <c r="F36" s="168" t="str">
        <f>VLOOKUP(E36,VIP!$A$2:$O14867,2,0)</f>
        <v>DRBR697</v>
      </c>
      <c r="G36" s="168" t="str">
        <f>VLOOKUP(E36,'LISTADO ATM'!$A$2:$B$901,2,0)</f>
        <v>ATM Hipermercado Olé Ciudad Juan Bosch</v>
      </c>
      <c r="H36" s="168" t="str">
        <f>VLOOKUP(E36,VIP!$A$2:$O19828,7,FALSE)</f>
        <v>Si</v>
      </c>
      <c r="I36" s="168" t="str">
        <f>VLOOKUP(E36,VIP!$A$2:$O11793,8,FALSE)</f>
        <v>Si</v>
      </c>
      <c r="J36" s="168" t="str">
        <f>VLOOKUP(E36,VIP!$A$2:$O11743,8,FALSE)</f>
        <v>Si</v>
      </c>
      <c r="K36" s="168" t="str">
        <f>VLOOKUP(E36,VIP!$A$2:$O15317,6,0)</f>
        <v>NO</v>
      </c>
      <c r="L36" s="148" t="s">
        <v>2240</v>
      </c>
      <c r="M36" s="176" t="s">
        <v>2538</v>
      </c>
      <c r="N36" s="96" t="s">
        <v>2446</v>
      </c>
      <c r="O36" s="168" t="s">
        <v>2448</v>
      </c>
      <c r="P36" s="168"/>
      <c r="Q36" s="175">
        <v>44508.452777777777</v>
      </c>
      <c r="S36" s="78"/>
      <c r="T36" s="145"/>
    </row>
    <row r="37" spans="1:20" s="130" customFormat="1" ht="18" x14ac:dyDescent="0.25">
      <c r="A37" s="168" t="str">
        <f>VLOOKUP(E37,'LISTADO ATM'!$A$2:$C$902,3,0)</f>
        <v>DISTRITO NACIONAL</v>
      </c>
      <c r="B37" s="112" t="s">
        <v>2678</v>
      </c>
      <c r="C37" s="97">
        <v>44419.055821759262</v>
      </c>
      <c r="D37" s="97" t="s">
        <v>2175</v>
      </c>
      <c r="E37" s="143">
        <v>678</v>
      </c>
      <c r="F37" s="168" t="str">
        <f>VLOOKUP(E37,VIP!$A$2:$O14866,2,0)</f>
        <v>DRBR678</v>
      </c>
      <c r="G37" s="168" t="str">
        <f>VLOOKUP(E37,'LISTADO ATM'!$A$2:$B$901,2,0)</f>
        <v>ATM Eco Petroleo San Isidro</v>
      </c>
      <c r="H37" s="168" t="str">
        <f>VLOOKUP(E37,VIP!$A$2:$O19827,7,FALSE)</f>
        <v>Si</v>
      </c>
      <c r="I37" s="168" t="str">
        <f>VLOOKUP(E37,VIP!$A$2:$O11792,8,FALSE)</f>
        <v>Si</v>
      </c>
      <c r="J37" s="168" t="str">
        <f>VLOOKUP(E37,VIP!$A$2:$O11742,8,FALSE)</f>
        <v>Si</v>
      </c>
      <c r="K37" s="168" t="str">
        <f>VLOOKUP(E37,VIP!$A$2:$O15316,6,0)</f>
        <v>NO</v>
      </c>
      <c r="L37" s="148" t="s">
        <v>2240</v>
      </c>
      <c r="M37" s="176" t="s">
        <v>2538</v>
      </c>
      <c r="N37" s="96" t="s">
        <v>2446</v>
      </c>
      <c r="O37" s="168" t="s">
        <v>2448</v>
      </c>
      <c r="P37" s="168"/>
      <c r="Q37" s="175">
        <v>44508.452777777777</v>
      </c>
      <c r="S37" s="78"/>
      <c r="T37" s="145"/>
    </row>
    <row r="38" spans="1:20" ht="18" x14ac:dyDescent="0.25">
      <c r="A38" s="169" t="str">
        <f>VLOOKUP(E38,'LISTADO ATM'!$A$2:$C$902,3,0)</f>
        <v>DISTRITO NACIONAL</v>
      </c>
      <c r="B38" s="112" t="s">
        <v>2677</v>
      </c>
      <c r="C38" s="97">
        <v>44419.056516203702</v>
      </c>
      <c r="D38" s="97" t="s">
        <v>2175</v>
      </c>
      <c r="E38" s="143">
        <v>989</v>
      </c>
      <c r="F38" s="169" t="str">
        <f>VLOOKUP(E38,VIP!$A$2:$O14865,2,0)</f>
        <v>DRBR989</v>
      </c>
      <c r="G38" s="169" t="str">
        <f>VLOOKUP(E38,'LISTADO ATM'!$A$2:$B$901,2,0)</f>
        <v xml:space="preserve">ATM Ministerio de Deportes </v>
      </c>
      <c r="H38" s="169" t="str">
        <f>VLOOKUP(E38,VIP!$A$2:$O19826,7,FALSE)</f>
        <v>Si</v>
      </c>
      <c r="I38" s="169" t="str">
        <f>VLOOKUP(E38,VIP!$A$2:$O11791,8,FALSE)</f>
        <v>Si</v>
      </c>
      <c r="J38" s="169" t="str">
        <f>VLOOKUP(E38,VIP!$A$2:$O11741,8,FALSE)</f>
        <v>Si</v>
      </c>
      <c r="K38" s="169" t="str">
        <f>VLOOKUP(E38,VIP!$A$2:$O15315,6,0)</f>
        <v>NO</v>
      </c>
      <c r="L38" s="148" t="s">
        <v>2240</v>
      </c>
      <c r="M38" s="176" t="s">
        <v>2538</v>
      </c>
      <c r="N38" s="96" t="s">
        <v>2446</v>
      </c>
      <c r="O38" s="169" t="s">
        <v>2448</v>
      </c>
      <c r="P38" s="169"/>
      <c r="Q38" s="175">
        <v>44508.452777777777</v>
      </c>
    </row>
    <row r="39" spans="1:20" ht="18" x14ac:dyDescent="0.25">
      <c r="A39" s="169" t="str">
        <f>VLOOKUP(E39,'LISTADO ATM'!$A$2:$C$902,3,0)</f>
        <v>DISTRITO NACIONAL</v>
      </c>
      <c r="B39" s="112" t="s">
        <v>2676</v>
      </c>
      <c r="C39" s="97">
        <v>44419.057152777779</v>
      </c>
      <c r="D39" s="97" t="s">
        <v>2175</v>
      </c>
      <c r="E39" s="143">
        <v>515</v>
      </c>
      <c r="F39" s="169" t="str">
        <f>VLOOKUP(E39,VIP!$A$2:$O14864,2,0)</f>
        <v>DRBR515</v>
      </c>
      <c r="G39" s="169" t="str">
        <f>VLOOKUP(E39,'LISTADO ATM'!$A$2:$B$901,2,0)</f>
        <v xml:space="preserve">ATM Oficina Agora Mall I </v>
      </c>
      <c r="H39" s="169" t="str">
        <f>VLOOKUP(E39,VIP!$A$2:$O19825,7,FALSE)</f>
        <v>Si</v>
      </c>
      <c r="I39" s="169" t="str">
        <f>VLOOKUP(E39,VIP!$A$2:$O11790,8,FALSE)</f>
        <v>Si</v>
      </c>
      <c r="J39" s="169" t="str">
        <f>VLOOKUP(E39,VIP!$A$2:$O11740,8,FALSE)</f>
        <v>Si</v>
      </c>
      <c r="K39" s="169" t="str">
        <f>VLOOKUP(E39,VIP!$A$2:$O15314,6,0)</f>
        <v>SI</v>
      </c>
      <c r="L39" s="148" t="s">
        <v>2240</v>
      </c>
      <c r="M39" s="176" t="s">
        <v>2538</v>
      </c>
      <c r="N39" s="96" t="s">
        <v>2446</v>
      </c>
      <c r="O39" s="169" t="s">
        <v>2448</v>
      </c>
      <c r="P39" s="169"/>
      <c r="Q39" s="175">
        <v>44508.452777777777</v>
      </c>
    </row>
    <row r="40" spans="1:20" ht="18" x14ac:dyDescent="0.25">
      <c r="A40" s="169" t="str">
        <f>VLOOKUP(E40,'LISTADO ATM'!$A$2:$C$902,3,0)</f>
        <v>DISTRITO NACIONAL</v>
      </c>
      <c r="B40" s="112" t="s">
        <v>2675</v>
      </c>
      <c r="C40" s="97">
        <v>44419.119490740741</v>
      </c>
      <c r="D40" s="97" t="s">
        <v>2175</v>
      </c>
      <c r="E40" s="143">
        <v>153</v>
      </c>
      <c r="F40" s="169" t="str">
        <f>VLOOKUP(E40,VIP!$A$2:$O14863,2,0)</f>
        <v>DRBR153</v>
      </c>
      <c r="G40" s="169" t="str">
        <f>VLOOKUP(E40,'LISTADO ATM'!$A$2:$B$901,2,0)</f>
        <v xml:space="preserve">ATM Rehabilitación </v>
      </c>
      <c r="H40" s="169" t="str">
        <f>VLOOKUP(E40,VIP!$A$2:$O19824,7,FALSE)</f>
        <v>No</v>
      </c>
      <c r="I40" s="169" t="str">
        <f>VLOOKUP(E40,VIP!$A$2:$O11789,8,FALSE)</f>
        <v>No</v>
      </c>
      <c r="J40" s="169" t="str">
        <f>VLOOKUP(E40,VIP!$A$2:$O11739,8,FALSE)</f>
        <v>No</v>
      </c>
      <c r="K40" s="169" t="str">
        <f>VLOOKUP(E40,VIP!$A$2:$O15313,6,0)</f>
        <v>NO</v>
      </c>
      <c r="L40" s="148" t="s">
        <v>2240</v>
      </c>
      <c r="M40" s="176" t="s">
        <v>2538</v>
      </c>
      <c r="N40" s="96" t="s">
        <v>2446</v>
      </c>
      <c r="O40" s="169" t="s">
        <v>2448</v>
      </c>
      <c r="P40" s="169"/>
      <c r="Q40" s="175">
        <v>44508.452777777777</v>
      </c>
    </row>
    <row r="41" spans="1:20" ht="18" x14ac:dyDescent="0.25">
      <c r="A41" s="169" t="str">
        <f>VLOOKUP(E41,'LISTADO ATM'!$A$2:$C$902,3,0)</f>
        <v>DISTRITO NACIONAL</v>
      </c>
      <c r="B41" s="112" t="s">
        <v>2674</v>
      </c>
      <c r="C41" s="97">
        <v>44419.120046296295</v>
      </c>
      <c r="D41" s="97" t="s">
        <v>2175</v>
      </c>
      <c r="E41" s="143">
        <v>793</v>
      </c>
      <c r="F41" s="169" t="str">
        <f>VLOOKUP(E41,VIP!$A$2:$O14862,2,0)</f>
        <v>DRBR793</v>
      </c>
      <c r="G41" s="169" t="str">
        <f>VLOOKUP(E41,'LISTADO ATM'!$A$2:$B$901,2,0)</f>
        <v xml:space="preserve">ATM Centro de Caja Agora Mall </v>
      </c>
      <c r="H41" s="169" t="str">
        <f>VLOOKUP(E41,VIP!$A$2:$O19823,7,FALSE)</f>
        <v>Si</v>
      </c>
      <c r="I41" s="169" t="str">
        <f>VLOOKUP(E41,VIP!$A$2:$O11788,8,FALSE)</f>
        <v>Si</v>
      </c>
      <c r="J41" s="169" t="str">
        <f>VLOOKUP(E41,VIP!$A$2:$O11738,8,FALSE)</f>
        <v>Si</v>
      </c>
      <c r="K41" s="169" t="str">
        <f>VLOOKUP(E41,VIP!$A$2:$O15312,6,0)</f>
        <v>NO</v>
      </c>
      <c r="L41" s="148" t="s">
        <v>2240</v>
      </c>
      <c r="M41" s="176" t="s">
        <v>2538</v>
      </c>
      <c r="N41" s="96" t="s">
        <v>2446</v>
      </c>
      <c r="O41" s="169" t="s">
        <v>2448</v>
      </c>
      <c r="P41" s="169"/>
      <c r="Q41" s="175">
        <v>44508.452777777777</v>
      </c>
    </row>
    <row r="42" spans="1:20" ht="18" x14ac:dyDescent="0.25">
      <c r="A42" s="169" t="str">
        <f>VLOOKUP(E42,'LISTADO ATM'!$A$2:$C$902,3,0)</f>
        <v>DISTRITO NACIONAL</v>
      </c>
      <c r="B42" s="112" t="s">
        <v>2673</v>
      </c>
      <c r="C42" s="97">
        <v>44419.125925925924</v>
      </c>
      <c r="D42" s="97" t="s">
        <v>2175</v>
      </c>
      <c r="E42" s="143">
        <v>786</v>
      </c>
      <c r="F42" s="169" t="str">
        <f>VLOOKUP(E42,VIP!$A$2:$O14861,2,0)</f>
        <v>DRBR786</v>
      </c>
      <c r="G42" s="169" t="str">
        <f>VLOOKUP(E42,'LISTADO ATM'!$A$2:$B$901,2,0)</f>
        <v xml:space="preserve">ATM Oficina Agora Mall II </v>
      </c>
      <c r="H42" s="169" t="str">
        <f>VLOOKUP(E42,VIP!$A$2:$O19822,7,FALSE)</f>
        <v>Si</v>
      </c>
      <c r="I42" s="169" t="str">
        <f>VLOOKUP(E42,VIP!$A$2:$O11787,8,FALSE)</f>
        <v>Si</v>
      </c>
      <c r="J42" s="169" t="str">
        <f>VLOOKUP(E42,VIP!$A$2:$O11737,8,FALSE)</f>
        <v>Si</v>
      </c>
      <c r="K42" s="169" t="str">
        <f>VLOOKUP(E42,VIP!$A$2:$O15311,6,0)</f>
        <v>SI</v>
      </c>
      <c r="L42" s="148" t="s">
        <v>2240</v>
      </c>
      <c r="M42" s="176" t="s">
        <v>2538</v>
      </c>
      <c r="N42" s="96" t="s">
        <v>2446</v>
      </c>
      <c r="O42" s="169" t="s">
        <v>2448</v>
      </c>
      <c r="P42" s="169"/>
      <c r="Q42" s="175">
        <v>44508.452777777777</v>
      </c>
    </row>
    <row r="43" spans="1:20" ht="18" x14ac:dyDescent="0.25">
      <c r="A43" s="169" t="str">
        <f>VLOOKUP(E43,'LISTADO ATM'!$A$2:$C$902,3,0)</f>
        <v>ESTE</v>
      </c>
      <c r="B43" s="112" t="s">
        <v>2693</v>
      </c>
      <c r="C43" s="97">
        <v>44419.309374999997</v>
      </c>
      <c r="D43" s="97" t="s">
        <v>2175</v>
      </c>
      <c r="E43" s="143">
        <v>613</v>
      </c>
      <c r="F43" s="169" t="str">
        <f>VLOOKUP(E43,VIP!$A$2:$O14863,2,0)</f>
        <v>DRBR145</v>
      </c>
      <c r="G43" s="169" t="str">
        <f>VLOOKUP(E43,'LISTADO ATM'!$A$2:$B$901,2,0)</f>
        <v xml:space="preserve">ATM Almacenes Zaglul (La Altagracia) </v>
      </c>
      <c r="H43" s="169" t="str">
        <f>VLOOKUP(E43,VIP!$A$2:$O19824,7,FALSE)</f>
        <v>Si</v>
      </c>
      <c r="I43" s="169" t="str">
        <f>VLOOKUP(E43,VIP!$A$2:$O11789,8,FALSE)</f>
        <v>Si</v>
      </c>
      <c r="J43" s="169" t="str">
        <f>VLOOKUP(E43,VIP!$A$2:$O11739,8,FALSE)</f>
        <v>Si</v>
      </c>
      <c r="K43" s="169" t="str">
        <f>VLOOKUP(E43,VIP!$A$2:$O15313,6,0)</f>
        <v>NO</v>
      </c>
      <c r="L43" s="148" t="s">
        <v>2240</v>
      </c>
      <c r="M43" s="176" t="s">
        <v>2538</v>
      </c>
      <c r="N43" s="96" t="s">
        <v>2446</v>
      </c>
      <c r="O43" s="169" t="s">
        <v>2448</v>
      </c>
      <c r="P43" s="169"/>
      <c r="Q43" s="175">
        <v>44508.452777777777</v>
      </c>
    </row>
    <row r="44" spans="1:20" ht="18" x14ac:dyDescent="0.25">
      <c r="A44" s="169" t="str">
        <f>VLOOKUP(E44,'[2]LISTADO ATM'!$A$2:$C$902,3,0)</f>
        <v>DISTRITO NACIONAL</v>
      </c>
      <c r="B44" s="112" t="s">
        <v>2759</v>
      </c>
      <c r="C44" s="97">
        <v>44419.700486111113</v>
      </c>
      <c r="D44" s="97" t="s">
        <v>2175</v>
      </c>
      <c r="E44" s="143">
        <v>648</v>
      </c>
      <c r="F44" s="169" t="str">
        <f>VLOOKUP(E44,[2]VIP!$A$2:$O14923,2,0)</f>
        <v>DRBR190</v>
      </c>
      <c r="G44" s="169" t="str">
        <f>VLOOKUP(E44,'[2]LISTADO ATM'!$A$2:$B$901,2,0)</f>
        <v xml:space="preserve">ATM Hermandad de Pensionados </v>
      </c>
      <c r="H44" s="169" t="str">
        <f>VLOOKUP(E44,[2]VIP!$A$2:$O19884,7,FALSE)</f>
        <v>Si</v>
      </c>
      <c r="I44" s="169" t="str">
        <f>VLOOKUP(E44,[2]VIP!$A$2:$O11849,8,FALSE)</f>
        <v>No</v>
      </c>
      <c r="J44" s="169" t="str">
        <f>VLOOKUP(E44,[2]VIP!$A$2:$O11799,8,FALSE)</f>
        <v>No</v>
      </c>
      <c r="K44" s="169" t="str">
        <f>VLOOKUP(E44,[2]VIP!$A$2:$O15373,6,0)</f>
        <v>NO</v>
      </c>
      <c r="L44" s="148" t="s">
        <v>2240</v>
      </c>
      <c r="M44" s="176" t="s">
        <v>2538</v>
      </c>
      <c r="N44" s="96" t="s">
        <v>2446</v>
      </c>
      <c r="O44" s="169" t="s">
        <v>2448</v>
      </c>
      <c r="P44" s="169"/>
      <c r="Q44" s="175">
        <v>44508.49722222222</v>
      </c>
    </row>
    <row r="45" spans="1:20" ht="18" x14ac:dyDescent="0.25">
      <c r="A45" s="169" t="str">
        <f>VLOOKUP(E45,'[2]LISTADO ATM'!$A$2:$C$902,3,0)</f>
        <v>DISTRITO NACIONAL</v>
      </c>
      <c r="B45" s="112" t="s">
        <v>2762</v>
      </c>
      <c r="C45" s="97">
        <v>44419.698240740741</v>
      </c>
      <c r="D45" s="97" t="s">
        <v>2175</v>
      </c>
      <c r="E45" s="143">
        <v>563</v>
      </c>
      <c r="F45" s="169" t="str">
        <f>VLOOKUP(E45,[2]VIP!$A$2:$O14926,2,0)</f>
        <v>DRBR233</v>
      </c>
      <c r="G45" s="169" t="str">
        <f>VLOOKUP(E45,'[2]LISTADO ATM'!$A$2:$B$901,2,0)</f>
        <v xml:space="preserve">ATM Base Aérea San Isidro </v>
      </c>
      <c r="H45" s="169" t="str">
        <f>VLOOKUP(E45,[2]VIP!$A$2:$O19887,7,FALSE)</f>
        <v>Si</v>
      </c>
      <c r="I45" s="169" t="str">
        <f>VLOOKUP(E45,[2]VIP!$A$2:$O11852,8,FALSE)</f>
        <v>Si</v>
      </c>
      <c r="J45" s="169" t="str">
        <f>VLOOKUP(E45,[2]VIP!$A$2:$O11802,8,FALSE)</f>
        <v>Si</v>
      </c>
      <c r="K45" s="169" t="str">
        <f>VLOOKUP(E45,[2]VIP!$A$2:$O15376,6,0)</f>
        <v>NO</v>
      </c>
      <c r="L45" s="148" t="s">
        <v>2240</v>
      </c>
      <c r="M45" s="176" t="s">
        <v>2538</v>
      </c>
      <c r="N45" s="96" t="s">
        <v>2446</v>
      </c>
      <c r="O45" s="169" t="s">
        <v>2448</v>
      </c>
      <c r="P45" s="169"/>
      <c r="Q45" s="175">
        <v>44508.507638888892</v>
      </c>
    </row>
    <row r="46" spans="1:20" ht="18" x14ac:dyDescent="0.25">
      <c r="A46" s="169" t="str">
        <f>VLOOKUP(E46,'[2]LISTADO ATM'!$A$2:$C$902,3,0)</f>
        <v>DISTRITO NACIONAL</v>
      </c>
      <c r="B46" s="112" t="s">
        <v>2752</v>
      </c>
      <c r="C46" s="97">
        <v>44419.71603009259</v>
      </c>
      <c r="D46" s="97" t="s">
        <v>2175</v>
      </c>
      <c r="E46" s="143">
        <v>549</v>
      </c>
      <c r="F46" s="169" t="str">
        <f>VLOOKUP(E46,[2]VIP!$A$2:$O14917,2,0)</f>
        <v>DRBR026</v>
      </c>
      <c r="G46" s="169" t="str">
        <f>VLOOKUP(E46,'[2]LISTADO ATM'!$A$2:$B$901,2,0)</f>
        <v xml:space="preserve">ATM Ministerio de Turismo (Oficinas Gubernamentales) </v>
      </c>
      <c r="H46" s="169" t="str">
        <f>VLOOKUP(E46,[2]VIP!$A$2:$O19878,7,FALSE)</f>
        <v>Si</v>
      </c>
      <c r="I46" s="169" t="str">
        <f>VLOOKUP(E46,[2]VIP!$A$2:$O11843,8,FALSE)</f>
        <v>Si</v>
      </c>
      <c r="J46" s="169" t="str">
        <f>VLOOKUP(E46,[2]VIP!$A$2:$O11793,8,FALSE)</f>
        <v>Si</v>
      </c>
      <c r="K46" s="169" t="str">
        <f>VLOOKUP(E46,[2]VIP!$A$2:$O15367,6,0)</f>
        <v>NO</v>
      </c>
      <c r="L46" s="148" t="s">
        <v>2240</v>
      </c>
      <c r="M46" s="176" t="s">
        <v>2538</v>
      </c>
      <c r="N46" s="96" t="s">
        <v>2446</v>
      </c>
      <c r="O46" s="169" t="s">
        <v>2448</v>
      </c>
      <c r="P46" s="169"/>
      <c r="Q46" s="175">
        <v>44508.584027777775</v>
      </c>
    </row>
    <row r="47" spans="1:20" ht="18" x14ac:dyDescent="0.25">
      <c r="A47" s="169" t="str">
        <f>VLOOKUP(E47,'[2]LISTADO ATM'!$A$2:$C$902,3,0)</f>
        <v>DISTRITO NACIONAL</v>
      </c>
      <c r="B47" s="112" t="s">
        <v>2755</v>
      </c>
      <c r="C47" s="97">
        <v>44419.712673611109</v>
      </c>
      <c r="D47" s="97" t="s">
        <v>2175</v>
      </c>
      <c r="E47" s="143">
        <v>12</v>
      </c>
      <c r="F47" s="169" t="str">
        <f>VLOOKUP(E47,[2]VIP!$A$2:$O14920,2,0)</f>
        <v>DRBR012</v>
      </c>
      <c r="G47" s="169" t="str">
        <f>VLOOKUP(E47,'[2]LISTADO ATM'!$A$2:$B$901,2,0)</f>
        <v xml:space="preserve">ATM Comercial Ganadera (San Isidro) </v>
      </c>
      <c r="H47" s="169" t="str">
        <f>VLOOKUP(E47,[2]VIP!$A$2:$O19881,7,FALSE)</f>
        <v>Si</v>
      </c>
      <c r="I47" s="169" t="str">
        <f>VLOOKUP(E47,[2]VIP!$A$2:$O11846,8,FALSE)</f>
        <v>No</v>
      </c>
      <c r="J47" s="169" t="str">
        <f>VLOOKUP(E47,[2]VIP!$A$2:$O11796,8,FALSE)</f>
        <v>No</v>
      </c>
      <c r="K47" s="169" t="str">
        <f>VLOOKUP(E47,[2]VIP!$A$2:$O15370,6,0)</f>
        <v>NO</v>
      </c>
      <c r="L47" s="148" t="s">
        <v>2240</v>
      </c>
      <c r="M47" s="176" t="s">
        <v>2538</v>
      </c>
      <c r="N47" s="96" t="s">
        <v>2446</v>
      </c>
      <c r="O47" s="169" t="s">
        <v>2448</v>
      </c>
      <c r="P47" s="169"/>
      <c r="Q47" s="175">
        <v>44508.635416666664</v>
      </c>
    </row>
    <row r="48" spans="1:20" ht="18" x14ac:dyDescent="0.25">
      <c r="A48" s="169" t="str">
        <f>VLOOKUP(E48,'[2]LISTADO ATM'!$A$2:$C$902,3,0)</f>
        <v>DISTRITO NACIONAL</v>
      </c>
      <c r="B48" s="112" t="s">
        <v>2751</v>
      </c>
      <c r="C48" s="97">
        <v>44419.723275462966</v>
      </c>
      <c r="D48" s="97" t="s">
        <v>2175</v>
      </c>
      <c r="E48" s="143">
        <v>504</v>
      </c>
      <c r="F48" s="169" t="str">
        <f>VLOOKUP(E48,[2]VIP!$A$2:$O14916,2,0)</f>
        <v>DRBR504</v>
      </c>
      <c r="G48" s="169" t="str">
        <f>VLOOKUP(E48,'[2]LISTADO ATM'!$A$2:$B$901,2,0)</f>
        <v>ATM Oficina Plaza Moderna</v>
      </c>
      <c r="H48" s="169" t="str">
        <f>VLOOKUP(E48,[2]VIP!$A$2:$O19877,7,FALSE)</f>
        <v>Si</v>
      </c>
      <c r="I48" s="169" t="str">
        <f>VLOOKUP(E48,[2]VIP!$A$2:$O11842,8,FALSE)</f>
        <v>Si</v>
      </c>
      <c r="J48" s="169" t="str">
        <f>VLOOKUP(E48,[2]VIP!$A$2:$O11792,8,FALSE)</f>
        <v>Si</v>
      </c>
      <c r="K48" s="169" t="str">
        <f>VLOOKUP(E48,[2]VIP!$A$2:$O15366,6,0)</f>
        <v>NO</v>
      </c>
      <c r="L48" s="148" t="s">
        <v>2240</v>
      </c>
      <c r="M48" s="176" t="s">
        <v>2538</v>
      </c>
      <c r="N48" s="96" t="s">
        <v>2446</v>
      </c>
      <c r="O48" s="169" t="s">
        <v>2448</v>
      </c>
      <c r="P48" s="169"/>
      <c r="Q48" s="175">
        <v>44508.79583333333</v>
      </c>
    </row>
    <row r="49" spans="1:17" ht="18" x14ac:dyDescent="0.25">
      <c r="A49" s="169" t="str">
        <f>VLOOKUP(E49,'LISTADO ATM'!$A$2:$C$902,3,0)</f>
        <v>DISTRITO NACIONAL</v>
      </c>
      <c r="B49" s="112" t="s">
        <v>2718</v>
      </c>
      <c r="C49" s="97">
        <v>44419.484432870369</v>
      </c>
      <c r="D49" s="97" t="s">
        <v>2462</v>
      </c>
      <c r="E49" s="143">
        <v>745</v>
      </c>
      <c r="F49" s="169" t="str">
        <f>VLOOKUP(E49,VIP!$A$2:$O14887,2,0)</f>
        <v>DRBR027</v>
      </c>
      <c r="G49" s="169" t="str">
        <f>VLOOKUP(E49,'LISTADO ATM'!$A$2:$B$901,2,0)</f>
        <v xml:space="preserve">ATM Oficina Ave. Duarte </v>
      </c>
      <c r="H49" s="169" t="str">
        <f>VLOOKUP(E49,VIP!$A$2:$O19848,7,FALSE)</f>
        <v>No</v>
      </c>
      <c r="I49" s="169" t="str">
        <f>VLOOKUP(E49,VIP!$A$2:$O11813,8,FALSE)</f>
        <v>No</v>
      </c>
      <c r="J49" s="169" t="str">
        <f>VLOOKUP(E49,VIP!$A$2:$O11763,8,FALSE)</f>
        <v>No</v>
      </c>
      <c r="K49" s="169" t="str">
        <f>VLOOKUP(E49,VIP!$A$2:$O15337,6,0)</f>
        <v>NO</v>
      </c>
      <c r="L49" s="148" t="s">
        <v>2727</v>
      </c>
      <c r="M49" s="176" t="s">
        <v>2538</v>
      </c>
      <c r="N49" s="176" t="s">
        <v>2728</v>
      </c>
      <c r="O49" s="169" t="s">
        <v>2725</v>
      </c>
      <c r="P49" s="169" t="s">
        <v>2770</v>
      </c>
      <c r="Q49" s="175">
        <v>44508.494444444441</v>
      </c>
    </row>
    <row r="50" spans="1:17" ht="18" x14ac:dyDescent="0.25">
      <c r="A50" s="169" t="str">
        <f>VLOOKUP(E50,'LISTADO ATM'!$A$2:$C$902,3,0)</f>
        <v>DISTRITO NACIONAL</v>
      </c>
      <c r="B50" s="112" t="s">
        <v>2719</v>
      </c>
      <c r="C50" s="97">
        <v>44419.485023148147</v>
      </c>
      <c r="D50" s="97" t="s">
        <v>2462</v>
      </c>
      <c r="E50" s="143">
        <v>453</v>
      </c>
      <c r="F50" s="169" t="str">
        <f>VLOOKUP(E50,VIP!$A$2:$O14888,2,0)</f>
        <v>DRBR453</v>
      </c>
      <c r="G50" s="169" t="str">
        <f>VLOOKUP(E50,'LISTADO ATM'!$A$2:$B$901,2,0)</f>
        <v xml:space="preserve">ATM Autobanco Sarasota II </v>
      </c>
      <c r="H50" s="169" t="str">
        <f>VLOOKUP(E50,VIP!$A$2:$O19849,7,FALSE)</f>
        <v>Si</v>
      </c>
      <c r="I50" s="169" t="str">
        <f>VLOOKUP(E50,VIP!$A$2:$O11814,8,FALSE)</f>
        <v>Si</v>
      </c>
      <c r="J50" s="169" t="str">
        <f>VLOOKUP(E50,VIP!$A$2:$O11764,8,FALSE)</f>
        <v>Si</v>
      </c>
      <c r="K50" s="169" t="str">
        <f>VLOOKUP(E50,VIP!$A$2:$O15338,6,0)</f>
        <v>SI</v>
      </c>
      <c r="L50" s="148" t="s">
        <v>2727</v>
      </c>
      <c r="M50" s="176" t="s">
        <v>2538</v>
      </c>
      <c r="N50" s="176" t="s">
        <v>2728</v>
      </c>
      <c r="O50" s="169" t="s">
        <v>2725</v>
      </c>
      <c r="P50" s="169" t="s">
        <v>2770</v>
      </c>
      <c r="Q50" s="175">
        <v>44508.494444444441</v>
      </c>
    </row>
    <row r="51" spans="1:17" ht="18" x14ac:dyDescent="0.25">
      <c r="A51" s="169" t="str">
        <f>VLOOKUP(E51,'LISTADO ATM'!$A$2:$C$902,3,0)</f>
        <v>ESTE</v>
      </c>
      <c r="B51" s="112" t="s">
        <v>2720</v>
      </c>
      <c r="C51" s="97">
        <v>44419.486793981479</v>
      </c>
      <c r="D51" s="97" t="s">
        <v>2462</v>
      </c>
      <c r="E51" s="143">
        <v>117</v>
      </c>
      <c r="F51" s="169" t="str">
        <f>VLOOKUP(E51,VIP!$A$2:$O14889,2,0)</f>
        <v>DRBR117</v>
      </c>
      <c r="G51" s="169" t="str">
        <f>VLOOKUP(E51,'LISTADO ATM'!$A$2:$B$901,2,0)</f>
        <v xml:space="preserve">ATM Oficina El Seybo </v>
      </c>
      <c r="H51" s="169" t="str">
        <f>VLOOKUP(E51,VIP!$A$2:$O19850,7,FALSE)</f>
        <v>Si</v>
      </c>
      <c r="I51" s="169" t="str">
        <f>VLOOKUP(E51,VIP!$A$2:$O11815,8,FALSE)</f>
        <v>Si</v>
      </c>
      <c r="J51" s="169" t="str">
        <f>VLOOKUP(E51,VIP!$A$2:$O11765,8,FALSE)</f>
        <v>Si</v>
      </c>
      <c r="K51" s="169" t="str">
        <f>VLOOKUP(E51,VIP!$A$2:$O15339,6,0)</f>
        <v>SI</v>
      </c>
      <c r="L51" s="148" t="s">
        <v>2727</v>
      </c>
      <c r="M51" s="176" t="s">
        <v>2538</v>
      </c>
      <c r="N51" s="176" t="s">
        <v>2728</v>
      </c>
      <c r="O51" s="169" t="s">
        <v>2725</v>
      </c>
      <c r="P51" s="169" t="s">
        <v>2770</v>
      </c>
      <c r="Q51" s="175">
        <v>44508.494444444441</v>
      </c>
    </row>
    <row r="52" spans="1:17" ht="18" x14ac:dyDescent="0.25">
      <c r="A52" s="169" t="str">
        <f>VLOOKUP(E52,'LISTADO ATM'!$A$2:$C$902,3,0)</f>
        <v>NORTE</v>
      </c>
      <c r="B52" s="112" t="s">
        <v>2721</v>
      </c>
      <c r="C52" s="97">
        <v>44419.487500000003</v>
      </c>
      <c r="D52" s="97" t="s">
        <v>2462</v>
      </c>
      <c r="E52" s="143">
        <v>872</v>
      </c>
      <c r="F52" s="169" t="str">
        <f>VLOOKUP(E52,VIP!$A$2:$O14890,2,0)</f>
        <v>DRBR872</v>
      </c>
      <c r="G52" s="169" t="str">
        <f>VLOOKUP(E52,'LISTADO ATM'!$A$2:$B$901,2,0)</f>
        <v xml:space="preserve">ATM Zona Franca Pisano II (Santiago) </v>
      </c>
      <c r="H52" s="169" t="str">
        <f>VLOOKUP(E52,VIP!$A$2:$O19851,7,FALSE)</f>
        <v>Si</v>
      </c>
      <c r="I52" s="169" t="str">
        <f>VLOOKUP(E52,VIP!$A$2:$O11816,8,FALSE)</f>
        <v>Si</v>
      </c>
      <c r="J52" s="169" t="str">
        <f>VLOOKUP(E52,VIP!$A$2:$O11766,8,FALSE)</f>
        <v>Si</v>
      </c>
      <c r="K52" s="169" t="str">
        <f>VLOOKUP(E52,VIP!$A$2:$O15340,6,0)</f>
        <v>NO</v>
      </c>
      <c r="L52" s="148" t="s">
        <v>2727</v>
      </c>
      <c r="M52" s="176" t="s">
        <v>2538</v>
      </c>
      <c r="N52" s="176" t="s">
        <v>2728</v>
      </c>
      <c r="O52" s="169" t="s">
        <v>2725</v>
      </c>
      <c r="P52" s="169" t="s">
        <v>2770</v>
      </c>
      <c r="Q52" s="175">
        <v>44508.494444444441</v>
      </c>
    </row>
    <row r="53" spans="1:17" ht="18" x14ac:dyDescent="0.25">
      <c r="A53" s="169" t="str">
        <f>VLOOKUP(E53,'LISTADO ATM'!$A$2:$C$902,3,0)</f>
        <v>ESTE</v>
      </c>
      <c r="B53" s="112" t="s">
        <v>2722</v>
      </c>
      <c r="C53" s="97">
        <v>44419.487974537034</v>
      </c>
      <c r="D53" s="97" t="s">
        <v>2462</v>
      </c>
      <c r="E53" s="143">
        <v>1</v>
      </c>
      <c r="F53" s="169" t="str">
        <f>VLOOKUP(E53,VIP!$A$2:$O14891,2,0)</f>
        <v>DRBR001</v>
      </c>
      <c r="G53" s="169" t="str">
        <f>VLOOKUP(E53,'LISTADO ATM'!$A$2:$B$901,2,0)</f>
        <v>ATM S/M San Rafael del Yuma</v>
      </c>
      <c r="H53" s="169" t="str">
        <f>VLOOKUP(E53,VIP!$A$2:$O19852,7,FALSE)</f>
        <v>Si</v>
      </c>
      <c r="I53" s="169" t="str">
        <f>VLOOKUP(E53,VIP!$A$2:$O11817,8,FALSE)</f>
        <v>Si</v>
      </c>
      <c r="J53" s="169" t="str">
        <f>VLOOKUP(E53,VIP!$A$2:$O11767,8,FALSE)</f>
        <v>Si</v>
      </c>
      <c r="K53" s="169" t="str">
        <f>VLOOKUP(E53,VIP!$A$2:$O15341,6,0)</f>
        <v>NO</v>
      </c>
      <c r="L53" s="148" t="s">
        <v>2727</v>
      </c>
      <c r="M53" s="176" t="s">
        <v>2538</v>
      </c>
      <c r="N53" s="176" t="s">
        <v>2728</v>
      </c>
      <c r="O53" s="169" t="s">
        <v>2725</v>
      </c>
      <c r="P53" s="169" t="s">
        <v>2770</v>
      </c>
      <c r="Q53" s="175">
        <v>44508.494444444441</v>
      </c>
    </row>
    <row r="54" spans="1:17" ht="18" x14ac:dyDescent="0.25">
      <c r="A54" s="169" t="str">
        <f>VLOOKUP(E54,'LISTADO ATM'!$A$2:$C$902,3,0)</f>
        <v>ESTE</v>
      </c>
      <c r="B54" s="112">
        <v>3335985337</v>
      </c>
      <c r="C54" s="97">
        <v>44419.329861111109</v>
      </c>
      <c r="D54" s="97" t="s">
        <v>2462</v>
      </c>
      <c r="E54" s="143">
        <v>268</v>
      </c>
      <c r="F54" s="169" t="str">
        <f>VLOOKUP(E54,VIP!$A$2:$O14892,2,0)</f>
        <v>DRBR268</v>
      </c>
      <c r="G54" s="169" t="str">
        <f>VLOOKUP(E54,'LISTADO ATM'!$A$2:$B$901,2,0)</f>
        <v xml:space="preserve">ATM Autobanco La Altagracia (Higuey) </v>
      </c>
      <c r="H54" s="169" t="str">
        <f>VLOOKUP(E54,VIP!$A$2:$O19853,7,FALSE)</f>
        <v>Si</v>
      </c>
      <c r="I54" s="169" t="str">
        <f>VLOOKUP(E54,VIP!$A$2:$O11818,8,FALSE)</f>
        <v>Si</v>
      </c>
      <c r="J54" s="169" t="str">
        <f>VLOOKUP(E54,VIP!$A$2:$O11768,8,FALSE)</f>
        <v>Si</v>
      </c>
      <c r="K54" s="169" t="str">
        <f>VLOOKUP(E54,VIP!$A$2:$O15342,6,0)</f>
        <v>NO</v>
      </c>
      <c r="L54" s="148" t="s">
        <v>2727</v>
      </c>
      <c r="M54" s="176" t="s">
        <v>2538</v>
      </c>
      <c r="N54" s="176" t="s">
        <v>2728</v>
      </c>
      <c r="O54" s="169" t="s">
        <v>2730</v>
      </c>
      <c r="P54" s="169" t="s">
        <v>2770</v>
      </c>
      <c r="Q54" s="175">
        <v>44508.494444444441</v>
      </c>
    </row>
    <row r="55" spans="1:17" s="130" customFormat="1" ht="18" x14ac:dyDescent="0.25">
      <c r="A55" s="171" t="str">
        <f>VLOOKUP(E55,'LISTADO ATM'!$A$2:$C$902,3,0)</f>
        <v>ESTE</v>
      </c>
      <c r="B55" s="112">
        <v>3335985703</v>
      </c>
      <c r="C55" s="97">
        <v>44419.433333333334</v>
      </c>
      <c r="D55" s="97" t="s">
        <v>2462</v>
      </c>
      <c r="E55" s="143">
        <v>219</v>
      </c>
      <c r="F55" s="171" t="str">
        <f>VLOOKUP(E55,VIP!$A$2:$O14894,2,0)</f>
        <v>DRBR219</v>
      </c>
      <c r="G55" s="171" t="str">
        <f>VLOOKUP(E55,'LISTADO ATM'!$A$2:$B$901,2,0)</f>
        <v xml:space="preserve">ATM Oficina La Altagracia (Higuey) </v>
      </c>
      <c r="H55" s="171" t="str">
        <f>VLOOKUP(E55,VIP!$A$2:$O19855,7,FALSE)</f>
        <v>Si</v>
      </c>
      <c r="I55" s="171" t="str">
        <f>VLOOKUP(E55,VIP!$A$2:$O11820,8,FALSE)</f>
        <v>Si</v>
      </c>
      <c r="J55" s="171" t="str">
        <f>VLOOKUP(E55,VIP!$A$2:$O11770,8,FALSE)</f>
        <v>Si</v>
      </c>
      <c r="K55" s="171" t="str">
        <f>VLOOKUP(E55,VIP!$A$2:$O15344,6,0)</f>
        <v>NO</v>
      </c>
      <c r="L55" s="148" t="s">
        <v>2727</v>
      </c>
      <c r="M55" s="176" t="s">
        <v>2538</v>
      </c>
      <c r="N55" s="176" t="s">
        <v>2728</v>
      </c>
      <c r="O55" s="171" t="s">
        <v>2730</v>
      </c>
      <c r="P55" s="171" t="s">
        <v>2770</v>
      </c>
      <c r="Q55" s="175">
        <v>44508.494444444441</v>
      </c>
    </row>
    <row r="56" spans="1:17" s="130" customFormat="1" ht="18" x14ac:dyDescent="0.25">
      <c r="A56" s="171" t="str">
        <f>VLOOKUP(E56,'LISTADO ATM'!$A$2:$C$902,3,0)</f>
        <v>ESTE</v>
      </c>
      <c r="B56" s="112">
        <v>3335985867</v>
      </c>
      <c r="C56" s="97">
        <v>44419.478472222225</v>
      </c>
      <c r="D56" s="97" t="s">
        <v>2462</v>
      </c>
      <c r="E56" s="143">
        <v>612</v>
      </c>
      <c r="F56" s="171" t="str">
        <f>VLOOKUP(E56,VIP!$A$2:$O14895,2,0)</f>
        <v>DRBR220</v>
      </c>
      <c r="G56" s="171" t="str">
        <f>VLOOKUP(E56,'LISTADO ATM'!$A$2:$B$901,2,0)</f>
        <v xml:space="preserve">ATM Plaza Orense (La Romana) </v>
      </c>
      <c r="H56" s="171" t="str">
        <f>VLOOKUP(E56,VIP!$A$2:$O19856,7,FALSE)</f>
        <v>Si</v>
      </c>
      <c r="I56" s="171" t="str">
        <f>VLOOKUP(E56,VIP!$A$2:$O11821,8,FALSE)</f>
        <v>Si</v>
      </c>
      <c r="J56" s="171" t="str">
        <f>VLOOKUP(E56,VIP!$A$2:$O11771,8,FALSE)</f>
        <v>Si</v>
      </c>
      <c r="K56" s="171" t="str">
        <f>VLOOKUP(E56,VIP!$A$2:$O15345,6,0)</f>
        <v>NO</v>
      </c>
      <c r="L56" s="148" t="s">
        <v>2727</v>
      </c>
      <c r="M56" s="176" t="s">
        <v>2538</v>
      </c>
      <c r="N56" s="176" t="s">
        <v>2728</v>
      </c>
      <c r="O56" s="171" t="s">
        <v>2730</v>
      </c>
      <c r="P56" s="171" t="s">
        <v>2770</v>
      </c>
      <c r="Q56" s="175">
        <v>44508.494444444441</v>
      </c>
    </row>
    <row r="57" spans="1:17" s="130" customFormat="1" ht="18" x14ac:dyDescent="0.25">
      <c r="A57" s="171" t="str">
        <f>VLOOKUP(E57,'LISTADO ATM'!$A$2:$C$902,3,0)</f>
        <v>DISTRITO NACIONAL</v>
      </c>
      <c r="B57" s="112" t="s">
        <v>2648</v>
      </c>
      <c r="C57" s="97">
        <v>44418.649768518517</v>
      </c>
      <c r="D57" s="97" t="s">
        <v>2462</v>
      </c>
      <c r="E57" s="143">
        <v>231</v>
      </c>
      <c r="F57" s="171" t="str">
        <f>VLOOKUP(E57,VIP!$A$2:$O14851,2,0)</f>
        <v>DRBR231</v>
      </c>
      <c r="G57" s="171" t="str">
        <f>VLOOKUP(E57,'LISTADO ATM'!$A$2:$B$901,2,0)</f>
        <v xml:space="preserve">ATM Oficina Zona Oriental </v>
      </c>
      <c r="H57" s="171" t="str">
        <f>VLOOKUP(E57,VIP!$A$2:$O19812,7,FALSE)</f>
        <v>Si</v>
      </c>
      <c r="I57" s="171" t="str">
        <f>VLOOKUP(E57,VIP!$A$2:$O11777,8,FALSE)</f>
        <v>Si</v>
      </c>
      <c r="J57" s="171" t="str">
        <f>VLOOKUP(E57,VIP!$A$2:$O11727,8,FALSE)</f>
        <v>Si</v>
      </c>
      <c r="K57" s="171" t="str">
        <f>VLOOKUP(E57,VIP!$A$2:$O15301,6,0)</f>
        <v>SI</v>
      </c>
      <c r="L57" s="148" t="s">
        <v>2590</v>
      </c>
      <c r="M57" s="176" t="s">
        <v>2538</v>
      </c>
      <c r="N57" s="96" t="s">
        <v>2446</v>
      </c>
      <c r="O57" s="171" t="s">
        <v>2463</v>
      </c>
      <c r="P57" s="171"/>
      <c r="Q57" s="175">
        <v>44508.452777777777</v>
      </c>
    </row>
    <row r="58" spans="1:17" s="130" customFormat="1" ht="18" x14ac:dyDescent="0.25">
      <c r="A58" s="171" t="str">
        <f>VLOOKUP(E58,'LISTADO ATM'!$A$2:$C$902,3,0)</f>
        <v>DISTRITO NACIONAL</v>
      </c>
      <c r="B58" s="112" t="s">
        <v>2647</v>
      </c>
      <c r="C58" s="97">
        <v>44418.652499999997</v>
      </c>
      <c r="D58" s="97" t="s">
        <v>2462</v>
      </c>
      <c r="E58" s="143">
        <v>743</v>
      </c>
      <c r="F58" s="171" t="str">
        <f>VLOOKUP(E58,VIP!$A$2:$O14850,2,0)</f>
        <v>DRBR287</v>
      </c>
      <c r="G58" s="171" t="str">
        <f>VLOOKUP(E58,'LISTADO ATM'!$A$2:$B$901,2,0)</f>
        <v xml:space="preserve">ATM Oficina Los Frailes </v>
      </c>
      <c r="H58" s="171" t="str">
        <f>VLOOKUP(E58,VIP!$A$2:$O19811,7,FALSE)</f>
        <v>Si</v>
      </c>
      <c r="I58" s="171" t="str">
        <f>VLOOKUP(E58,VIP!$A$2:$O11776,8,FALSE)</f>
        <v>Si</v>
      </c>
      <c r="J58" s="171" t="str">
        <f>VLOOKUP(E58,VIP!$A$2:$O11726,8,FALSE)</f>
        <v>Si</v>
      </c>
      <c r="K58" s="171" t="str">
        <f>VLOOKUP(E58,VIP!$A$2:$O15300,6,0)</f>
        <v>SI</v>
      </c>
      <c r="L58" s="148" t="s">
        <v>2590</v>
      </c>
      <c r="M58" s="176" t="s">
        <v>2538</v>
      </c>
      <c r="N58" s="96" t="s">
        <v>2446</v>
      </c>
      <c r="O58" s="171" t="s">
        <v>2463</v>
      </c>
      <c r="P58" s="171"/>
      <c r="Q58" s="175">
        <v>44508.452777777777</v>
      </c>
    </row>
    <row r="59" spans="1:17" s="130" customFormat="1" ht="18" x14ac:dyDescent="0.25">
      <c r="A59" s="171" t="str">
        <f>VLOOKUP(E59,'LISTADO ATM'!$A$2:$C$902,3,0)</f>
        <v>DISTRITO NACIONAL</v>
      </c>
      <c r="B59" s="112" t="s">
        <v>2641</v>
      </c>
      <c r="C59" s="97">
        <v>44418.668576388889</v>
      </c>
      <c r="D59" s="97" t="s">
        <v>2442</v>
      </c>
      <c r="E59" s="143">
        <v>545</v>
      </c>
      <c r="F59" s="171" t="str">
        <f>VLOOKUP(E59,VIP!$A$2:$O14842,2,0)</f>
        <v>DRBR995</v>
      </c>
      <c r="G59" s="171" t="str">
        <f>VLOOKUP(E59,'LISTADO ATM'!$A$2:$B$901,2,0)</f>
        <v xml:space="preserve">ATM Oficina Isabel La Católica II  </v>
      </c>
      <c r="H59" s="171" t="str">
        <f>VLOOKUP(E59,VIP!$A$2:$O19803,7,FALSE)</f>
        <v>Si</v>
      </c>
      <c r="I59" s="171" t="str">
        <f>VLOOKUP(E59,VIP!$A$2:$O11768,8,FALSE)</f>
        <v>Si</v>
      </c>
      <c r="J59" s="171" t="str">
        <f>VLOOKUP(E59,VIP!$A$2:$O11718,8,FALSE)</f>
        <v>Si</v>
      </c>
      <c r="K59" s="171" t="str">
        <f>VLOOKUP(E59,VIP!$A$2:$O15292,6,0)</f>
        <v>NO</v>
      </c>
      <c r="L59" s="148" t="s">
        <v>2590</v>
      </c>
      <c r="M59" s="176" t="s">
        <v>2538</v>
      </c>
      <c r="N59" s="96" t="s">
        <v>2446</v>
      </c>
      <c r="O59" s="171" t="s">
        <v>2447</v>
      </c>
      <c r="P59" s="171"/>
      <c r="Q59" s="175">
        <v>44508.62222222222</v>
      </c>
    </row>
    <row r="60" spans="1:17" s="130" customFormat="1" ht="18" x14ac:dyDescent="0.25">
      <c r="A60" s="171" t="str">
        <f>VLOOKUP(E60,'LISTADO ATM'!$A$2:$C$902,3,0)</f>
        <v>NORTE</v>
      </c>
      <c r="B60" s="112" t="s">
        <v>2695</v>
      </c>
      <c r="C60" s="97">
        <v>44419.319189814814</v>
      </c>
      <c r="D60" s="97" t="s">
        <v>2462</v>
      </c>
      <c r="E60" s="143">
        <v>350</v>
      </c>
      <c r="F60" s="171" t="str">
        <f>VLOOKUP(E60,VIP!$A$2:$O14865,2,0)</f>
        <v>DRBR350</v>
      </c>
      <c r="G60" s="171" t="str">
        <f>VLOOKUP(E60,'LISTADO ATM'!$A$2:$B$901,2,0)</f>
        <v xml:space="preserve">ATM Oficina Villa Tapia </v>
      </c>
      <c r="H60" s="171" t="str">
        <f>VLOOKUP(E60,VIP!$A$2:$O19826,7,FALSE)</f>
        <v>Si</v>
      </c>
      <c r="I60" s="171" t="str">
        <f>VLOOKUP(E60,VIP!$A$2:$O11791,8,FALSE)</f>
        <v>Si</v>
      </c>
      <c r="J60" s="171" t="str">
        <f>VLOOKUP(E60,VIP!$A$2:$O11741,8,FALSE)</f>
        <v>Si</v>
      </c>
      <c r="K60" s="171" t="str">
        <f>VLOOKUP(E60,VIP!$A$2:$O15315,6,0)</f>
        <v>NO</v>
      </c>
      <c r="L60" s="148" t="s">
        <v>2435</v>
      </c>
      <c r="M60" s="176" t="s">
        <v>2538</v>
      </c>
      <c r="N60" s="96" t="s">
        <v>2446</v>
      </c>
      <c r="O60" s="171" t="s">
        <v>2691</v>
      </c>
      <c r="P60" s="171"/>
      <c r="Q60" s="175">
        <v>44508.452777777777</v>
      </c>
    </row>
    <row r="61" spans="1:17" s="130" customFormat="1" ht="18" x14ac:dyDescent="0.25">
      <c r="A61" s="171" t="str">
        <f>VLOOKUP(E61,'LISTADO ATM'!$A$2:$C$902,3,0)</f>
        <v>DISTRITO NACIONAL</v>
      </c>
      <c r="B61" s="112" t="s">
        <v>2639</v>
      </c>
      <c r="C61" s="97">
        <v>44418.495706018519</v>
      </c>
      <c r="D61" s="97" t="s">
        <v>2442</v>
      </c>
      <c r="E61" s="143">
        <v>557</v>
      </c>
      <c r="F61" s="171" t="str">
        <f>VLOOKUP(E61,VIP!$A$2:$O14847,2,0)</f>
        <v>DRBR022</v>
      </c>
      <c r="G61" s="171" t="str">
        <f>VLOOKUP(E61,'LISTADO ATM'!$A$2:$B$901,2,0)</f>
        <v xml:space="preserve">ATM Multicentro La Sirena Ave. Mella </v>
      </c>
      <c r="H61" s="171" t="str">
        <f>VLOOKUP(E61,VIP!$A$2:$O19808,7,FALSE)</f>
        <v>Si</v>
      </c>
      <c r="I61" s="171" t="str">
        <f>VLOOKUP(E61,VIP!$A$2:$O11773,8,FALSE)</f>
        <v>Si</v>
      </c>
      <c r="J61" s="171" t="str">
        <f>VLOOKUP(E61,VIP!$A$2:$O11723,8,FALSE)</f>
        <v>Si</v>
      </c>
      <c r="K61" s="171" t="str">
        <f>VLOOKUP(E61,VIP!$A$2:$O15297,6,0)</f>
        <v>SI</v>
      </c>
      <c r="L61" s="148" t="s">
        <v>2435</v>
      </c>
      <c r="M61" s="176" t="s">
        <v>2538</v>
      </c>
      <c r="N61" s="96" t="s">
        <v>2446</v>
      </c>
      <c r="O61" s="171" t="s">
        <v>2447</v>
      </c>
      <c r="P61" s="171"/>
      <c r="Q61" s="175">
        <v>44508.452777777777</v>
      </c>
    </row>
    <row r="62" spans="1:17" s="130" customFormat="1" ht="18" x14ac:dyDescent="0.25">
      <c r="A62" s="171" t="str">
        <f>VLOOKUP(E62,'LISTADO ATM'!$A$2:$C$902,3,0)</f>
        <v>SUR</v>
      </c>
      <c r="B62" s="112" t="s">
        <v>2686</v>
      </c>
      <c r="C62" s="97">
        <v>44419.016342592593</v>
      </c>
      <c r="D62" s="97" t="s">
        <v>2442</v>
      </c>
      <c r="E62" s="143">
        <v>45</v>
      </c>
      <c r="F62" s="171" t="str">
        <f>VLOOKUP(E62,VIP!$A$2:$O14874,2,0)</f>
        <v>DRBR045</v>
      </c>
      <c r="G62" s="171" t="str">
        <f>VLOOKUP(E62,'LISTADO ATM'!$A$2:$B$901,2,0)</f>
        <v xml:space="preserve">ATM Oficina Tamayo </v>
      </c>
      <c r="H62" s="171" t="str">
        <f>VLOOKUP(E62,VIP!$A$2:$O19835,7,FALSE)</f>
        <v>Si</v>
      </c>
      <c r="I62" s="171" t="str">
        <f>VLOOKUP(E62,VIP!$A$2:$O11800,8,FALSE)</f>
        <v>Si</v>
      </c>
      <c r="J62" s="171" t="str">
        <f>VLOOKUP(E62,VIP!$A$2:$O11750,8,FALSE)</f>
        <v>Si</v>
      </c>
      <c r="K62" s="171" t="str">
        <f>VLOOKUP(E62,VIP!$A$2:$O15324,6,0)</f>
        <v>SI</v>
      </c>
      <c r="L62" s="148" t="s">
        <v>2435</v>
      </c>
      <c r="M62" s="176" t="s">
        <v>2538</v>
      </c>
      <c r="N62" s="96" t="s">
        <v>2446</v>
      </c>
      <c r="O62" s="171" t="s">
        <v>2447</v>
      </c>
      <c r="P62" s="171"/>
      <c r="Q62" s="175">
        <v>44508.452777777777</v>
      </c>
    </row>
    <row r="63" spans="1:17" s="130" customFormat="1" ht="18" x14ac:dyDescent="0.25">
      <c r="A63" s="171" t="str">
        <f>VLOOKUP(E63,'LISTADO ATM'!$A$2:$C$902,3,0)</f>
        <v>DISTRITO NACIONAL</v>
      </c>
      <c r="B63" s="112" t="s">
        <v>2640</v>
      </c>
      <c r="C63" s="97">
        <v>44418.475613425922</v>
      </c>
      <c r="D63" s="97" t="s">
        <v>2442</v>
      </c>
      <c r="E63" s="143">
        <v>961</v>
      </c>
      <c r="F63" s="171" t="str">
        <f>VLOOKUP(E63,VIP!$A$2:$O14848,2,0)</f>
        <v>DRBR03H</v>
      </c>
      <c r="G63" s="171" t="str">
        <f>VLOOKUP(E63,'LISTADO ATM'!$A$2:$B$901,2,0)</f>
        <v xml:space="preserve">ATM Listín Diario </v>
      </c>
      <c r="H63" s="171" t="str">
        <f>VLOOKUP(E63,VIP!$A$2:$O19809,7,FALSE)</f>
        <v>Si</v>
      </c>
      <c r="I63" s="171" t="str">
        <f>VLOOKUP(E63,VIP!$A$2:$O11774,8,FALSE)</f>
        <v>Si</v>
      </c>
      <c r="J63" s="171" t="str">
        <f>VLOOKUP(E63,VIP!$A$2:$O11724,8,FALSE)</f>
        <v>Si</v>
      </c>
      <c r="K63" s="171" t="str">
        <f>VLOOKUP(E63,VIP!$A$2:$O15298,6,0)</f>
        <v>NO</v>
      </c>
      <c r="L63" s="148" t="s">
        <v>2435</v>
      </c>
      <c r="M63" s="176" t="s">
        <v>2538</v>
      </c>
      <c r="N63" s="96" t="s">
        <v>2446</v>
      </c>
      <c r="O63" s="171" t="s">
        <v>2447</v>
      </c>
      <c r="P63" s="171"/>
      <c r="Q63" s="175">
        <v>44508.62222222222</v>
      </c>
    </row>
    <row r="64" spans="1:17" s="130" customFormat="1" ht="18" x14ac:dyDescent="0.25">
      <c r="A64" s="171" t="str">
        <f>VLOOKUP(E64,'LISTADO ATM'!$A$2:$C$902,3,0)</f>
        <v>DISTRITO NACIONAL</v>
      </c>
      <c r="B64" s="112" t="s">
        <v>2643</v>
      </c>
      <c r="C64" s="97">
        <v>44418.66510416667</v>
      </c>
      <c r="D64" s="97" t="s">
        <v>2442</v>
      </c>
      <c r="E64" s="143">
        <v>835</v>
      </c>
      <c r="F64" s="171" t="str">
        <f>VLOOKUP(E64,VIP!$A$2:$O14844,2,0)</f>
        <v>DRBR835</v>
      </c>
      <c r="G64" s="171" t="str">
        <f>VLOOKUP(E64,'LISTADO ATM'!$A$2:$B$901,2,0)</f>
        <v xml:space="preserve">ATM UNP Megacentro </v>
      </c>
      <c r="H64" s="171" t="str">
        <f>VLOOKUP(E64,VIP!$A$2:$O19805,7,FALSE)</f>
        <v>Si</v>
      </c>
      <c r="I64" s="171" t="str">
        <f>VLOOKUP(E64,VIP!$A$2:$O11770,8,FALSE)</f>
        <v>Si</v>
      </c>
      <c r="J64" s="171" t="str">
        <f>VLOOKUP(E64,VIP!$A$2:$O11720,8,FALSE)</f>
        <v>Si</v>
      </c>
      <c r="K64" s="171" t="str">
        <f>VLOOKUP(E64,VIP!$A$2:$O15294,6,0)</f>
        <v>SI</v>
      </c>
      <c r="L64" s="148" t="s">
        <v>2652</v>
      </c>
      <c r="M64" s="176" t="s">
        <v>2538</v>
      </c>
      <c r="N64" s="96" t="s">
        <v>2446</v>
      </c>
      <c r="O64" s="171" t="s">
        <v>2447</v>
      </c>
      <c r="P64" s="171"/>
      <c r="Q64" s="175">
        <v>44508.62222222222</v>
      </c>
    </row>
    <row r="65" spans="1:17" s="130" customFormat="1" ht="18" x14ac:dyDescent="0.25">
      <c r="A65" s="171" t="str">
        <f>VLOOKUP(E65,'LISTADO ATM'!$A$2:$C$902,3,0)</f>
        <v>DISTRITO NACIONAL</v>
      </c>
      <c r="B65" s="112" t="s">
        <v>2627</v>
      </c>
      <c r="C65" s="97">
        <v>44418.452349537038</v>
      </c>
      <c r="D65" s="97" t="s">
        <v>2175</v>
      </c>
      <c r="E65" s="143">
        <v>935</v>
      </c>
      <c r="F65" s="171" t="str">
        <f>VLOOKUP(E65,VIP!$A$2:$O14838,2,0)</f>
        <v>DRBR16J</v>
      </c>
      <c r="G65" s="171" t="str">
        <f>VLOOKUP(E65,'LISTADO ATM'!$A$2:$B$901,2,0)</f>
        <v xml:space="preserve">ATM Oficina John F. Kennedy </v>
      </c>
      <c r="H65" s="171" t="str">
        <f>VLOOKUP(E65,VIP!$A$2:$O19799,7,FALSE)</f>
        <v>Si</v>
      </c>
      <c r="I65" s="171" t="str">
        <f>VLOOKUP(E65,VIP!$A$2:$O11764,8,FALSE)</f>
        <v>Si</v>
      </c>
      <c r="J65" s="171" t="str">
        <f>VLOOKUP(E65,VIP!$A$2:$O11714,8,FALSE)</f>
        <v>Si</v>
      </c>
      <c r="K65" s="171" t="str">
        <f>VLOOKUP(E65,VIP!$A$2:$O15288,6,0)</f>
        <v>SI</v>
      </c>
      <c r="L65" s="148" t="s">
        <v>2631</v>
      </c>
      <c r="M65" s="176" t="s">
        <v>2538</v>
      </c>
      <c r="N65" s="96" t="s">
        <v>2446</v>
      </c>
      <c r="O65" s="171" t="s">
        <v>2448</v>
      </c>
      <c r="P65" s="171"/>
      <c r="Q65" s="175">
        <v>44508.452777777777</v>
      </c>
    </row>
    <row r="66" spans="1:17" s="130" customFormat="1" ht="18" x14ac:dyDescent="0.25">
      <c r="A66" s="171" t="str">
        <f>VLOOKUP(E66,'[2]LISTADO ATM'!$A$2:$C$902,3,0)</f>
        <v>DISTRITO NACIONAL</v>
      </c>
      <c r="B66" s="112" t="s">
        <v>2743</v>
      </c>
      <c r="C66" s="97">
        <v>44419.654189814813</v>
      </c>
      <c r="D66" s="97" t="s">
        <v>2175</v>
      </c>
      <c r="E66" s="143">
        <v>902</v>
      </c>
      <c r="F66" s="171" t="str">
        <f>VLOOKUP(E66,[2]VIP!$A$2:$O14908,2,0)</f>
        <v>DRBR16A</v>
      </c>
      <c r="G66" s="171" t="str">
        <f>VLOOKUP(E66,'[2]LISTADO ATM'!$A$2:$B$901,2,0)</f>
        <v xml:space="preserve">ATM Oficina Plaza Florida </v>
      </c>
      <c r="H66" s="171" t="str">
        <f>VLOOKUP(E66,[2]VIP!$A$2:$O19869,7,FALSE)</f>
        <v>Si</v>
      </c>
      <c r="I66" s="171" t="str">
        <f>VLOOKUP(E66,[2]VIP!$A$2:$O11834,8,FALSE)</f>
        <v>Si</v>
      </c>
      <c r="J66" s="171" t="str">
        <f>VLOOKUP(E66,[2]VIP!$A$2:$O11784,8,FALSE)</f>
        <v>Si</v>
      </c>
      <c r="K66" s="171" t="str">
        <f>VLOOKUP(E66,[2]VIP!$A$2:$O15358,6,0)</f>
        <v>NO</v>
      </c>
      <c r="L66" s="148" t="s">
        <v>2631</v>
      </c>
      <c r="M66" s="176" t="s">
        <v>2538</v>
      </c>
      <c r="N66" s="96" t="s">
        <v>2446</v>
      </c>
      <c r="O66" s="171" t="s">
        <v>2448</v>
      </c>
      <c r="P66" s="171"/>
      <c r="Q66" s="175">
        <v>44508.797222222223</v>
      </c>
    </row>
    <row r="67" spans="1:17" s="130" customFormat="1" ht="18" x14ac:dyDescent="0.25">
      <c r="A67" s="171" t="str">
        <f>VLOOKUP(E67,'[2]LISTADO ATM'!$A$2:$C$902,3,0)</f>
        <v>DISTRITO NACIONAL</v>
      </c>
      <c r="B67" s="112" t="s">
        <v>2743</v>
      </c>
      <c r="C67" s="97">
        <v>44419.654189814813</v>
      </c>
      <c r="D67" s="97" t="s">
        <v>2175</v>
      </c>
      <c r="E67" s="143">
        <v>902</v>
      </c>
      <c r="F67" s="171" t="str">
        <f>VLOOKUP(E67,[2]VIP!$A$2:$O14935,2,0)</f>
        <v>DRBR16A</v>
      </c>
      <c r="G67" s="171" t="str">
        <f>VLOOKUP(E67,'[2]LISTADO ATM'!$A$2:$B$901,2,0)</f>
        <v xml:space="preserve">ATM Oficina Plaza Florida </v>
      </c>
      <c r="H67" s="171" t="str">
        <f>VLOOKUP(E67,[2]VIP!$A$2:$O19896,7,FALSE)</f>
        <v>Si</v>
      </c>
      <c r="I67" s="171" t="str">
        <f>VLOOKUP(E67,[2]VIP!$A$2:$O11861,8,FALSE)</f>
        <v>Si</v>
      </c>
      <c r="J67" s="171" t="str">
        <f>VLOOKUP(E67,[2]VIP!$A$2:$O11811,8,FALSE)</f>
        <v>Si</v>
      </c>
      <c r="K67" s="171" t="str">
        <f>VLOOKUP(E67,[2]VIP!$A$2:$O15385,6,0)</f>
        <v>NO</v>
      </c>
      <c r="L67" s="148" t="s">
        <v>2631</v>
      </c>
      <c r="M67" s="176" t="s">
        <v>2538</v>
      </c>
      <c r="N67" s="96" t="s">
        <v>2446</v>
      </c>
      <c r="O67" s="171" t="s">
        <v>2448</v>
      </c>
      <c r="P67" s="171"/>
      <c r="Q67" s="175">
        <v>44508.797222222223</v>
      </c>
    </row>
    <row r="68" spans="1:17" s="130" customFormat="1" ht="18" x14ac:dyDescent="0.25">
      <c r="A68" s="171" t="str">
        <f>VLOOKUP(E68,'[2]LISTADO ATM'!$A$2:$C$902,3,0)</f>
        <v>NORTE</v>
      </c>
      <c r="B68" s="112" t="s">
        <v>2756</v>
      </c>
      <c r="C68" s="97">
        <v>44419.711898148147</v>
      </c>
      <c r="D68" s="97" t="s">
        <v>2176</v>
      </c>
      <c r="E68" s="143">
        <v>304</v>
      </c>
      <c r="F68" s="171" t="str">
        <f>VLOOKUP(E68,[2]VIP!$A$2:$O14921,2,0)</f>
        <v>DRBR304</v>
      </c>
      <c r="G68" s="171" t="str">
        <f>VLOOKUP(E68,'[2]LISTADO ATM'!$A$2:$B$901,2,0)</f>
        <v xml:space="preserve">ATM Multicentro La Sirena Estrella Sadhala </v>
      </c>
      <c r="H68" s="171" t="str">
        <f>VLOOKUP(E68,[2]VIP!$A$2:$O19882,7,FALSE)</f>
        <v>Si</v>
      </c>
      <c r="I68" s="171" t="str">
        <f>VLOOKUP(E68,[2]VIP!$A$2:$O11847,8,FALSE)</f>
        <v>Si</v>
      </c>
      <c r="J68" s="171" t="str">
        <f>VLOOKUP(E68,[2]VIP!$A$2:$O11797,8,FALSE)</f>
        <v>Si</v>
      </c>
      <c r="K68" s="171" t="str">
        <f>VLOOKUP(E68,[2]VIP!$A$2:$O15371,6,0)</f>
        <v>NO</v>
      </c>
      <c r="L68" s="148" t="s">
        <v>2631</v>
      </c>
      <c r="M68" s="176" t="s">
        <v>2538</v>
      </c>
      <c r="N68" s="96" t="s">
        <v>2728</v>
      </c>
      <c r="O68" s="171" t="s">
        <v>2757</v>
      </c>
      <c r="P68" s="171"/>
      <c r="Q68" s="175">
        <v>44508.79791666667</v>
      </c>
    </row>
    <row r="69" spans="1:17" s="130" customFormat="1" ht="18" x14ac:dyDescent="0.25">
      <c r="A69" s="171" t="str">
        <f>VLOOKUP(E69,'LISTADO ATM'!$A$2:$C$902,3,0)</f>
        <v>DISTRITO NACIONAL</v>
      </c>
      <c r="B69" s="112" t="s">
        <v>2666</v>
      </c>
      <c r="C69" s="97">
        <v>44418.958807870367</v>
      </c>
      <c r="D69" s="97" t="s">
        <v>2175</v>
      </c>
      <c r="E69" s="143">
        <v>162</v>
      </c>
      <c r="F69" s="171" t="str">
        <f>VLOOKUP(E69,VIP!$A$2:$O14855,2,0)</f>
        <v>DRBR162</v>
      </c>
      <c r="G69" s="171" t="str">
        <f>VLOOKUP(E69,'LISTADO ATM'!$A$2:$B$901,2,0)</f>
        <v xml:space="preserve">ATM Oficina Tiradentes I </v>
      </c>
      <c r="H69" s="171" t="str">
        <f>VLOOKUP(E69,VIP!$A$2:$O19816,7,FALSE)</f>
        <v>Si</v>
      </c>
      <c r="I69" s="171" t="str">
        <f>VLOOKUP(E69,VIP!$A$2:$O11781,8,FALSE)</f>
        <v>Si</v>
      </c>
      <c r="J69" s="171" t="str">
        <f>VLOOKUP(E69,VIP!$A$2:$O11731,8,FALSE)</f>
        <v>Si</v>
      </c>
      <c r="K69" s="171" t="str">
        <f>VLOOKUP(E69,VIP!$A$2:$O15305,6,0)</f>
        <v>NO</v>
      </c>
      <c r="L69" s="148" t="s">
        <v>2671</v>
      </c>
      <c r="M69" s="176" t="s">
        <v>2538</v>
      </c>
      <c r="N69" s="96" t="s">
        <v>2446</v>
      </c>
      <c r="O69" s="171" t="s">
        <v>2448</v>
      </c>
      <c r="P69" s="171"/>
      <c r="Q69" s="175">
        <v>44508.62222222222</v>
      </c>
    </row>
    <row r="70" spans="1:17" s="130" customFormat="1" ht="18" x14ac:dyDescent="0.25">
      <c r="A70" s="171" t="str">
        <f>VLOOKUP(E70,'LISTADO ATM'!$A$2:$C$902,3,0)</f>
        <v>NORTE</v>
      </c>
      <c r="B70" s="112">
        <v>3335985535</v>
      </c>
      <c r="C70" s="97">
        <v>44419.384722222225</v>
      </c>
      <c r="D70" s="97" t="s">
        <v>2462</v>
      </c>
      <c r="E70" s="143">
        <v>990</v>
      </c>
      <c r="F70" s="171" t="str">
        <f>VLOOKUP(E70,VIP!$A$2:$O14893,2,0)</f>
        <v>DRBR742</v>
      </c>
      <c r="G70" s="171" t="str">
        <f>VLOOKUP(E70,'LISTADO ATM'!$A$2:$B$901,2,0)</f>
        <v xml:space="preserve">ATM Autoservicio Bonao II </v>
      </c>
      <c r="H70" s="171" t="str">
        <f>VLOOKUP(E70,VIP!$A$2:$O19854,7,FALSE)</f>
        <v>Si</v>
      </c>
      <c r="I70" s="171" t="str">
        <f>VLOOKUP(E70,VIP!$A$2:$O11819,8,FALSE)</f>
        <v>Si</v>
      </c>
      <c r="J70" s="171" t="str">
        <f>VLOOKUP(E70,VIP!$A$2:$O11769,8,FALSE)</f>
        <v>Si</v>
      </c>
      <c r="K70" s="171" t="str">
        <f>VLOOKUP(E70,VIP!$A$2:$O15343,6,0)</f>
        <v>NO</v>
      </c>
      <c r="L70" s="148" t="s">
        <v>2729</v>
      </c>
      <c r="M70" s="176" t="s">
        <v>2538</v>
      </c>
      <c r="N70" s="176" t="s">
        <v>2728</v>
      </c>
      <c r="O70" s="171" t="s">
        <v>2730</v>
      </c>
      <c r="P70" s="171" t="s">
        <v>2770</v>
      </c>
      <c r="Q70" s="175">
        <v>44508.494444444441</v>
      </c>
    </row>
    <row r="71" spans="1:17" s="130" customFormat="1" ht="18" x14ac:dyDescent="0.25">
      <c r="A71" s="171" t="str">
        <f>VLOOKUP(E71,'LISTADO ATM'!$A$2:$C$902,3,0)</f>
        <v>NORTE</v>
      </c>
      <c r="B71" s="112" t="s">
        <v>2685</v>
      </c>
      <c r="C71" s="97">
        <v>44419.022337962961</v>
      </c>
      <c r="D71" s="97" t="s">
        <v>2462</v>
      </c>
      <c r="E71" s="143">
        <v>950</v>
      </c>
      <c r="F71" s="171" t="str">
        <f>VLOOKUP(E71,VIP!$A$2:$O14873,2,0)</f>
        <v>DRBR12G</v>
      </c>
      <c r="G71" s="171" t="str">
        <f>VLOOKUP(E71,'LISTADO ATM'!$A$2:$B$901,2,0)</f>
        <v xml:space="preserve">ATM Oficina Monterrico </v>
      </c>
      <c r="H71" s="171" t="str">
        <f>VLOOKUP(E71,VIP!$A$2:$O19834,7,FALSE)</f>
        <v>Si</v>
      </c>
      <c r="I71" s="171" t="str">
        <f>VLOOKUP(E71,VIP!$A$2:$O11799,8,FALSE)</f>
        <v>Si</v>
      </c>
      <c r="J71" s="171" t="str">
        <f>VLOOKUP(E71,VIP!$A$2:$O11749,8,FALSE)</f>
        <v>Si</v>
      </c>
      <c r="K71" s="171" t="str">
        <f>VLOOKUP(E71,VIP!$A$2:$O15323,6,0)</f>
        <v>SI</v>
      </c>
      <c r="L71" s="148" t="s">
        <v>2411</v>
      </c>
      <c r="M71" s="176" t="s">
        <v>2538</v>
      </c>
      <c r="N71" s="96" t="s">
        <v>2446</v>
      </c>
      <c r="O71" s="171" t="s">
        <v>2690</v>
      </c>
      <c r="P71" s="171"/>
      <c r="Q71" s="175">
        <v>44508.62222222222</v>
      </c>
    </row>
    <row r="72" spans="1:17" ht="18" x14ac:dyDescent="0.25">
      <c r="A72" s="172" t="str">
        <f>VLOOKUP(E72,'LISTADO ATM'!$A$2:$C$902,3,0)</f>
        <v>DISTRITO NACIONAL</v>
      </c>
      <c r="B72" s="112" t="s">
        <v>2687</v>
      </c>
      <c r="C72" s="97">
        <v>44419.01525462963</v>
      </c>
      <c r="D72" s="97" t="s">
        <v>2442</v>
      </c>
      <c r="E72" s="143">
        <v>235</v>
      </c>
      <c r="F72" s="172" t="str">
        <f>VLOOKUP(E72,VIP!$A$2:$O14875,2,0)</f>
        <v>DRBR235</v>
      </c>
      <c r="G72" s="172" t="str">
        <f>VLOOKUP(E72,'LISTADO ATM'!$A$2:$B$901,2,0)</f>
        <v xml:space="preserve">ATM Oficina Multicentro La Sirena San Isidro </v>
      </c>
      <c r="H72" s="172" t="str">
        <f>VLOOKUP(E72,VIP!$A$2:$O19836,7,FALSE)</f>
        <v>Si</v>
      </c>
      <c r="I72" s="172" t="str">
        <f>VLOOKUP(E72,VIP!$A$2:$O11801,8,FALSE)</f>
        <v>Si</v>
      </c>
      <c r="J72" s="172" t="str">
        <f>VLOOKUP(E72,VIP!$A$2:$O11751,8,FALSE)</f>
        <v>Si</v>
      </c>
      <c r="K72" s="172" t="str">
        <f>VLOOKUP(E72,VIP!$A$2:$O15325,6,0)</f>
        <v>SI</v>
      </c>
      <c r="L72" s="148" t="s">
        <v>2411</v>
      </c>
      <c r="M72" s="176" t="s">
        <v>2538</v>
      </c>
      <c r="N72" s="96" t="s">
        <v>2446</v>
      </c>
      <c r="O72" s="172" t="s">
        <v>2447</v>
      </c>
      <c r="P72" s="172"/>
      <c r="Q72" s="175">
        <v>44508.452777777777</v>
      </c>
    </row>
    <row r="73" spans="1:17" ht="18" x14ac:dyDescent="0.25">
      <c r="A73" s="172" t="str">
        <f>VLOOKUP(E73,'LISTADO ATM'!$A$2:$C$902,3,0)</f>
        <v>ESTE</v>
      </c>
      <c r="B73" s="112" t="s">
        <v>2635</v>
      </c>
      <c r="C73" s="97">
        <v>44418.59778935185</v>
      </c>
      <c r="D73" s="97" t="s">
        <v>2442</v>
      </c>
      <c r="E73" s="143">
        <v>843</v>
      </c>
      <c r="F73" s="172" t="str">
        <f>VLOOKUP(E73,VIP!$A$2:$O14838,2,0)</f>
        <v>DRBR843</v>
      </c>
      <c r="G73" s="172" t="str">
        <f>VLOOKUP(E73,'LISTADO ATM'!$A$2:$B$901,2,0)</f>
        <v xml:space="preserve">ATM Oficina Romana Centro </v>
      </c>
      <c r="H73" s="172" t="str">
        <f>VLOOKUP(E73,VIP!$A$2:$O19799,7,FALSE)</f>
        <v>Si</v>
      </c>
      <c r="I73" s="172" t="str">
        <f>VLOOKUP(E73,VIP!$A$2:$O11764,8,FALSE)</f>
        <v>Si</v>
      </c>
      <c r="J73" s="172" t="str">
        <f>VLOOKUP(E73,VIP!$A$2:$O11714,8,FALSE)</f>
        <v>Si</v>
      </c>
      <c r="K73" s="172" t="str">
        <f>VLOOKUP(E73,VIP!$A$2:$O15288,6,0)</f>
        <v>NO</v>
      </c>
      <c r="L73" s="148" t="s">
        <v>2411</v>
      </c>
      <c r="M73" s="176" t="s">
        <v>2538</v>
      </c>
      <c r="N73" s="96" t="s">
        <v>2446</v>
      </c>
      <c r="O73" s="172" t="s">
        <v>2447</v>
      </c>
      <c r="P73" s="172"/>
      <c r="Q73" s="175">
        <v>44508.62222222222</v>
      </c>
    </row>
    <row r="74" spans="1:17" ht="18" x14ac:dyDescent="0.25">
      <c r="A74" s="172" t="str">
        <f>VLOOKUP(E74,'LISTADO ATM'!$A$2:$C$902,3,0)</f>
        <v>DISTRITO NACIONAL</v>
      </c>
      <c r="B74" s="112" t="s">
        <v>2649</v>
      </c>
      <c r="C74" s="97">
        <v>44418.644305555557</v>
      </c>
      <c r="D74" s="97" t="s">
        <v>2442</v>
      </c>
      <c r="E74" s="143">
        <v>493</v>
      </c>
      <c r="F74" s="172" t="str">
        <f>VLOOKUP(E74,VIP!$A$2:$O14852,2,0)</f>
        <v>DRBR493</v>
      </c>
      <c r="G74" s="172" t="str">
        <f>VLOOKUP(E74,'LISTADO ATM'!$A$2:$B$901,2,0)</f>
        <v xml:space="preserve">ATM Oficina Haina Occidental II </v>
      </c>
      <c r="H74" s="172" t="str">
        <f>VLOOKUP(E74,VIP!$A$2:$O19813,7,FALSE)</f>
        <v>Si</v>
      </c>
      <c r="I74" s="172" t="str">
        <f>VLOOKUP(E74,VIP!$A$2:$O11778,8,FALSE)</f>
        <v>Si</v>
      </c>
      <c r="J74" s="172" t="str">
        <f>VLOOKUP(E74,VIP!$A$2:$O11728,8,FALSE)</f>
        <v>Si</v>
      </c>
      <c r="K74" s="172" t="str">
        <f>VLOOKUP(E74,VIP!$A$2:$O15302,6,0)</f>
        <v>NO</v>
      </c>
      <c r="L74" s="148" t="s">
        <v>2411</v>
      </c>
      <c r="M74" s="176" t="s">
        <v>2538</v>
      </c>
      <c r="N74" s="96" t="s">
        <v>2446</v>
      </c>
      <c r="O74" s="172" t="s">
        <v>2447</v>
      </c>
      <c r="P74" s="172"/>
      <c r="Q74" s="175">
        <v>44508.62222222222</v>
      </c>
    </row>
    <row r="75" spans="1:17" ht="18" x14ac:dyDescent="0.25">
      <c r="A75" s="172" t="str">
        <f>VLOOKUP(E75,'LISTADO ATM'!$A$2:$C$902,3,0)</f>
        <v>DISTRITO NACIONAL</v>
      </c>
      <c r="B75" s="112" t="s">
        <v>2692</v>
      </c>
      <c r="C75" s="97">
        <v>44419.296365740738</v>
      </c>
      <c r="D75" s="97" t="s">
        <v>2442</v>
      </c>
      <c r="E75" s="143">
        <v>441</v>
      </c>
      <c r="F75" s="172" t="str">
        <f>VLOOKUP(E75,VIP!$A$2:$O14862,2,0)</f>
        <v>DRBR441</v>
      </c>
      <c r="G75" s="172" t="str">
        <f>VLOOKUP(E75,'LISTADO ATM'!$A$2:$B$901,2,0)</f>
        <v>ATM Estacion de Servicio Romulo Betancour</v>
      </c>
      <c r="H75" s="172" t="str">
        <f>VLOOKUP(E75,VIP!$A$2:$O19823,7,FALSE)</f>
        <v>NO</v>
      </c>
      <c r="I75" s="172" t="str">
        <f>VLOOKUP(E75,VIP!$A$2:$O11788,8,FALSE)</f>
        <v>NO</v>
      </c>
      <c r="J75" s="172" t="str">
        <f>VLOOKUP(E75,VIP!$A$2:$O11738,8,FALSE)</f>
        <v>NO</v>
      </c>
      <c r="K75" s="172" t="str">
        <f>VLOOKUP(E75,VIP!$A$2:$O15312,6,0)</f>
        <v>NO</v>
      </c>
      <c r="L75" s="148" t="s">
        <v>2411</v>
      </c>
      <c r="M75" s="176" t="s">
        <v>2538</v>
      </c>
      <c r="N75" s="96" t="s">
        <v>2446</v>
      </c>
      <c r="O75" s="172" t="s">
        <v>2447</v>
      </c>
      <c r="P75" s="172"/>
      <c r="Q75" s="175">
        <v>44508.62222222222</v>
      </c>
    </row>
    <row r="76" spans="1:17" ht="18" x14ac:dyDescent="0.25">
      <c r="A76" s="172" t="str">
        <f>VLOOKUP(E76,'LISTADO ATM'!$A$2:$C$902,3,0)</f>
        <v>DISTRITO NACIONAL</v>
      </c>
      <c r="B76" s="112" t="s">
        <v>2717</v>
      </c>
      <c r="C76" s="97">
        <v>44419.48238425926</v>
      </c>
      <c r="D76" s="97" t="s">
        <v>2442</v>
      </c>
      <c r="E76" s="143">
        <v>904</v>
      </c>
      <c r="F76" s="172" t="str">
        <f>VLOOKUP(E76,VIP!$A$2:$O14886,2,0)</f>
        <v>DRBR24B</v>
      </c>
      <c r="G76" s="172" t="str">
        <f>VLOOKUP(E76,'LISTADO ATM'!$A$2:$B$901,2,0)</f>
        <v xml:space="preserve">ATM Oficina Multicentro La Sirena Churchill </v>
      </c>
      <c r="H76" s="172" t="str">
        <f>VLOOKUP(E76,VIP!$A$2:$O19847,7,FALSE)</f>
        <v>Si</v>
      </c>
      <c r="I76" s="172" t="str">
        <f>VLOOKUP(E76,VIP!$A$2:$O11812,8,FALSE)</f>
        <v>Si</v>
      </c>
      <c r="J76" s="172" t="str">
        <f>VLOOKUP(E76,VIP!$A$2:$O11762,8,FALSE)</f>
        <v>Si</v>
      </c>
      <c r="K76" s="172" t="str">
        <f>VLOOKUP(E76,VIP!$A$2:$O15336,6,0)</f>
        <v>SI</v>
      </c>
      <c r="L76" s="148" t="s">
        <v>2411</v>
      </c>
      <c r="M76" s="176" t="s">
        <v>2538</v>
      </c>
      <c r="N76" s="96" t="s">
        <v>2446</v>
      </c>
      <c r="O76" s="172" t="s">
        <v>2447</v>
      </c>
      <c r="P76" s="172"/>
      <c r="Q76" s="175">
        <v>44508.62222222222</v>
      </c>
    </row>
    <row r="77" spans="1:17" ht="18" x14ac:dyDescent="0.25">
      <c r="A77" s="172" t="str">
        <f>VLOOKUP(E77,'LISTADO ATM'!$A$2:$C$902,3,0)</f>
        <v>NORTE</v>
      </c>
      <c r="B77" s="112" t="s">
        <v>2704</v>
      </c>
      <c r="C77" s="97">
        <v>44419.463009259256</v>
      </c>
      <c r="D77" s="97" t="s">
        <v>2176</v>
      </c>
      <c r="E77" s="143">
        <v>129</v>
      </c>
      <c r="F77" s="172" t="str">
        <f>VLOOKUP(E77,VIP!$A$2:$O14873,2,0)</f>
        <v>DRBR129</v>
      </c>
      <c r="G77" s="172" t="str">
        <f>VLOOKUP(E77,'LISTADO ATM'!$A$2:$B$901,2,0)</f>
        <v xml:space="preserve">ATM Multicentro La Sirena (Santiago) </v>
      </c>
      <c r="H77" s="172" t="str">
        <f>VLOOKUP(E77,VIP!$A$2:$O19834,7,FALSE)</f>
        <v>Si</v>
      </c>
      <c r="I77" s="172" t="str">
        <f>VLOOKUP(E77,VIP!$A$2:$O11799,8,FALSE)</f>
        <v>Si</v>
      </c>
      <c r="J77" s="172" t="str">
        <f>VLOOKUP(E77,VIP!$A$2:$O11749,8,FALSE)</f>
        <v>Si</v>
      </c>
      <c r="K77" s="172" t="str">
        <f>VLOOKUP(E77,VIP!$A$2:$O15323,6,0)</f>
        <v>SI</v>
      </c>
      <c r="L77" s="148" t="s">
        <v>2458</v>
      </c>
      <c r="M77" s="176" t="s">
        <v>2538</v>
      </c>
      <c r="N77" s="96" t="s">
        <v>2446</v>
      </c>
      <c r="O77" s="172" t="s">
        <v>2586</v>
      </c>
      <c r="P77" s="172"/>
      <c r="Q77" s="175">
        <v>44508.62222222222</v>
      </c>
    </row>
    <row r="78" spans="1:17" ht="18" x14ac:dyDescent="0.25">
      <c r="A78" s="172" t="str">
        <f>VLOOKUP(E78,'LISTADO ATM'!$A$2:$C$902,3,0)</f>
        <v>DISTRITO NACIONAL</v>
      </c>
      <c r="B78" s="112" t="s">
        <v>2638</v>
      </c>
      <c r="C78" s="97">
        <v>44418.562326388892</v>
      </c>
      <c r="D78" s="97" t="s">
        <v>2175</v>
      </c>
      <c r="E78" s="143">
        <v>486</v>
      </c>
      <c r="F78" s="172" t="str">
        <f>VLOOKUP(E78,VIP!$A$2:$O14846,2,0)</f>
        <v>DRBR486</v>
      </c>
      <c r="G78" s="172" t="str">
        <f>VLOOKUP(E78,'LISTADO ATM'!$A$2:$B$901,2,0)</f>
        <v xml:space="preserve">ATM Olé La Caleta </v>
      </c>
      <c r="H78" s="172" t="str">
        <f>VLOOKUP(E78,VIP!$A$2:$O19807,7,FALSE)</f>
        <v>Si</v>
      </c>
      <c r="I78" s="172" t="str">
        <f>VLOOKUP(E78,VIP!$A$2:$O11772,8,FALSE)</f>
        <v>Si</v>
      </c>
      <c r="J78" s="172" t="str">
        <f>VLOOKUP(E78,VIP!$A$2:$O11722,8,FALSE)</f>
        <v>Si</v>
      </c>
      <c r="K78" s="172" t="str">
        <f>VLOOKUP(E78,VIP!$A$2:$O15296,6,0)</f>
        <v>NO</v>
      </c>
      <c r="L78" s="148" t="s">
        <v>2458</v>
      </c>
      <c r="M78" s="176" t="s">
        <v>2538</v>
      </c>
      <c r="N78" s="96" t="s">
        <v>2613</v>
      </c>
      <c r="O78" s="172" t="s">
        <v>2448</v>
      </c>
      <c r="P78" s="172"/>
      <c r="Q78" s="175">
        <v>44508.62222222222</v>
      </c>
    </row>
    <row r="79" spans="1:17" ht="18" x14ac:dyDescent="0.25">
      <c r="A79" s="172" t="str">
        <f>VLOOKUP(E79,'LISTADO ATM'!$A$2:$C$902,3,0)</f>
        <v>DISTRITO NACIONAL</v>
      </c>
      <c r="B79" s="112" t="s">
        <v>2628</v>
      </c>
      <c r="C79" s="97">
        <v>44418.448506944442</v>
      </c>
      <c r="D79" s="97" t="s">
        <v>2175</v>
      </c>
      <c r="E79" s="143">
        <v>12</v>
      </c>
      <c r="F79" s="172" t="str">
        <f>VLOOKUP(E79,VIP!$A$2:$O14839,2,0)</f>
        <v>DRBR012</v>
      </c>
      <c r="G79" s="172" t="str">
        <f>VLOOKUP(E79,'LISTADO ATM'!$A$2:$B$901,2,0)</f>
        <v xml:space="preserve">ATM Comercial Ganadera (San Isidro) </v>
      </c>
      <c r="H79" s="172" t="str">
        <f>VLOOKUP(E79,VIP!$A$2:$O19800,7,FALSE)</f>
        <v>Si</v>
      </c>
      <c r="I79" s="172" t="str">
        <f>VLOOKUP(E79,VIP!$A$2:$O11765,8,FALSE)</f>
        <v>No</v>
      </c>
      <c r="J79" s="172" t="str">
        <f>VLOOKUP(E79,VIP!$A$2:$O11715,8,FALSE)</f>
        <v>No</v>
      </c>
      <c r="K79" s="172" t="str">
        <f>VLOOKUP(E79,VIP!$A$2:$O15289,6,0)</f>
        <v>NO</v>
      </c>
      <c r="L79" s="148" t="s">
        <v>2458</v>
      </c>
      <c r="M79" s="176" t="s">
        <v>2538</v>
      </c>
      <c r="N79" s="96" t="s">
        <v>2446</v>
      </c>
      <c r="O79" s="172" t="s">
        <v>2448</v>
      </c>
      <c r="P79" s="172"/>
      <c r="Q79" s="175">
        <v>44508.452777777777</v>
      </c>
    </row>
    <row r="80" spans="1:17" ht="18" x14ac:dyDescent="0.25">
      <c r="A80" s="173" t="str">
        <f>VLOOKUP(E80,'LISTADO ATM'!$A$2:$C$902,3,0)</f>
        <v>DISTRITO NACIONAL</v>
      </c>
      <c r="B80" s="112" t="s">
        <v>2650</v>
      </c>
      <c r="C80" s="97">
        <v>44418.635057870371</v>
      </c>
      <c r="D80" s="97" t="s">
        <v>2175</v>
      </c>
      <c r="E80" s="143">
        <v>697</v>
      </c>
      <c r="F80" s="173" t="str">
        <f>VLOOKUP(E80,VIP!$A$2:$O14854,2,0)</f>
        <v>DRBR697</v>
      </c>
      <c r="G80" s="173" t="str">
        <f>VLOOKUP(E80,'LISTADO ATM'!$A$2:$B$901,2,0)</f>
        <v>ATM Hipermercado Olé Ciudad Juan Bosch</v>
      </c>
      <c r="H80" s="173" t="str">
        <f>VLOOKUP(E80,VIP!$A$2:$O19815,7,FALSE)</f>
        <v>Si</v>
      </c>
      <c r="I80" s="173" t="str">
        <f>VLOOKUP(E80,VIP!$A$2:$O11780,8,FALSE)</f>
        <v>Si</v>
      </c>
      <c r="J80" s="173" t="str">
        <f>VLOOKUP(E80,VIP!$A$2:$O11730,8,FALSE)</f>
        <v>Si</v>
      </c>
      <c r="K80" s="173" t="str">
        <f>VLOOKUP(E80,VIP!$A$2:$O15304,6,0)</f>
        <v>NO</v>
      </c>
      <c r="L80" s="148" t="s">
        <v>2458</v>
      </c>
      <c r="M80" s="176" t="s">
        <v>2538</v>
      </c>
      <c r="N80" s="96" t="s">
        <v>2446</v>
      </c>
      <c r="O80" s="173" t="s">
        <v>2448</v>
      </c>
      <c r="P80" s="173"/>
      <c r="Q80" s="175">
        <v>44508.452777777777</v>
      </c>
    </row>
    <row r="81" spans="1:17" ht="18" x14ac:dyDescent="0.25">
      <c r="A81" s="173" t="str">
        <f>VLOOKUP(E81,'LISTADO ATM'!$A$2:$C$902,3,0)</f>
        <v>DISTRITO NACIONAL</v>
      </c>
      <c r="B81" s="112" t="s">
        <v>2707</v>
      </c>
      <c r="C81" s="97">
        <v>44419.466493055559</v>
      </c>
      <c r="D81" s="97" t="s">
        <v>2175</v>
      </c>
      <c r="E81" s="143">
        <v>338</v>
      </c>
      <c r="F81" s="173" t="str">
        <f>VLOOKUP(E81,VIP!$A$2:$O14876,2,0)</f>
        <v>DRBR338</v>
      </c>
      <c r="G81" s="173" t="str">
        <f>VLOOKUP(E81,'LISTADO ATM'!$A$2:$B$901,2,0)</f>
        <v>ATM S/M Aprezio Pantoja</v>
      </c>
      <c r="H81" s="173" t="str">
        <f>VLOOKUP(E81,VIP!$A$2:$O19837,7,FALSE)</f>
        <v>Si</v>
      </c>
      <c r="I81" s="173" t="str">
        <f>VLOOKUP(E81,VIP!$A$2:$O11802,8,FALSE)</f>
        <v>Si</v>
      </c>
      <c r="J81" s="173" t="str">
        <f>VLOOKUP(E81,VIP!$A$2:$O11752,8,FALSE)</f>
        <v>Si</v>
      </c>
      <c r="K81" s="173" t="str">
        <f>VLOOKUP(E81,VIP!$A$2:$O15326,6,0)</f>
        <v>NO</v>
      </c>
      <c r="L81" s="148" t="s">
        <v>2458</v>
      </c>
      <c r="M81" s="176" t="s">
        <v>2538</v>
      </c>
      <c r="N81" s="96" t="s">
        <v>2446</v>
      </c>
      <c r="O81" s="173" t="s">
        <v>2448</v>
      </c>
      <c r="P81" s="173"/>
      <c r="Q81" s="175">
        <v>44508.62222222222</v>
      </c>
    </row>
    <row r="82" spans="1:17" s="130" customFormat="1" ht="18" x14ac:dyDescent="0.25">
      <c r="A82" s="173" t="str">
        <f>VLOOKUP(E82,'LISTADO ATM'!$A$2:$C$902,3,0)</f>
        <v>DISTRITO NACIONAL</v>
      </c>
      <c r="B82" s="112" t="s">
        <v>2710</v>
      </c>
      <c r="C82" s="97">
        <v>44419.470196759263</v>
      </c>
      <c r="D82" s="97" t="s">
        <v>2175</v>
      </c>
      <c r="E82" s="143">
        <v>224</v>
      </c>
      <c r="F82" s="173" t="str">
        <f>VLOOKUP(E82,VIP!$A$2:$O14879,2,0)</f>
        <v>DRBR224</v>
      </c>
      <c r="G82" s="173" t="str">
        <f>VLOOKUP(E82,'LISTADO ATM'!$A$2:$B$901,2,0)</f>
        <v xml:space="preserve">ATM S/M Nacional El Millón (Núñez de Cáceres) </v>
      </c>
      <c r="H82" s="173" t="str">
        <f>VLOOKUP(E82,VIP!$A$2:$O19840,7,FALSE)</f>
        <v>Si</v>
      </c>
      <c r="I82" s="173" t="str">
        <f>VLOOKUP(E82,VIP!$A$2:$O11805,8,FALSE)</f>
        <v>Si</v>
      </c>
      <c r="J82" s="173" t="str">
        <f>VLOOKUP(E82,VIP!$A$2:$O11755,8,FALSE)</f>
        <v>Si</v>
      </c>
      <c r="K82" s="173" t="str">
        <f>VLOOKUP(E82,VIP!$A$2:$O15329,6,0)</f>
        <v>SI</v>
      </c>
      <c r="L82" s="148" t="s">
        <v>2458</v>
      </c>
      <c r="M82" s="176" t="s">
        <v>2538</v>
      </c>
      <c r="N82" s="96" t="s">
        <v>2446</v>
      </c>
      <c r="O82" s="173" t="s">
        <v>2448</v>
      </c>
      <c r="P82" s="173"/>
      <c r="Q82" s="175">
        <v>44508.62222222222</v>
      </c>
    </row>
    <row r="83" spans="1:17" s="130" customFormat="1" ht="18" x14ac:dyDescent="0.25">
      <c r="A83" s="173" t="str">
        <f>VLOOKUP(E83,'LISTADO ATM'!$A$2:$C$902,3,0)</f>
        <v>SUR</v>
      </c>
      <c r="B83" s="112" t="s">
        <v>2715</v>
      </c>
      <c r="C83" s="97">
        <v>44419.478981481479</v>
      </c>
      <c r="D83" s="97" t="s">
        <v>2175</v>
      </c>
      <c r="E83" s="143">
        <v>880</v>
      </c>
      <c r="F83" s="173" t="str">
        <f>VLOOKUP(E83,VIP!$A$2:$O14884,2,0)</f>
        <v>DRBR880</v>
      </c>
      <c r="G83" s="173" t="str">
        <f>VLOOKUP(E83,'LISTADO ATM'!$A$2:$B$901,2,0)</f>
        <v xml:space="preserve">ATM Autoservicio Barahona II </v>
      </c>
      <c r="H83" s="173" t="str">
        <f>VLOOKUP(E83,VIP!$A$2:$O19845,7,FALSE)</f>
        <v>Si</v>
      </c>
      <c r="I83" s="173" t="str">
        <f>VLOOKUP(E83,VIP!$A$2:$O11810,8,FALSE)</f>
        <v>Si</v>
      </c>
      <c r="J83" s="173" t="str">
        <f>VLOOKUP(E83,VIP!$A$2:$O11760,8,FALSE)</f>
        <v>Si</v>
      </c>
      <c r="K83" s="173" t="str">
        <f>VLOOKUP(E83,VIP!$A$2:$O15334,6,0)</f>
        <v>SI</v>
      </c>
      <c r="L83" s="148" t="s">
        <v>2458</v>
      </c>
      <c r="M83" s="176" t="s">
        <v>2538</v>
      </c>
      <c r="N83" s="96" t="s">
        <v>2446</v>
      </c>
      <c r="O83" s="173" t="s">
        <v>2448</v>
      </c>
      <c r="P83" s="173"/>
      <c r="Q83" s="175">
        <v>44508.62222222222</v>
      </c>
    </row>
    <row r="84" spans="1:17" s="130" customFormat="1" ht="18" x14ac:dyDescent="0.25">
      <c r="A84" s="173" t="str">
        <f>VLOOKUP(E84,'LISTADO ATM'!$A$2:$C$902,3,0)</f>
        <v>DISTRITO NACIONAL</v>
      </c>
      <c r="B84" s="112" t="s">
        <v>2698</v>
      </c>
      <c r="C84" s="97">
        <v>44419.328321759262</v>
      </c>
      <c r="D84" s="97" t="s">
        <v>2175</v>
      </c>
      <c r="E84" s="143">
        <v>43</v>
      </c>
      <c r="F84" s="173" t="str">
        <f>VLOOKUP(E84,VIP!$A$2:$O14868,2,0)</f>
        <v>DRBR043</v>
      </c>
      <c r="G84" s="173" t="str">
        <f>VLOOKUP(E84,'LISTADO ATM'!$A$2:$B$901,2,0)</f>
        <v xml:space="preserve">ATM Zona Franca San Isidro </v>
      </c>
      <c r="H84" s="173" t="str">
        <f>VLOOKUP(E84,VIP!$A$2:$O19829,7,FALSE)</f>
        <v>Si</v>
      </c>
      <c r="I84" s="173" t="str">
        <f>VLOOKUP(E84,VIP!$A$2:$O11794,8,FALSE)</f>
        <v>No</v>
      </c>
      <c r="J84" s="173" t="str">
        <f>VLOOKUP(E84,VIP!$A$2:$O11744,8,FALSE)</f>
        <v>No</v>
      </c>
      <c r="K84" s="173" t="str">
        <f>VLOOKUP(E84,VIP!$A$2:$O15318,6,0)</f>
        <v>NO</v>
      </c>
      <c r="L84" s="148" t="s">
        <v>2458</v>
      </c>
      <c r="M84" s="176" t="s">
        <v>2538</v>
      </c>
      <c r="N84" s="96" t="s">
        <v>2446</v>
      </c>
      <c r="O84" s="173" t="s">
        <v>2448</v>
      </c>
      <c r="P84" s="173"/>
      <c r="Q84" s="175">
        <v>44508.800694444442</v>
      </c>
    </row>
    <row r="85" spans="1:17" s="130" customFormat="1" ht="18" x14ac:dyDescent="0.25">
      <c r="A85" s="173" t="str">
        <f>VLOOKUP(E85,'LISTADO ATM'!$A$2:$C$902,3,0)</f>
        <v>DISTRITO NACIONAL</v>
      </c>
      <c r="B85" s="112" t="s">
        <v>2662</v>
      </c>
      <c r="C85" s="97">
        <v>44418.79011574074</v>
      </c>
      <c r="D85" s="97" t="s">
        <v>2175</v>
      </c>
      <c r="E85" s="143">
        <v>35</v>
      </c>
      <c r="F85" s="173" t="str">
        <f>VLOOKUP(E85,VIP!$A$2:$O14842,2,0)</f>
        <v>DRBR035</v>
      </c>
      <c r="G85" s="173" t="str">
        <f>VLOOKUP(E85,'LISTADO ATM'!$A$2:$B$901,2,0)</f>
        <v xml:space="preserve">ATM Dirección General de Aduanas I </v>
      </c>
      <c r="H85" s="173" t="str">
        <f>VLOOKUP(E85,VIP!$A$2:$O19803,7,FALSE)</f>
        <v>Si</v>
      </c>
      <c r="I85" s="173" t="str">
        <f>VLOOKUP(E85,VIP!$A$2:$O11768,8,FALSE)</f>
        <v>Si</v>
      </c>
      <c r="J85" s="173" t="str">
        <f>VLOOKUP(E85,VIP!$A$2:$O11718,8,FALSE)</f>
        <v>Si</v>
      </c>
      <c r="K85" s="173" t="str">
        <f>VLOOKUP(E85,VIP!$A$2:$O15292,6,0)</f>
        <v>NO</v>
      </c>
      <c r="L85" s="148" t="s">
        <v>2670</v>
      </c>
      <c r="M85" s="176" t="s">
        <v>2538</v>
      </c>
      <c r="N85" s="96" t="s">
        <v>2446</v>
      </c>
      <c r="O85" s="173" t="s">
        <v>2448</v>
      </c>
      <c r="P85" s="173"/>
      <c r="Q85" s="175">
        <v>44508.452777777777</v>
      </c>
    </row>
    <row r="86" spans="1:17" s="130" customFormat="1" ht="18" x14ac:dyDescent="0.25">
      <c r="A86" s="173" t="str">
        <f>VLOOKUP(E86,'LISTADO ATM'!$A$2:$C$902,3,0)</f>
        <v>DISTRITO NACIONAL</v>
      </c>
      <c r="B86" s="112" t="s">
        <v>2661</v>
      </c>
      <c r="C86" s="97">
        <v>44418.790717592594</v>
      </c>
      <c r="D86" s="97" t="s">
        <v>2175</v>
      </c>
      <c r="E86" s="143">
        <v>517</v>
      </c>
      <c r="F86" s="173" t="str">
        <f>VLOOKUP(E86,VIP!$A$2:$O14843,2,0)</f>
        <v>DRBR517</v>
      </c>
      <c r="G86" s="173" t="str">
        <f>VLOOKUP(E86,'LISTADO ATM'!$A$2:$B$901,2,0)</f>
        <v xml:space="preserve">ATM Autobanco Oficina Sans Soucí </v>
      </c>
      <c r="H86" s="173" t="str">
        <f>VLOOKUP(E86,VIP!$A$2:$O19804,7,FALSE)</f>
        <v>Si</v>
      </c>
      <c r="I86" s="173" t="str">
        <f>VLOOKUP(E86,VIP!$A$2:$O11769,8,FALSE)</f>
        <v>Si</v>
      </c>
      <c r="J86" s="173" t="str">
        <f>VLOOKUP(E86,VIP!$A$2:$O11719,8,FALSE)</f>
        <v>Si</v>
      </c>
      <c r="K86" s="173" t="str">
        <f>VLOOKUP(E86,VIP!$A$2:$O15293,6,0)</f>
        <v>SI</v>
      </c>
      <c r="L86" s="148" t="s">
        <v>2670</v>
      </c>
      <c r="M86" s="176" t="s">
        <v>2538</v>
      </c>
      <c r="N86" s="96" t="s">
        <v>2446</v>
      </c>
      <c r="O86" s="173" t="s">
        <v>2448</v>
      </c>
      <c r="P86" s="173"/>
      <c r="Q86" s="175">
        <v>44508.452777777777</v>
      </c>
    </row>
    <row r="87" spans="1:17" s="130" customFormat="1" ht="18" x14ac:dyDescent="0.25">
      <c r="A87" s="173" t="str">
        <f>VLOOKUP(E87,'LISTADO ATM'!$A$2:$C$902,3,0)</f>
        <v>SUR</v>
      </c>
      <c r="B87" s="112" t="s">
        <v>2659</v>
      </c>
      <c r="C87" s="97">
        <v>44418.792453703703</v>
      </c>
      <c r="D87" s="97" t="s">
        <v>2175</v>
      </c>
      <c r="E87" s="143">
        <v>101</v>
      </c>
      <c r="F87" s="173" t="str">
        <f>VLOOKUP(E87,VIP!$A$2:$O14845,2,0)</f>
        <v>DRBR101</v>
      </c>
      <c r="G87" s="173" t="str">
        <f>VLOOKUP(E87,'LISTADO ATM'!$A$2:$B$901,2,0)</f>
        <v xml:space="preserve">ATM Oficina San Juan de la Maguana I </v>
      </c>
      <c r="H87" s="173" t="str">
        <f>VLOOKUP(E87,VIP!$A$2:$O19806,7,FALSE)</f>
        <v>Si</v>
      </c>
      <c r="I87" s="173" t="str">
        <f>VLOOKUP(E87,VIP!$A$2:$O11771,8,FALSE)</f>
        <v>Si</v>
      </c>
      <c r="J87" s="173" t="str">
        <f>VLOOKUP(E87,VIP!$A$2:$O11721,8,FALSE)</f>
        <v>Si</v>
      </c>
      <c r="K87" s="173" t="str">
        <f>VLOOKUP(E87,VIP!$A$2:$O15295,6,0)</f>
        <v>SI</v>
      </c>
      <c r="L87" s="148" t="s">
        <v>2670</v>
      </c>
      <c r="M87" s="176" t="s">
        <v>2538</v>
      </c>
      <c r="N87" s="96" t="s">
        <v>2446</v>
      </c>
      <c r="O87" s="173" t="s">
        <v>2448</v>
      </c>
      <c r="P87" s="173"/>
      <c r="Q87" s="175">
        <v>44508.452777777777</v>
      </c>
    </row>
    <row r="88" spans="1:17" ht="18" x14ac:dyDescent="0.25">
      <c r="A88" s="173" t="str">
        <f>VLOOKUP(E88,'LISTADO ATM'!$A$2:$C$902,3,0)</f>
        <v>DISTRITO NACIONAL</v>
      </c>
      <c r="B88" s="112" t="s">
        <v>2660</v>
      </c>
      <c r="C88" s="97">
        <v>44418.791747685187</v>
      </c>
      <c r="D88" s="97" t="s">
        <v>2175</v>
      </c>
      <c r="E88" s="143">
        <v>914</v>
      </c>
      <c r="F88" s="173" t="str">
        <f>VLOOKUP(E88,VIP!$A$2:$O14844,2,0)</f>
        <v>DRBR914</v>
      </c>
      <c r="G88" s="173" t="str">
        <f>VLOOKUP(E88,'LISTADO ATM'!$A$2:$B$901,2,0)</f>
        <v xml:space="preserve">ATM Clínica Abreu </v>
      </c>
      <c r="H88" s="173" t="str">
        <f>VLOOKUP(E88,VIP!$A$2:$O19805,7,FALSE)</f>
        <v>Si</v>
      </c>
      <c r="I88" s="173" t="str">
        <f>VLOOKUP(E88,VIP!$A$2:$O11770,8,FALSE)</f>
        <v>No</v>
      </c>
      <c r="J88" s="173" t="str">
        <f>VLOOKUP(E88,VIP!$A$2:$O11720,8,FALSE)</f>
        <v>No</v>
      </c>
      <c r="K88" s="173" t="str">
        <f>VLOOKUP(E88,VIP!$A$2:$O15294,6,0)</f>
        <v>NO</v>
      </c>
      <c r="L88" s="148" t="s">
        <v>2670</v>
      </c>
      <c r="M88" s="176" t="s">
        <v>2538</v>
      </c>
      <c r="N88" s="96" t="s">
        <v>2446</v>
      </c>
      <c r="O88" s="173" t="s">
        <v>2448</v>
      </c>
      <c r="P88" s="173"/>
      <c r="Q88" s="175">
        <v>44508.62222222222</v>
      </c>
    </row>
    <row r="89" spans="1:17" ht="18" x14ac:dyDescent="0.25">
      <c r="A89" s="173" t="str">
        <f>VLOOKUP(E89,'LISTADO ATM'!$A$2:$C$902,3,0)</f>
        <v>DISTRITO NACIONAL</v>
      </c>
      <c r="B89" s="112" t="s">
        <v>2714</v>
      </c>
      <c r="C89" s="97">
        <v>44419.477314814816</v>
      </c>
      <c r="D89" s="97" t="s">
        <v>2176</v>
      </c>
      <c r="E89" s="143">
        <v>581</v>
      </c>
      <c r="F89" s="173" t="str">
        <f>VLOOKUP(E89,VIP!$A$2:$O14883,2,0)</f>
        <v>DRBR426</v>
      </c>
      <c r="G89" s="173" t="str">
        <f>VLOOKUP(E89,'LISTADO ATM'!$A$2:$B$901,2,0)</f>
        <v>ATM Banco Bandex II (Antiguo BNV II)</v>
      </c>
      <c r="H89" s="173" t="str">
        <f>VLOOKUP(E89,VIP!$A$2:$O19844,7,FALSE)</f>
        <v>No</v>
      </c>
      <c r="I89" s="173" t="str">
        <f>VLOOKUP(E89,VIP!$A$2:$O11809,8,FALSE)</f>
        <v>No</v>
      </c>
      <c r="J89" s="173" t="str">
        <f>VLOOKUP(E89,VIP!$A$2:$O11759,8,FALSE)</f>
        <v>No</v>
      </c>
      <c r="K89" s="173" t="str">
        <f>VLOOKUP(E89,VIP!$A$2:$O15333,6,0)</f>
        <v/>
      </c>
      <c r="L89" s="148" t="s">
        <v>2214</v>
      </c>
      <c r="M89" s="96" t="s">
        <v>2439</v>
      </c>
      <c r="N89" s="96" t="s">
        <v>2446</v>
      </c>
      <c r="O89" s="173" t="s">
        <v>2586</v>
      </c>
      <c r="P89" s="173"/>
      <c r="Q89" s="96" t="s">
        <v>2214</v>
      </c>
    </row>
    <row r="90" spans="1:17" ht="18" x14ac:dyDescent="0.25">
      <c r="A90" s="173" t="str">
        <f>VLOOKUP(E90,'[2]LISTADO ATM'!$A$2:$C$902,3,0)</f>
        <v>NORTE</v>
      </c>
      <c r="B90" s="112" t="s">
        <v>2733</v>
      </c>
      <c r="C90" s="97">
        <v>44419.578020833331</v>
      </c>
      <c r="D90" s="97" t="s">
        <v>2176</v>
      </c>
      <c r="E90" s="143">
        <v>151</v>
      </c>
      <c r="F90" s="173" t="str">
        <f>VLOOKUP(E90,[2]VIP!$A$2:$O14898,2,0)</f>
        <v>DRBR151</v>
      </c>
      <c r="G90" s="173" t="str">
        <f>VLOOKUP(E90,'[2]LISTADO ATM'!$A$2:$B$901,2,0)</f>
        <v xml:space="preserve">ATM Oficina Nagua </v>
      </c>
      <c r="H90" s="173" t="str">
        <f>VLOOKUP(E90,[2]VIP!$A$2:$O19859,7,FALSE)</f>
        <v>Si</v>
      </c>
      <c r="I90" s="173" t="str">
        <f>VLOOKUP(E90,[2]VIP!$A$2:$O11824,8,FALSE)</f>
        <v>Si</v>
      </c>
      <c r="J90" s="173" t="str">
        <f>VLOOKUP(E90,[2]VIP!$A$2:$O11774,8,FALSE)</f>
        <v>Si</v>
      </c>
      <c r="K90" s="173" t="str">
        <f>VLOOKUP(E90,[2]VIP!$A$2:$O15348,6,0)</f>
        <v>SI</v>
      </c>
      <c r="L90" s="148" t="s">
        <v>2214</v>
      </c>
      <c r="M90" s="96" t="s">
        <v>2439</v>
      </c>
      <c r="N90" s="96" t="s">
        <v>2446</v>
      </c>
      <c r="O90" s="173" t="s">
        <v>2586</v>
      </c>
      <c r="P90" s="173"/>
      <c r="Q90" s="96" t="s">
        <v>2214</v>
      </c>
    </row>
    <row r="91" spans="1:17" ht="18" x14ac:dyDescent="0.25">
      <c r="A91" s="173" t="str">
        <f>VLOOKUP(E91,'[2]LISTADO ATM'!$A$2:$C$902,3,0)</f>
        <v>NORTE</v>
      </c>
      <c r="B91" s="112" t="s">
        <v>2734</v>
      </c>
      <c r="C91" s="97">
        <v>44419.578935185185</v>
      </c>
      <c r="D91" s="97" t="s">
        <v>2176</v>
      </c>
      <c r="E91" s="143">
        <v>910</v>
      </c>
      <c r="F91" s="173" t="str">
        <f>VLOOKUP(E91,[2]VIP!$A$2:$O14899,2,0)</f>
        <v>DRBR12A</v>
      </c>
      <c r="G91" s="173" t="str">
        <f>VLOOKUP(E91,'[2]LISTADO ATM'!$A$2:$B$901,2,0)</f>
        <v xml:space="preserve">ATM Oficina El Sol II (Santiago) </v>
      </c>
      <c r="H91" s="173" t="str">
        <f>VLOOKUP(E91,[2]VIP!$A$2:$O19860,7,FALSE)</f>
        <v>Si</v>
      </c>
      <c r="I91" s="173" t="str">
        <f>VLOOKUP(E91,[2]VIP!$A$2:$O11825,8,FALSE)</f>
        <v>Si</v>
      </c>
      <c r="J91" s="173" t="str">
        <f>VLOOKUP(E91,[2]VIP!$A$2:$O11775,8,FALSE)</f>
        <v>Si</v>
      </c>
      <c r="K91" s="173" t="str">
        <f>VLOOKUP(E91,[2]VIP!$A$2:$O15349,6,0)</f>
        <v>SI</v>
      </c>
      <c r="L91" s="148" t="s">
        <v>2214</v>
      </c>
      <c r="M91" s="96" t="s">
        <v>2439</v>
      </c>
      <c r="N91" s="96" t="s">
        <v>2446</v>
      </c>
      <c r="O91" s="173" t="s">
        <v>2586</v>
      </c>
      <c r="P91" s="173"/>
      <c r="Q91" s="96" t="s">
        <v>2214</v>
      </c>
    </row>
    <row r="92" spans="1:17" ht="18" x14ac:dyDescent="0.25">
      <c r="A92" s="173" t="str">
        <f>VLOOKUP(E92,'[2]LISTADO ATM'!$A$2:$C$902,3,0)</f>
        <v>NORTE</v>
      </c>
      <c r="B92" s="112" t="s">
        <v>2768</v>
      </c>
      <c r="C92" s="97">
        <v>44419.687314814815</v>
      </c>
      <c r="D92" s="97" t="s">
        <v>2176</v>
      </c>
      <c r="E92" s="143">
        <v>638</v>
      </c>
      <c r="F92" s="173" t="str">
        <f>VLOOKUP(E92,[2]VIP!$A$2:$O14932,2,0)</f>
        <v>DRBR638</v>
      </c>
      <c r="G92" s="173" t="str">
        <f>VLOOKUP(E92,'[2]LISTADO ATM'!$A$2:$B$901,2,0)</f>
        <v xml:space="preserve">ATM S/M Yoma </v>
      </c>
      <c r="H92" s="173" t="str">
        <f>VLOOKUP(E92,[2]VIP!$A$2:$O19893,7,FALSE)</f>
        <v>Si</v>
      </c>
      <c r="I92" s="173" t="str">
        <f>VLOOKUP(E92,[2]VIP!$A$2:$O11858,8,FALSE)</f>
        <v>Si</v>
      </c>
      <c r="J92" s="173" t="str">
        <f>VLOOKUP(E92,[2]VIP!$A$2:$O11808,8,FALSE)</f>
        <v>Si</v>
      </c>
      <c r="K92" s="173" t="str">
        <f>VLOOKUP(E92,[2]VIP!$A$2:$O15382,6,0)</f>
        <v>NO</v>
      </c>
      <c r="L92" s="148" t="s">
        <v>2214</v>
      </c>
      <c r="M92" s="96" t="s">
        <v>2439</v>
      </c>
      <c r="N92" s="96" t="s">
        <v>2446</v>
      </c>
      <c r="O92" s="173" t="s">
        <v>2586</v>
      </c>
      <c r="P92" s="173"/>
      <c r="Q92" s="96" t="s">
        <v>2214</v>
      </c>
    </row>
    <row r="93" spans="1:17" ht="18" x14ac:dyDescent="0.25">
      <c r="A93" s="173" t="str">
        <f>VLOOKUP(E93,'[2]LISTADO ATM'!$A$2:$C$902,3,0)</f>
        <v>DISTRITO NACIONAL</v>
      </c>
      <c r="B93" s="112" t="s">
        <v>2744</v>
      </c>
      <c r="C93" s="97">
        <v>44419.659675925926</v>
      </c>
      <c r="D93" s="97" t="s">
        <v>2442</v>
      </c>
      <c r="E93" s="143">
        <v>884</v>
      </c>
      <c r="F93" s="173" t="str">
        <f>VLOOKUP(E93,[2]VIP!$A$2:$O14934,2,0)</f>
        <v>DRBR884</v>
      </c>
      <c r="G93" s="173" t="str">
        <f>VLOOKUP(E93,'[2]LISTADO ATM'!$A$2:$B$901,2,0)</f>
        <v xml:space="preserve">ATM UNP Olé Sabana Perdida </v>
      </c>
      <c r="H93" s="173" t="str">
        <f>VLOOKUP(E93,[2]VIP!$A$2:$O19895,7,FALSE)</f>
        <v>Si</v>
      </c>
      <c r="I93" s="173" t="str">
        <f>VLOOKUP(E93,[2]VIP!$A$2:$O11860,8,FALSE)</f>
        <v>Si</v>
      </c>
      <c r="J93" s="173" t="str">
        <f>VLOOKUP(E93,[2]VIP!$A$2:$O11810,8,FALSE)</f>
        <v>Si</v>
      </c>
      <c r="K93" s="173" t="str">
        <f>VLOOKUP(E93,[2]VIP!$A$2:$O15384,6,0)</f>
        <v>NO</v>
      </c>
      <c r="L93" s="148" t="s">
        <v>2214</v>
      </c>
      <c r="M93" s="96" t="s">
        <v>2439</v>
      </c>
      <c r="N93" s="96" t="s">
        <v>2446</v>
      </c>
      <c r="O93" s="173" t="s">
        <v>2447</v>
      </c>
      <c r="P93" s="173"/>
      <c r="Q93" s="96" t="s">
        <v>2214</v>
      </c>
    </row>
    <row r="94" spans="1:17" ht="18" x14ac:dyDescent="0.25">
      <c r="A94" s="173" t="str">
        <f>VLOOKUP(E94,'[2]LISTADO ATM'!$A$2:$C$902,3,0)</f>
        <v>NORTE</v>
      </c>
      <c r="B94" s="112" t="s">
        <v>2741</v>
      </c>
      <c r="C94" s="97">
        <v>44419.636724537035</v>
      </c>
      <c r="D94" s="97" t="s">
        <v>2175</v>
      </c>
      <c r="E94" s="143">
        <v>77</v>
      </c>
      <c r="F94" s="173" t="str">
        <f>VLOOKUP(E94,[2]VIP!$A$2:$O14937,2,0)</f>
        <v>DRBR077</v>
      </c>
      <c r="G94" s="173" t="str">
        <f>VLOOKUP(E94,'[2]LISTADO ATM'!$A$2:$B$901,2,0)</f>
        <v xml:space="preserve">ATM Oficina Cruce de Imbert </v>
      </c>
      <c r="H94" s="173" t="str">
        <f>VLOOKUP(E94,[2]VIP!$A$2:$O19898,7,FALSE)</f>
        <v>Si</v>
      </c>
      <c r="I94" s="173" t="str">
        <f>VLOOKUP(E94,[2]VIP!$A$2:$O11863,8,FALSE)</f>
        <v>Si</v>
      </c>
      <c r="J94" s="173" t="str">
        <f>VLOOKUP(E94,[2]VIP!$A$2:$O11813,8,FALSE)</f>
        <v>Si</v>
      </c>
      <c r="K94" s="173" t="str">
        <f>VLOOKUP(E94,[2]VIP!$A$2:$O15387,6,0)</f>
        <v>SI</v>
      </c>
      <c r="L94" s="148" t="s">
        <v>2214</v>
      </c>
      <c r="M94" s="96" t="s">
        <v>2439</v>
      </c>
      <c r="N94" s="96" t="s">
        <v>2613</v>
      </c>
      <c r="O94" s="173" t="s">
        <v>2448</v>
      </c>
      <c r="P94" s="173"/>
      <c r="Q94" s="96" t="s">
        <v>2214</v>
      </c>
    </row>
    <row r="95" spans="1:17" ht="18" x14ac:dyDescent="0.25">
      <c r="A95" s="173" t="str">
        <f>VLOOKUP(E95,'[2]LISTADO ATM'!$A$2:$C$902,3,0)</f>
        <v>DISTRITO NACIONAL</v>
      </c>
      <c r="B95" s="112" t="s">
        <v>2740</v>
      </c>
      <c r="C95" s="97">
        <v>44419.634085648147</v>
      </c>
      <c r="D95" s="97" t="s">
        <v>2175</v>
      </c>
      <c r="E95" s="143">
        <v>684</v>
      </c>
      <c r="F95" s="173" t="str">
        <f>VLOOKUP(E95,[2]VIP!$A$2:$O14938,2,0)</f>
        <v>DRBR684</v>
      </c>
      <c r="G95" s="173" t="str">
        <f>VLOOKUP(E95,'[2]LISTADO ATM'!$A$2:$B$901,2,0)</f>
        <v>ATM Estación Texaco Prolongación 27 Febrero</v>
      </c>
      <c r="H95" s="173" t="str">
        <f>VLOOKUP(E95,[2]VIP!$A$2:$O19899,7,FALSE)</f>
        <v>NO</v>
      </c>
      <c r="I95" s="173" t="str">
        <f>VLOOKUP(E95,[2]VIP!$A$2:$O11864,8,FALSE)</f>
        <v>NO</v>
      </c>
      <c r="J95" s="173" t="str">
        <f>VLOOKUP(E95,[2]VIP!$A$2:$O11814,8,FALSE)</f>
        <v>NO</v>
      </c>
      <c r="K95" s="173" t="str">
        <f>VLOOKUP(E95,[2]VIP!$A$2:$O15388,6,0)</f>
        <v>NO</v>
      </c>
      <c r="L95" s="148" t="s">
        <v>2214</v>
      </c>
      <c r="M95" s="96" t="s">
        <v>2439</v>
      </c>
      <c r="N95" s="96" t="s">
        <v>2613</v>
      </c>
      <c r="O95" s="173" t="s">
        <v>2448</v>
      </c>
      <c r="P95" s="173"/>
      <c r="Q95" s="96" t="s">
        <v>2214</v>
      </c>
    </row>
    <row r="96" spans="1:17" ht="18" x14ac:dyDescent="0.25">
      <c r="A96" s="173" t="str">
        <f>VLOOKUP(E96,'[2]LISTADO ATM'!$A$2:$C$902,3,0)</f>
        <v>DISTRITO NACIONAL</v>
      </c>
      <c r="B96" s="112" t="s">
        <v>2737</v>
      </c>
      <c r="C96" s="97">
        <v>44419.611157407409</v>
      </c>
      <c r="D96" s="97" t="s">
        <v>2175</v>
      </c>
      <c r="E96" s="143">
        <v>707</v>
      </c>
      <c r="F96" s="173" t="str">
        <f>VLOOKUP(E96,[2]VIP!$A$2:$O14941,2,0)</f>
        <v>DRBR707</v>
      </c>
      <c r="G96" s="173" t="str">
        <f>VLOOKUP(E96,'[2]LISTADO ATM'!$A$2:$B$901,2,0)</f>
        <v xml:space="preserve">ATM IAD </v>
      </c>
      <c r="H96" s="173" t="str">
        <f>VLOOKUP(E96,[2]VIP!$A$2:$O19902,7,FALSE)</f>
        <v>No</v>
      </c>
      <c r="I96" s="173" t="str">
        <f>VLOOKUP(E96,[2]VIP!$A$2:$O11867,8,FALSE)</f>
        <v>No</v>
      </c>
      <c r="J96" s="173" t="str">
        <f>VLOOKUP(E96,[2]VIP!$A$2:$O11817,8,FALSE)</f>
        <v>No</v>
      </c>
      <c r="K96" s="173" t="str">
        <f>VLOOKUP(E96,[2]VIP!$A$2:$O15391,6,0)</f>
        <v>NO</v>
      </c>
      <c r="L96" s="148" t="s">
        <v>2214</v>
      </c>
      <c r="M96" s="96" t="s">
        <v>2439</v>
      </c>
      <c r="N96" s="96" t="s">
        <v>2613</v>
      </c>
      <c r="O96" s="173" t="s">
        <v>2448</v>
      </c>
      <c r="P96" s="173"/>
      <c r="Q96" s="96" t="s">
        <v>2214</v>
      </c>
    </row>
    <row r="97" spans="1:17" ht="18" x14ac:dyDescent="0.25">
      <c r="A97" s="173" t="str">
        <f>VLOOKUP(E97,'LISTADO ATM'!$A$2:$C$902,3,0)</f>
        <v>DISTRITO NACIONAL</v>
      </c>
      <c r="B97" s="112" t="s">
        <v>2619</v>
      </c>
      <c r="C97" s="97">
        <v>44418.041597222225</v>
      </c>
      <c r="D97" s="97" t="s">
        <v>2175</v>
      </c>
      <c r="E97" s="143">
        <v>327</v>
      </c>
      <c r="F97" s="173" t="str">
        <f>VLOOKUP(E97,VIP!$A$2:$O14842,2,0)</f>
        <v>DRBR327</v>
      </c>
      <c r="G97" s="173" t="str">
        <f>VLOOKUP(E97,'LISTADO ATM'!$A$2:$B$901,2,0)</f>
        <v xml:space="preserve">ATM UNP CCN (Nacional 27 de Febrero) </v>
      </c>
      <c r="H97" s="173" t="str">
        <f>VLOOKUP(E97,VIP!$A$2:$O19803,7,FALSE)</f>
        <v>Si</v>
      </c>
      <c r="I97" s="173" t="str">
        <f>VLOOKUP(E97,VIP!$A$2:$O11768,8,FALSE)</f>
        <v>Si</v>
      </c>
      <c r="J97" s="173" t="str">
        <f>VLOOKUP(E97,VIP!$A$2:$O11718,8,FALSE)</f>
        <v>Si</v>
      </c>
      <c r="K97" s="173" t="str">
        <f>VLOOKUP(E97,VIP!$A$2:$O15292,6,0)</f>
        <v>NO</v>
      </c>
      <c r="L97" s="148" t="s">
        <v>2214</v>
      </c>
      <c r="M97" s="96" t="s">
        <v>2439</v>
      </c>
      <c r="N97" s="96" t="s">
        <v>2446</v>
      </c>
      <c r="O97" s="173" t="s">
        <v>2448</v>
      </c>
      <c r="P97" s="173"/>
      <c r="Q97" s="96" t="s">
        <v>2214</v>
      </c>
    </row>
    <row r="98" spans="1:17" ht="18" x14ac:dyDescent="0.25">
      <c r="A98" s="173" t="str">
        <f>VLOOKUP(E98,'LISTADO ATM'!$A$2:$C$902,3,0)</f>
        <v>DISTRITO NACIONAL</v>
      </c>
      <c r="B98" s="112" t="s">
        <v>2617</v>
      </c>
      <c r="C98" s="97">
        <v>44418.043124999997</v>
      </c>
      <c r="D98" s="97" t="s">
        <v>2175</v>
      </c>
      <c r="E98" s="143">
        <v>113</v>
      </c>
      <c r="F98" s="173" t="str">
        <f>VLOOKUP(E98,VIP!$A$2:$O14839,2,0)</f>
        <v>DRBR113</v>
      </c>
      <c r="G98" s="173" t="str">
        <f>VLOOKUP(E98,'LISTADO ATM'!$A$2:$B$901,2,0)</f>
        <v xml:space="preserve">ATM Autoservicio Atalaya del Mar </v>
      </c>
      <c r="H98" s="173" t="str">
        <f>VLOOKUP(E98,VIP!$A$2:$O19800,7,FALSE)</f>
        <v>Si</v>
      </c>
      <c r="I98" s="173" t="str">
        <f>VLOOKUP(E98,VIP!$A$2:$O11765,8,FALSE)</f>
        <v>No</v>
      </c>
      <c r="J98" s="173" t="str">
        <f>VLOOKUP(E98,VIP!$A$2:$O11715,8,FALSE)</f>
        <v>No</v>
      </c>
      <c r="K98" s="173" t="str">
        <f>VLOOKUP(E98,VIP!$A$2:$O15289,6,0)</f>
        <v>NO</v>
      </c>
      <c r="L98" s="148" t="s">
        <v>2214</v>
      </c>
      <c r="M98" s="96" t="s">
        <v>2439</v>
      </c>
      <c r="N98" s="96" t="s">
        <v>2446</v>
      </c>
      <c r="O98" s="173" t="s">
        <v>2448</v>
      </c>
      <c r="P98" s="173"/>
      <c r="Q98" s="96" t="s">
        <v>2214</v>
      </c>
    </row>
    <row r="99" spans="1:17" ht="18" x14ac:dyDescent="0.25">
      <c r="A99" s="173" t="str">
        <f>VLOOKUP(E99,'LISTADO ATM'!$A$2:$C$902,3,0)</f>
        <v>DISTRITO NACIONAL</v>
      </c>
      <c r="B99" s="112" t="s">
        <v>2634</v>
      </c>
      <c r="C99" s="97">
        <v>44418.598854166667</v>
      </c>
      <c r="D99" s="97" t="s">
        <v>2175</v>
      </c>
      <c r="E99" s="143">
        <v>952</v>
      </c>
      <c r="F99" s="173" t="str">
        <f>VLOOKUP(E99,VIP!$A$2:$O14837,2,0)</f>
        <v>DRBR16L</v>
      </c>
      <c r="G99" s="173" t="str">
        <f>VLOOKUP(E99,'LISTADO ATM'!$A$2:$B$901,2,0)</f>
        <v xml:space="preserve">ATM Alvarez Rivas </v>
      </c>
      <c r="H99" s="173" t="str">
        <f>VLOOKUP(E99,VIP!$A$2:$O19798,7,FALSE)</f>
        <v>Si</v>
      </c>
      <c r="I99" s="173" t="str">
        <f>VLOOKUP(E99,VIP!$A$2:$O11763,8,FALSE)</f>
        <v>Si</v>
      </c>
      <c r="J99" s="173" t="str">
        <f>VLOOKUP(E99,VIP!$A$2:$O11713,8,FALSE)</f>
        <v>Si</v>
      </c>
      <c r="K99" s="173" t="str">
        <f>VLOOKUP(E99,VIP!$A$2:$O15287,6,0)</f>
        <v>NO</v>
      </c>
      <c r="L99" s="148" t="s">
        <v>2214</v>
      </c>
      <c r="M99" s="96" t="s">
        <v>2439</v>
      </c>
      <c r="N99" s="96" t="s">
        <v>2446</v>
      </c>
      <c r="O99" s="173" t="s">
        <v>2448</v>
      </c>
      <c r="P99" s="173"/>
      <c r="Q99" s="96" t="s">
        <v>2214</v>
      </c>
    </row>
    <row r="100" spans="1:17" ht="18" x14ac:dyDescent="0.25">
      <c r="A100" s="173" t="str">
        <f>VLOOKUP(E100,'LISTADO ATM'!$A$2:$C$902,3,0)</f>
        <v>DISTRITO NACIONAL</v>
      </c>
      <c r="B100" s="112" t="s">
        <v>2657</v>
      </c>
      <c r="C100" s="97">
        <v>44418.810787037037</v>
      </c>
      <c r="D100" s="97" t="s">
        <v>2175</v>
      </c>
      <c r="E100" s="143">
        <v>420</v>
      </c>
      <c r="F100" s="173" t="str">
        <f>VLOOKUP(E100,VIP!$A$2:$O14847,2,0)</f>
        <v>DRBR420</v>
      </c>
      <c r="G100" s="173" t="str">
        <f>VLOOKUP(E100,'LISTADO ATM'!$A$2:$B$901,2,0)</f>
        <v xml:space="preserve">ATM DGII Av. Lincoln </v>
      </c>
      <c r="H100" s="173" t="str">
        <f>VLOOKUP(E100,VIP!$A$2:$O19808,7,FALSE)</f>
        <v>Si</v>
      </c>
      <c r="I100" s="173" t="str">
        <f>VLOOKUP(E100,VIP!$A$2:$O11773,8,FALSE)</f>
        <v>Si</v>
      </c>
      <c r="J100" s="173" t="str">
        <f>VLOOKUP(E100,VIP!$A$2:$O11723,8,FALSE)</f>
        <v>Si</v>
      </c>
      <c r="K100" s="173" t="str">
        <f>VLOOKUP(E100,VIP!$A$2:$O15297,6,0)</f>
        <v>NO</v>
      </c>
      <c r="L100" s="148" t="s">
        <v>2214</v>
      </c>
      <c r="M100" s="96" t="s">
        <v>2439</v>
      </c>
      <c r="N100" s="96" t="s">
        <v>2446</v>
      </c>
      <c r="O100" s="173" t="s">
        <v>2448</v>
      </c>
      <c r="P100" s="173"/>
      <c r="Q100" s="96" t="s">
        <v>2214</v>
      </c>
    </row>
    <row r="101" spans="1:17" ht="18" x14ac:dyDescent="0.25">
      <c r="A101" s="173" t="str">
        <f>VLOOKUP(E101,'LISTADO ATM'!$A$2:$C$902,3,0)</f>
        <v>DISTRITO NACIONAL</v>
      </c>
      <c r="B101" s="112" t="s">
        <v>2655</v>
      </c>
      <c r="C101" s="97">
        <v>44418.814710648148</v>
      </c>
      <c r="D101" s="97" t="s">
        <v>2175</v>
      </c>
      <c r="E101" s="143">
        <v>318</v>
      </c>
      <c r="F101" s="173" t="str">
        <f>VLOOKUP(E101,VIP!$A$2:$O14849,2,0)</f>
        <v>DRBR318</v>
      </c>
      <c r="G101" s="173" t="str">
        <f>VLOOKUP(E101,'LISTADO ATM'!$A$2:$B$901,2,0)</f>
        <v>ATM Autoservicio Lope de Vega</v>
      </c>
      <c r="H101" s="173" t="str">
        <f>VLOOKUP(E101,VIP!$A$2:$O19810,7,FALSE)</f>
        <v>Si</v>
      </c>
      <c r="I101" s="173" t="str">
        <f>VLOOKUP(E101,VIP!$A$2:$O11775,8,FALSE)</f>
        <v>Si</v>
      </c>
      <c r="J101" s="173" t="str">
        <f>VLOOKUP(E101,VIP!$A$2:$O11725,8,FALSE)</f>
        <v>Si</v>
      </c>
      <c r="K101" s="173" t="str">
        <f>VLOOKUP(E101,VIP!$A$2:$O15299,6,0)</f>
        <v>NO</v>
      </c>
      <c r="L101" s="148" t="s">
        <v>2214</v>
      </c>
      <c r="M101" s="96" t="s">
        <v>2439</v>
      </c>
      <c r="N101" s="96" t="s">
        <v>2446</v>
      </c>
      <c r="O101" s="173" t="s">
        <v>2448</v>
      </c>
      <c r="P101" s="173"/>
      <c r="Q101" s="96" t="s">
        <v>2214</v>
      </c>
    </row>
    <row r="102" spans="1:17" ht="18" x14ac:dyDescent="0.25">
      <c r="A102" s="173" t="str">
        <f>VLOOKUP(E102,'[2]LISTADO ATM'!$A$2:$C$902,3,0)</f>
        <v>DISTRITO NACIONAL</v>
      </c>
      <c r="B102" s="112" t="s">
        <v>2732</v>
      </c>
      <c r="C102" s="97">
        <v>44419.576388888891</v>
      </c>
      <c r="D102" s="97" t="s">
        <v>2175</v>
      </c>
      <c r="E102" s="143">
        <v>686</v>
      </c>
      <c r="F102" s="173" t="str">
        <f>VLOOKUP(E102,[2]VIP!$A$2:$O14897,2,0)</f>
        <v>DRBR686</v>
      </c>
      <c r="G102" s="173" t="str">
        <f>VLOOKUP(E102,'[2]LISTADO ATM'!$A$2:$B$901,2,0)</f>
        <v>ATM Autoservicio Oficina Máximo Gómez</v>
      </c>
      <c r="H102" s="173" t="str">
        <f>VLOOKUP(E102,[2]VIP!$A$2:$O19858,7,FALSE)</f>
        <v>Si</v>
      </c>
      <c r="I102" s="173" t="str">
        <f>VLOOKUP(E102,[2]VIP!$A$2:$O11823,8,FALSE)</f>
        <v>Si</v>
      </c>
      <c r="J102" s="173" t="str">
        <f>VLOOKUP(E102,[2]VIP!$A$2:$O11773,8,FALSE)</f>
        <v>Si</v>
      </c>
      <c r="K102" s="173" t="str">
        <f>VLOOKUP(E102,[2]VIP!$A$2:$O15347,6,0)</f>
        <v>NO</v>
      </c>
      <c r="L102" s="148" t="s">
        <v>2214</v>
      </c>
      <c r="M102" s="96" t="s">
        <v>2439</v>
      </c>
      <c r="N102" s="96" t="s">
        <v>2446</v>
      </c>
      <c r="O102" s="173" t="s">
        <v>2448</v>
      </c>
      <c r="P102" s="173"/>
      <c r="Q102" s="96" t="s">
        <v>2214</v>
      </c>
    </row>
    <row r="103" spans="1:17" ht="18" x14ac:dyDescent="0.25">
      <c r="A103" s="173" t="str">
        <f>VLOOKUP(E103,'[2]LISTADO ATM'!$A$2:$C$902,3,0)</f>
        <v>DISTRITO NACIONAL</v>
      </c>
      <c r="B103" s="112" t="s">
        <v>2735</v>
      </c>
      <c r="C103" s="97">
        <v>44419.57980324074</v>
      </c>
      <c r="D103" s="97" t="s">
        <v>2175</v>
      </c>
      <c r="E103" s="143">
        <v>542</v>
      </c>
      <c r="F103" s="173" t="str">
        <f>VLOOKUP(E103,[2]VIP!$A$2:$O14900,2,0)</f>
        <v>DRBR542</v>
      </c>
      <c r="G103" s="173" t="str">
        <f>VLOOKUP(E103,'[2]LISTADO ATM'!$A$2:$B$901,2,0)</f>
        <v>ATM S/M la Cadena Carretera Mella</v>
      </c>
      <c r="H103" s="173" t="str">
        <f>VLOOKUP(E103,[2]VIP!$A$2:$O19861,7,FALSE)</f>
        <v>NO</v>
      </c>
      <c r="I103" s="173" t="str">
        <f>VLOOKUP(E103,[2]VIP!$A$2:$O11826,8,FALSE)</f>
        <v>SI</v>
      </c>
      <c r="J103" s="173" t="str">
        <f>VLOOKUP(E103,[2]VIP!$A$2:$O11776,8,FALSE)</f>
        <v>SI</v>
      </c>
      <c r="K103" s="173" t="str">
        <f>VLOOKUP(E103,[2]VIP!$A$2:$O15350,6,0)</f>
        <v>NO</v>
      </c>
      <c r="L103" s="148" t="s">
        <v>2214</v>
      </c>
      <c r="M103" s="96" t="s">
        <v>2439</v>
      </c>
      <c r="N103" s="96" t="s">
        <v>2446</v>
      </c>
      <c r="O103" s="173" t="s">
        <v>2448</v>
      </c>
      <c r="P103" s="173"/>
      <c r="Q103" s="96" t="s">
        <v>2214</v>
      </c>
    </row>
    <row r="104" spans="1:17" ht="18" x14ac:dyDescent="0.25">
      <c r="A104" s="173" t="str">
        <f>VLOOKUP(E104,'[2]LISTADO ATM'!$A$2:$C$902,3,0)</f>
        <v>DISTRITO NACIONAL</v>
      </c>
      <c r="B104" s="112" t="s">
        <v>2737</v>
      </c>
      <c r="C104" s="97">
        <v>44419.611157407409</v>
      </c>
      <c r="D104" s="97" t="s">
        <v>2175</v>
      </c>
      <c r="E104" s="143">
        <v>707</v>
      </c>
      <c r="F104" s="173" t="str">
        <f>VLOOKUP(E104,[2]VIP!$A$2:$O14902,2,0)</f>
        <v>DRBR707</v>
      </c>
      <c r="G104" s="173" t="str">
        <f>VLOOKUP(E104,'[2]LISTADO ATM'!$A$2:$B$901,2,0)</f>
        <v xml:space="preserve">ATM IAD </v>
      </c>
      <c r="H104" s="173" t="str">
        <f>VLOOKUP(E104,[2]VIP!$A$2:$O19863,7,FALSE)</f>
        <v>No</v>
      </c>
      <c r="I104" s="173" t="str">
        <f>VLOOKUP(E104,[2]VIP!$A$2:$O11828,8,FALSE)</f>
        <v>No</v>
      </c>
      <c r="J104" s="173" t="str">
        <f>VLOOKUP(E104,[2]VIP!$A$2:$O11778,8,FALSE)</f>
        <v>No</v>
      </c>
      <c r="K104" s="173" t="str">
        <f>VLOOKUP(E104,[2]VIP!$A$2:$O15352,6,0)</f>
        <v>NO</v>
      </c>
      <c r="L104" s="148" t="s">
        <v>2214</v>
      </c>
      <c r="M104" s="96" t="s">
        <v>2439</v>
      </c>
      <c r="N104" s="96" t="s">
        <v>2446</v>
      </c>
      <c r="O104" s="173" t="s">
        <v>2448</v>
      </c>
      <c r="P104" s="173"/>
      <c r="Q104" s="96" t="s">
        <v>2214</v>
      </c>
    </row>
    <row r="105" spans="1:17" ht="18" x14ac:dyDescent="0.25">
      <c r="A105" s="173" t="str">
        <f>VLOOKUP(E105,'[2]LISTADO ATM'!$A$2:$C$902,3,0)</f>
        <v>NORTE</v>
      </c>
      <c r="B105" s="112" t="s">
        <v>2741</v>
      </c>
      <c r="C105" s="97">
        <v>44419.636724537035</v>
      </c>
      <c r="D105" s="97" t="s">
        <v>2175</v>
      </c>
      <c r="E105" s="143">
        <v>77</v>
      </c>
      <c r="F105" s="173" t="str">
        <f>VLOOKUP(E105,[2]VIP!$A$2:$O14906,2,0)</f>
        <v>DRBR077</v>
      </c>
      <c r="G105" s="173" t="str">
        <f>VLOOKUP(E105,'[2]LISTADO ATM'!$A$2:$B$901,2,0)</f>
        <v xml:space="preserve">ATM Oficina Cruce de Imbert </v>
      </c>
      <c r="H105" s="173" t="str">
        <f>VLOOKUP(E105,[2]VIP!$A$2:$O19867,7,FALSE)</f>
        <v>Si</v>
      </c>
      <c r="I105" s="173" t="str">
        <f>VLOOKUP(E105,[2]VIP!$A$2:$O11832,8,FALSE)</f>
        <v>Si</v>
      </c>
      <c r="J105" s="173" t="str">
        <f>VLOOKUP(E105,[2]VIP!$A$2:$O11782,8,FALSE)</f>
        <v>Si</v>
      </c>
      <c r="K105" s="173" t="str">
        <f>VLOOKUP(E105,[2]VIP!$A$2:$O15356,6,0)</f>
        <v>SI</v>
      </c>
      <c r="L105" s="148" t="s">
        <v>2214</v>
      </c>
      <c r="M105" s="96" t="s">
        <v>2439</v>
      </c>
      <c r="N105" s="96" t="s">
        <v>2446</v>
      </c>
      <c r="O105" s="173" t="s">
        <v>2448</v>
      </c>
      <c r="P105" s="173"/>
      <c r="Q105" s="96" t="s">
        <v>2214</v>
      </c>
    </row>
    <row r="106" spans="1:17" ht="18" x14ac:dyDescent="0.25">
      <c r="A106" s="174" t="str">
        <f>VLOOKUP(E106,'[2]LISTADO ATM'!$A$2:$C$902,3,0)</f>
        <v>ESTE</v>
      </c>
      <c r="B106" s="112" t="s">
        <v>2745</v>
      </c>
      <c r="C106" s="97">
        <v>44419.663611111115</v>
      </c>
      <c r="D106" s="97" t="s">
        <v>2175</v>
      </c>
      <c r="E106" s="143">
        <v>521</v>
      </c>
      <c r="F106" s="174" t="str">
        <f>VLOOKUP(E106,[2]VIP!$A$2:$O14910,2,0)</f>
        <v>DRBR521</v>
      </c>
      <c r="G106" s="174" t="str">
        <f>VLOOKUP(E106,'[2]LISTADO ATM'!$A$2:$B$901,2,0)</f>
        <v xml:space="preserve">ATM UNP Bayahibe (La Romana) </v>
      </c>
      <c r="H106" s="174" t="str">
        <f>VLOOKUP(E106,[2]VIP!$A$2:$O19871,7,FALSE)</f>
        <v>Si</v>
      </c>
      <c r="I106" s="174" t="str">
        <f>VLOOKUP(E106,[2]VIP!$A$2:$O11836,8,FALSE)</f>
        <v>Si</v>
      </c>
      <c r="J106" s="174" t="str">
        <f>VLOOKUP(E106,[2]VIP!$A$2:$O11786,8,FALSE)</f>
        <v>Si</v>
      </c>
      <c r="K106" s="174" t="str">
        <f>VLOOKUP(E106,[2]VIP!$A$2:$O15360,6,0)</f>
        <v>NO</v>
      </c>
      <c r="L106" s="148" t="s">
        <v>2214</v>
      </c>
      <c r="M106" s="96" t="s">
        <v>2439</v>
      </c>
      <c r="N106" s="96" t="s">
        <v>2446</v>
      </c>
      <c r="O106" s="174" t="s">
        <v>2448</v>
      </c>
      <c r="P106" s="174"/>
      <c r="Q106" s="96" t="s">
        <v>2214</v>
      </c>
    </row>
    <row r="107" spans="1:17" ht="18" x14ac:dyDescent="0.25">
      <c r="A107" s="174" t="str">
        <f>VLOOKUP(E107,'[2]LISTADO ATM'!$A$2:$C$902,3,0)</f>
        <v>ESTE</v>
      </c>
      <c r="B107" s="112" t="s">
        <v>2745</v>
      </c>
      <c r="C107" s="97">
        <v>44419.663611111115</v>
      </c>
      <c r="D107" s="97" t="s">
        <v>2175</v>
      </c>
      <c r="E107" s="143">
        <v>521</v>
      </c>
      <c r="F107" s="174" t="str">
        <f>VLOOKUP(E107,[2]VIP!$A$2:$O14933,2,0)</f>
        <v>DRBR521</v>
      </c>
      <c r="G107" s="174" t="str">
        <f>VLOOKUP(E107,'[2]LISTADO ATM'!$A$2:$B$901,2,0)</f>
        <v xml:space="preserve">ATM UNP Bayahibe (La Romana) </v>
      </c>
      <c r="H107" s="174" t="str">
        <f>VLOOKUP(E107,[2]VIP!$A$2:$O19894,7,FALSE)</f>
        <v>Si</v>
      </c>
      <c r="I107" s="174" t="str">
        <f>VLOOKUP(E107,[2]VIP!$A$2:$O11859,8,FALSE)</f>
        <v>Si</v>
      </c>
      <c r="J107" s="174" t="str">
        <f>VLOOKUP(E107,[2]VIP!$A$2:$O11809,8,FALSE)</f>
        <v>Si</v>
      </c>
      <c r="K107" s="174" t="str">
        <f>VLOOKUP(E107,[2]VIP!$A$2:$O15383,6,0)</f>
        <v>NO</v>
      </c>
      <c r="L107" s="148" t="s">
        <v>2214</v>
      </c>
      <c r="M107" s="96" t="s">
        <v>2439</v>
      </c>
      <c r="N107" s="96" t="s">
        <v>2446</v>
      </c>
      <c r="O107" s="174" t="s">
        <v>2448</v>
      </c>
      <c r="P107" s="174"/>
      <c r="Q107" s="96" t="s">
        <v>2214</v>
      </c>
    </row>
    <row r="108" spans="1:17" ht="18" x14ac:dyDescent="0.25">
      <c r="A108" s="174" t="str">
        <f>VLOOKUP(E108,'[2]LISTADO ATM'!$A$2:$C$902,3,0)</f>
        <v>NORTE</v>
      </c>
      <c r="B108" s="112" t="s">
        <v>2746</v>
      </c>
      <c r="C108" s="97">
        <v>44419.735798611109</v>
      </c>
      <c r="D108" s="97" t="s">
        <v>2176</v>
      </c>
      <c r="E108" s="143">
        <v>364</v>
      </c>
      <c r="F108" s="174" t="str">
        <f>VLOOKUP(E108,[2]VIP!$A$2:$O14911,2,0)</f>
        <v>DRBR364</v>
      </c>
      <c r="G108" s="174" t="str">
        <f>VLOOKUP(E108,'[2]LISTADO ATM'!$A$2:$B$901,2,0)</f>
        <v>ATM Tabadom Holding Santiago</v>
      </c>
      <c r="H108" s="174" t="str">
        <f>VLOOKUP(E108,[2]VIP!$A$2:$O19872,7,FALSE)</f>
        <v>Si</v>
      </c>
      <c r="I108" s="174" t="str">
        <f>VLOOKUP(E108,[2]VIP!$A$2:$O11837,8,FALSE)</f>
        <v>Si</v>
      </c>
      <c r="J108" s="174" t="str">
        <f>VLOOKUP(E108,[2]VIP!$A$2:$O11787,8,FALSE)</f>
        <v>Si</v>
      </c>
      <c r="K108" s="174" t="str">
        <f>VLOOKUP(E108,[2]VIP!$A$2:$O15361,6,0)</f>
        <v>NO</v>
      </c>
      <c r="L108" s="148" t="s">
        <v>2240</v>
      </c>
      <c r="M108" s="96" t="s">
        <v>2439</v>
      </c>
      <c r="N108" s="96" t="s">
        <v>2446</v>
      </c>
      <c r="O108" s="174" t="s">
        <v>2586</v>
      </c>
      <c r="P108" s="174"/>
      <c r="Q108" s="96" t="s">
        <v>2240</v>
      </c>
    </row>
    <row r="109" spans="1:17" ht="18" x14ac:dyDescent="0.25">
      <c r="A109" s="174" t="str">
        <f>VLOOKUP(E109,'LISTADO ATM'!$A$2:$C$902,3,0)</f>
        <v>DISTRITO NACIONAL</v>
      </c>
      <c r="B109" s="112" t="s">
        <v>2616</v>
      </c>
      <c r="C109" s="97">
        <v>44417.904467592591</v>
      </c>
      <c r="D109" s="97" t="s">
        <v>2175</v>
      </c>
      <c r="E109" s="143">
        <v>938</v>
      </c>
      <c r="F109" s="174" t="str">
        <f>VLOOKUP(E109,VIP!$A$2:$O14839,2,0)</f>
        <v>DRBR938</v>
      </c>
      <c r="G109" s="174" t="str">
        <f>VLOOKUP(E109,'LISTADO ATM'!$A$2:$B$901,2,0)</f>
        <v xml:space="preserve">ATM Autobanco Oficina Filadelfia Plaza </v>
      </c>
      <c r="H109" s="174" t="str">
        <f>VLOOKUP(E109,VIP!$A$2:$O19800,7,FALSE)</f>
        <v>Si</v>
      </c>
      <c r="I109" s="174" t="str">
        <f>VLOOKUP(E109,VIP!$A$2:$O11765,8,FALSE)</f>
        <v>Si</v>
      </c>
      <c r="J109" s="174" t="str">
        <f>VLOOKUP(E109,VIP!$A$2:$O11715,8,FALSE)</f>
        <v>Si</v>
      </c>
      <c r="K109" s="174" t="str">
        <f>VLOOKUP(E109,VIP!$A$2:$O15289,6,0)</f>
        <v>NO</v>
      </c>
      <c r="L109" s="148" t="s">
        <v>2240</v>
      </c>
      <c r="M109" s="96" t="s">
        <v>2439</v>
      </c>
      <c r="N109" s="96" t="s">
        <v>2446</v>
      </c>
      <c r="O109" s="174" t="s">
        <v>2448</v>
      </c>
      <c r="P109" s="174"/>
      <c r="Q109" s="96" t="s">
        <v>2240</v>
      </c>
    </row>
    <row r="110" spans="1:17" ht="18" x14ac:dyDescent="0.25">
      <c r="A110" s="174" t="str">
        <f>VLOOKUP(E110,'LISTADO ATM'!$A$2:$C$902,3,0)</f>
        <v>DISTRITO NACIONAL</v>
      </c>
      <c r="B110" s="112" t="s">
        <v>2654</v>
      </c>
      <c r="C110" s="97">
        <v>44418.819108796299</v>
      </c>
      <c r="D110" s="97" t="s">
        <v>2175</v>
      </c>
      <c r="E110" s="143">
        <v>875</v>
      </c>
      <c r="F110" s="174" t="str">
        <f>VLOOKUP(E110,VIP!$A$2:$O14850,2,0)</f>
        <v>DRBR875</v>
      </c>
      <c r="G110" s="174" t="str">
        <f>VLOOKUP(E110,'LISTADO ATM'!$A$2:$B$901,2,0)</f>
        <v xml:space="preserve">ATM Texaco Aut. Duarte KM 14 1/2 (Los Alcarrizos) </v>
      </c>
      <c r="H110" s="174" t="str">
        <f>VLOOKUP(E110,VIP!$A$2:$O19811,7,FALSE)</f>
        <v>Si</v>
      </c>
      <c r="I110" s="174" t="str">
        <f>VLOOKUP(E110,VIP!$A$2:$O11776,8,FALSE)</f>
        <v>Si</v>
      </c>
      <c r="J110" s="174" t="str">
        <f>VLOOKUP(E110,VIP!$A$2:$O11726,8,FALSE)</f>
        <v>Si</v>
      </c>
      <c r="K110" s="174" t="str">
        <f>VLOOKUP(E110,VIP!$A$2:$O15300,6,0)</f>
        <v>NO</v>
      </c>
      <c r="L110" s="148" t="s">
        <v>2240</v>
      </c>
      <c r="M110" s="96" t="s">
        <v>2439</v>
      </c>
      <c r="N110" s="96" t="s">
        <v>2446</v>
      </c>
      <c r="O110" s="174" t="s">
        <v>2448</v>
      </c>
      <c r="P110" s="174"/>
      <c r="Q110" s="96" t="s">
        <v>2240</v>
      </c>
    </row>
    <row r="111" spans="1:17" ht="18" x14ac:dyDescent="0.25">
      <c r="A111" s="174" t="str">
        <f>VLOOKUP(E111,'LISTADO ATM'!$A$2:$C$902,3,0)</f>
        <v>NORTE</v>
      </c>
      <c r="B111" s="112" t="s">
        <v>2653</v>
      </c>
      <c r="C111" s="97">
        <v>44418.819849537038</v>
      </c>
      <c r="D111" s="97" t="s">
        <v>2175</v>
      </c>
      <c r="E111" s="143">
        <v>805</v>
      </c>
      <c r="F111" s="174" t="str">
        <f>VLOOKUP(E111,VIP!$A$2:$O14851,2,0)</f>
        <v>DRBR805</v>
      </c>
      <c r="G111" s="174" t="str">
        <f>VLOOKUP(E111,'LISTADO ATM'!$A$2:$B$901,2,0)</f>
        <v xml:space="preserve">ATM Be Live Grand Marién (Puerto Plata) </v>
      </c>
      <c r="H111" s="174" t="str">
        <f>VLOOKUP(E111,VIP!$A$2:$O19812,7,FALSE)</f>
        <v>Si</v>
      </c>
      <c r="I111" s="174" t="str">
        <f>VLOOKUP(E111,VIP!$A$2:$O11777,8,FALSE)</f>
        <v>Si</v>
      </c>
      <c r="J111" s="174" t="str">
        <f>VLOOKUP(E111,VIP!$A$2:$O11727,8,FALSE)</f>
        <v>Si</v>
      </c>
      <c r="K111" s="174" t="str">
        <f>VLOOKUP(E111,VIP!$A$2:$O15301,6,0)</f>
        <v>NO</v>
      </c>
      <c r="L111" s="148" t="s">
        <v>2240</v>
      </c>
      <c r="M111" s="96" t="s">
        <v>2439</v>
      </c>
      <c r="N111" s="96" t="s">
        <v>2446</v>
      </c>
      <c r="O111" s="174" t="s">
        <v>2448</v>
      </c>
      <c r="P111" s="174"/>
      <c r="Q111" s="96" t="s">
        <v>2240</v>
      </c>
    </row>
    <row r="112" spans="1:17" ht="18" x14ac:dyDescent="0.25">
      <c r="A112" s="174" t="str">
        <f>VLOOKUP(E112,'LISTADO ATM'!$A$2:$C$902,3,0)</f>
        <v>DISTRITO NACIONAL</v>
      </c>
      <c r="B112" s="112" t="s">
        <v>2694</v>
      </c>
      <c r="C112" s="97">
        <v>44419.309664351851</v>
      </c>
      <c r="D112" s="97" t="s">
        <v>2175</v>
      </c>
      <c r="E112" s="143">
        <v>147</v>
      </c>
      <c r="F112" s="174" t="str">
        <f>VLOOKUP(E112,VIP!$A$2:$O14864,2,0)</f>
        <v>DRBR147</v>
      </c>
      <c r="G112" s="174" t="str">
        <f>VLOOKUP(E112,'LISTADO ATM'!$A$2:$B$901,2,0)</f>
        <v xml:space="preserve">ATM Kiosco Megacentro I </v>
      </c>
      <c r="H112" s="174" t="str">
        <f>VLOOKUP(E112,VIP!$A$2:$O19825,7,FALSE)</f>
        <v>Si</v>
      </c>
      <c r="I112" s="174" t="str">
        <f>VLOOKUP(E112,VIP!$A$2:$O11790,8,FALSE)</f>
        <v>Si</v>
      </c>
      <c r="J112" s="174" t="str">
        <f>VLOOKUP(E112,VIP!$A$2:$O11740,8,FALSE)</f>
        <v>Si</v>
      </c>
      <c r="K112" s="174" t="str">
        <f>VLOOKUP(E112,VIP!$A$2:$O15314,6,0)</f>
        <v>NO</v>
      </c>
      <c r="L112" s="148" t="s">
        <v>2240</v>
      </c>
      <c r="M112" s="96" t="s">
        <v>2439</v>
      </c>
      <c r="N112" s="96" t="s">
        <v>2446</v>
      </c>
      <c r="O112" s="174" t="s">
        <v>2448</v>
      </c>
      <c r="P112" s="174"/>
      <c r="Q112" s="96" t="s">
        <v>2240</v>
      </c>
    </row>
    <row r="113" spans="1:23" ht="18" x14ac:dyDescent="0.25">
      <c r="A113" s="174" t="str">
        <f>VLOOKUP(E113,'[2]LISTADO ATM'!$A$2:$C$902,3,0)</f>
        <v>DISTRITO NACIONAL</v>
      </c>
      <c r="B113" s="112" t="s">
        <v>2747</v>
      </c>
      <c r="C113" s="97">
        <v>44419.727719907409</v>
      </c>
      <c r="D113" s="97" t="s">
        <v>2175</v>
      </c>
      <c r="E113" s="143">
        <v>567</v>
      </c>
      <c r="F113" s="174" t="str">
        <f>VLOOKUP(E113,[2]VIP!$A$2:$O14912,2,0)</f>
        <v>DRBR015</v>
      </c>
      <c r="G113" s="174" t="str">
        <f>VLOOKUP(E113,'[2]LISTADO ATM'!$A$2:$B$901,2,0)</f>
        <v xml:space="preserve">ATM Oficina Máximo Gómez </v>
      </c>
      <c r="H113" s="174" t="str">
        <f>VLOOKUP(E113,[2]VIP!$A$2:$O19873,7,FALSE)</f>
        <v>Si</v>
      </c>
      <c r="I113" s="174" t="str">
        <f>VLOOKUP(E113,[2]VIP!$A$2:$O11838,8,FALSE)</f>
        <v>Si</v>
      </c>
      <c r="J113" s="174" t="str">
        <f>VLOOKUP(E113,[2]VIP!$A$2:$O11788,8,FALSE)</f>
        <v>Si</v>
      </c>
      <c r="K113" s="174" t="str">
        <f>VLOOKUP(E113,[2]VIP!$A$2:$O15362,6,0)</f>
        <v>NO</v>
      </c>
      <c r="L113" s="148" t="s">
        <v>2240</v>
      </c>
      <c r="M113" s="96" t="s">
        <v>2439</v>
      </c>
      <c r="N113" s="96" t="s">
        <v>2446</v>
      </c>
      <c r="O113" s="174" t="s">
        <v>2448</v>
      </c>
      <c r="P113" s="174"/>
      <c r="Q113" s="96" t="s">
        <v>2240</v>
      </c>
    </row>
    <row r="114" spans="1:23" ht="18" x14ac:dyDescent="0.25">
      <c r="A114" s="174" t="str">
        <f>VLOOKUP(E114,'[2]LISTADO ATM'!$A$2:$C$902,3,0)</f>
        <v>DISTRITO NACIONAL</v>
      </c>
      <c r="B114" s="112" t="s">
        <v>2748</v>
      </c>
      <c r="C114" s="97">
        <v>44419.727002314816</v>
      </c>
      <c r="D114" s="97" t="s">
        <v>2175</v>
      </c>
      <c r="E114" s="143">
        <v>841</v>
      </c>
      <c r="F114" s="174" t="str">
        <f>VLOOKUP(E114,[2]VIP!$A$2:$O14913,2,0)</f>
        <v>DRBR841</v>
      </c>
      <c r="G114" s="174" t="str">
        <f>VLOOKUP(E114,'[2]LISTADO ATM'!$A$2:$B$901,2,0)</f>
        <v xml:space="preserve">ATM CEA </v>
      </c>
      <c r="H114" s="174" t="str">
        <f>VLOOKUP(E114,[2]VIP!$A$2:$O19874,7,FALSE)</f>
        <v>Si</v>
      </c>
      <c r="I114" s="174" t="str">
        <f>VLOOKUP(E114,[2]VIP!$A$2:$O11839,8,FALSE)</f>
        <v>No</v>
      </c>
      <c r="J114" s="174" t="str">
        <f>VLOOKUP(E114,[2]VIP!$A$2:$O11789,8,FALSE)</f>
        <v>No</v>
      </c>
      <c r="K114" s="174" t="str">
        <f>VLOOKUP(E114,[2]VIP!$A$2:$O15363,6,0)</f>
        <v>NO</v>
      </c>
      <c r="L114" s="148" t="s">
        <v>2240</v>
      </c>
      <c r="M114" s="96" t="s">
        <v>2439</v>
      </c>
      <c r="N114" s="96" t="s">
        <v>2446</v>
      </c>
      <c r="O114" s="174" t="s">
        <v>2448</v>
      </c>
      <c r="P114" s="174"/>
      <c r="Q114" s="96" t="s">
        <v>2240</v>
      </c>
    </row>
    <row r="115" spans="1:23" ht="18" x14ac:dyDescent="0.25">
      <c r="A115" s="174" t="str">
        <f>VLOOKUP(E115,'[2]LISTADO ATM'!$A$2:$C$902,3,0)</f>
        <v>DISTRITO NACIONAL</v>
      </c>
      <c r="B115" s="112" t="s">
        <v>2749</v>
      </c>
      <c r="C115" s="97">
        <v>44419.725775462961</v>
      </c>
      <c r="D115" s="97" t="s">
        <v>2175</v>
      </c>
      <c r="E115" s="143">
        <v>574</v>
      </c>
      <c r="F115" s="174" t="str">
        <f>VLOOKUP(E115,[2]VIP!$A$2:$O14914,2,0)</f>
        <v>DRBR080</v>
      </c>
      <c r="G115" s="174" t="str">
        <f>VLOOKUP(E115,'[2]LISTADO ATM'!$A$2:$B$901,2,0)</f>
        <v xml:space="preserve">ATM Club Obras Públicas </v>
      </c>
      <c r="H115" s="174" t="str">
        <f>VLOOKUP(E115,[2]VIP!$A$2:$O19875,7,FALSE)</f>
        <v>Si</v>
      </c>
      <c r="I115" s="174" t="str">
        <f>VLOOKUP(E115,[2]VIP!$A$2:$O11840,8,FALSE)</f>
        <v>Si</v>
      </c>
      <c r="J115" s="174" t="str">
        <f>VLOOKUP(E115,[2]VIP!$A$2:$O11790,8,FALSE)</f>
        <v>Si</v>
      </c>
      <c r="K115" s="174" t="str">
        <f>VLOOKUP(E115,[2]VIP!$A$2:$O15364,6,0)</f>
        <v>NO</v>
      </c>
      <c r="L115" s="148" t="s">
        <v>2240</v>
      </c>
      <c r="M115" s="96" t="s">
        <v>2439</v>
      </c>
      <c r="N115" s="96" t="s">
        <v>2446</v>
      </c>
      <c r="O115" s="174" t="s">
        <v>2448</v>
      </c>
      <c r="P115" s="174"/>
      <c r="Q115" s="96" t="s">
        <v>2240</v>
      </c>
    </row>
    <row r="116" spans="1:23" ht="18" x14ac:dyDescent="0.25">
      <c r="A116" s="174" t="str">
        <f>VLOOKUP(E116,'[2]LISTADO ATM'!$A$2:$C$902,3,0)</f>
        <v>SUR</v>
      </c>
      <c r="B116" s="112" t="s">
        <v>2750</v>
      </c>
      <c r="C116" s="97">
        <v>44419.724699074075</v>
      </c>
      <c r="D116" s="97" t="s">
        <v>2175</v>
      </c>
      <c r="E116" s="143">
        <v>619</v>
      </c>
      <c r="F116" s="174" t="str">
        <f>VLOOKUP(E116,[2]VIP!$A$2:$O14915,2,0)</f>
        <v>DRBR619</v>
      </c>
      <c r="G116" s="174" t="str">
        <f>VLOOKUP(E116,'[2]LISTADO ATM'!$A$2:$B$901,2,0)</f>
        <v xml:space="preserve">ATM Academia P.N. Hatillo (San Cristóbal) </v>
      </c>
      <c r="H116" s="174" t="str">
        <f>VLOOKUP(E116,[2]VIP!$A$2:$O19876,7,FALSE)</f>
        <v>Si</v>
      </c>
      <c r="I116" s="174" t="str">
        <f>VLOOKUP(E116,[2]VIP!$A$2:$O11841,8,FALSE)</f>
        <v>Si</v>
      </c>
      <c r="J116" s="174" t="str">
        <f>VLOOKUP(E116,[2]VIP!$A$2:$O11791,8,FALSE)</f>
        <v>Si</v>
      </c>
      <c r="K116" s="174" t="str">
        <f>VLOOKUP(E116,[2]VIP!$A$2:$O15365,6,0)</f>
        <v>NO</v>
      </c>
      <c r="L116" s="148" t="s">
        <v>2240</v>
      </c>
      <c r="M116" s="96" t="s">
        <v>2439</v>
      </c>
      <c r="N116" s="96" t="s">
        <v>2446</v>
      </c>
      <c r="O116" s="174" t="s">
        <v>2448</v>
      </c>
      <c r="P116" s="174"/>
      <c r="Q116" s="96" t="s">
        <v>2240</v>
      </c>
    </row>
    <row r="117" spans="1:23" ht="18" x14ac:dyDescent="0.25">
      <c r="A117" s="174" t="str">
        <f>VLOOKUP(E117,'[2]LISTADO ATM'!$A$2:$C$902,3,0)</f>
        <v>DISTRITO NACIONAL</v>
      </c>
      <c r="B117" s="112" t="s">
        <v>2753</v>
      </c>
      <c r="C117" s="97">
        <v>44419.714999999997</v>
      </c>
      <c r="D117" s="97" t="s">
        <v>2175</v>
      </c>
      <c r="E117" s="143">
        <v>375</v>
      </c>
      <c r="F117" s="174" t="str">
        <f>VLOOKUP(E117,[2]VIP!$A$2:$O14918,2,0)</f>
        <v>DRBR375</v>
      </c>
      <c r="G117" s="174" t="str">
        <f>VLOOKUP(E117,'[2]LISTADO ATM'!$A$2:$B$901,2,0)</f>
        <v>ATM Base Naval Las Caletas</v>
      </c>
      <c r="H117" s="174" t="str">
        <f>VLOOKUP(E117,[2]VIP!$A$2:$O19879,7,FALSE)</f>
        <v>N/A</v>
      </c>
      <c r="I117" s="174" t="str">
        <f>VLOOKUP(E117,[2]VIP!$A$2:$O11844,8,FALSE)</f>
        <v>N/A</v>
      </c>
      <c r="J117" s="174" t="str">
        <f>VLOOKUP(E117,[2]VIP!$A$2:$O11794,8,FALSE)</f>
        <v>N/A</v>
      </c>
      <c r="K117" s="174" t="str">
        <f>VLOOKUP(E117,[2]VIP!$A$2:$O15368,6,0)</f>
        <v>N/A</v>
      </c>
      <c r="L117" s="148" t="s">
        <v>2240</v>
      </c>
      <c r="M117" s="96" t="s">
        <v>2439</v>
      </c>
      <c r="N117" s="96" t="s">
        <v>2446</v>
      </c>
      <c r="O117" s="174" t="s">
        <v>2448</v>
      </c>
      <c r="P117" s="174"/>
      <c r="Q117" s="96" t="s">
        <v>2240</v>
      </c>
    </row>
    <row r="118" spans="1:23" ht="18" x14ac:dyDescent="0.25">
      <c r="A118" s="174" t="str">
        <f>VLOOKUP(E118,'[2]LISTADO ATM'!$A$2:$C$902,3,0)</f>
        <v>DISTRITO NACIONAL</v>
      </c>
      <c r="B118" s="112" t="s">
        <v>2754</v>
      </c>
      <c r="C118" s="97">
        <v>44419.713692129626</v>
      </c>
      <c r="D118" s="97" t="s">
        <v>2175</v>
      </c>
      <c r="E118" s="143">
        <v>34</v>
      </c>
      <c r="F118" s="174" t="str">
        <f>VLOOKUP(E118,[2]VIP!$A$2:$O14919,2,0)</f>
        <v>DRBR034</v>
      </c>
      <c r="G118" s="174" t="str">
        <f>VLOOKUP(E118,'[2]LISTADO ATM'!$A$2:$B$901,2,0)</f>
        <v xml:space="preserve">ATM Plaza de la Salud </v>
      </c>
      <c r="H118" s="174" t="str">
        <f>VLOOKUP(E118,[2]VIP!$A$2:$O19880,7,FALSE)</f>
        <v>Si</v>
      </c>
      <c r="I118" s="174" t="str">
        <f>VLOOKUP(E118,[2]VIP!$A$2:$O11845,8,FALSE)</f>
        <v>Si</v>
      </c>
      <c r="J118" s="174" t="str">
        <f>VLOOKUP(E118,[2]VIP!$A$2:$O11795,8,FALSE)</f>
        <v>Si</v>
      </c>
      <c r="K118" s="174" t="str">
        <f>VLOOKUP(E118,[2]VIP!$A$2:$O15369,6,0)</f>
        <v>NO</v>
      </c>
      <c r="L118" s="148" t="s">
        <v>2240</v>
      </c>
      <c r="M118" s="96" t="s">
        <v>2439</v>
      </c>
      <c r="N118" s="96" t="s">
        <v>2446</v>
      </c>
      <c r="O118" s="174" t="s">
        <v>2448</v>
      </c>
      <c r="P118" s="174"/>
      <c r="Q118" s="96" t="s">
        <v>2240</v>
      </c>
    </row>
    <row r="119" spans="1:23" ht="18" x14ac:dyDescent="0.25">
      <c r="A119" s="174" t="str">
        <f>VLOOKUP(E119,'[2]LISTADO ATM'!$A$2:$C$902,3,0)</f>
        <v>DISTRITO NACIONAL</v>
      </c>
      <c r="B119" s="112" t="s">
        <v>2758</v>
      </c>
      <c r="C119" s="97">
        <v>44419.701053240744</v>
      </c>
      <c r="D119" s="97" t="s">
        <v>2175</v>
      </c>
      <c r="E119" s="143">
        <v>718</v>
      </c>
      <c r="F119" s="174" t="str">
        <f>VLOOKUP(E119,[2]VIP!$A$2:$O14922,2,0)</f>
        <v>DRBR24Y</v>
      </c>
      <c r="G119" s="174" t="str">
        <f>VLOOKUP(E119,'[2]LISTADO ATM'!$A$2:$B$901,2,0)</f>
        <v xml:space="preserve">ATM Feria Ganadera </v>
      </c>
      <c r="H119" s="174" t="str">
        <f>VLOOKUP(E119,[2]VIP!$A$2:$O19883,7,FALSE)</f>
        <v>Si</v>
      </c>
      <c r="I119" s="174" t="str">
        <f>VLOOKUP(E119,[2]VIP!$A$2:$O11848,8,FALSE)</f>
        <v>Si</v>
      </c>
      <c r="J119" s="174" t="str">
        <f>VLOOKUP(E119,[2]VIP!$A$2:$O11798,8,FALSE)</f>
        <v>Si</v>
      </c>
      <c r="K119" s="174" t="str">
        <f>VLOOKUP(E119,[2]VIP!$A$2:$O15372,6,0)</f>
        <v>NO</v>
      </c>
      <c r="L119" s="148" t="s">
        <v>2240</v>
      </c>
      <c r="M119" s="96" t="s">
        <v>2439</v>
      </c>
      <c r="N119" s="96" t="s">
        <v>2446</v>
      </c>
      <c r="O119" s="174" t="s">
        <v>2448</v>
      </c>
      <c r="P119" s="174"/>
      <c r="Q119" s="96" t="s">
        <v>2240</v>
      </c>
    </row>
    <row r="120" spans="1:23" ht="18" x14ac:dyDescent="0.25">
      <c r="A120" s="174" t="str">
        <f>VLOOKUP(E120,'[2]LISTADO ATM'!$A$2:$C$902,3,0)</f>
        <v>DISTRITO NACIONAL</v>
      </c>
      <c r="B120" s="112" t="s">
        <v>2760</v>
      </c>
      <c r="C120" s="97">
        <v>44419.699687499997</v>
      </c>
      <c r="D120" s="97" t="s">
        <v>2175</v>
      </c>
      <c r="E120" s="143">
        <v>672</v>
      </c>
      <c r="F120" s="174" t="str">
        <f>VLOOKUP(E120,[2]VIP!$A$2:$O14924,2,0)</f>
        <v>DRBR672</v>
      </c>
      <c r="G120" s="174" t="str">
        <f>VLOOKUP(E120,'[2]LISTADO ATM'!$A$2:$B$901,2,0)</f>
        <v>ATM Destacamento Policía Nacional La Victoria</v>
      </c>
      <c r="H120" s="174" t="str">
        <f>VLOOKUP(E120,[2]VIP!$A$2:$O19885,7,FALSE)</f>
        <v>Si</v>
      </c>
      <c r="I120" s="174" t="str">
        <f>VLOOKUP(E120,[2]VIP!$A$2:$O11850,8,FALSE)</f>
        <v>Si</v>
      </c>
      <c r="J120" s="174" t="str">
        <f>VLOOKUP(E120,[2]VIP!$A$2:$O11800,8,FALSE)</f>
        <v>Si</v>
      </c>
      <c r="K120" s="174" t="str">
        <f>VLOOKUP(E120,[2]VIP!$A$2:$O15374,6,0)</f>
        <v>SI</v>
      </c>
      <c r="L120" s="148" t="s">
        <v>2240</v>
      </c>
      <c r="M120" s="96" t="s">
        <v>2439</v>
      </c>
      <c r="N120" s="96" t="s">
        <v>2446</v>
      </c>
      <c r="O120" s="174" t="s">
        <v>2448</v>
      </c>
      <c r="P120" s="174"/>
      <c r="Q120" s="96" t="s">
        <v>2240</v>
      </c>
    </row>
    <row r="121" spans="1:23" ht="18" x14ac:dyDescent="0.25">
      <c r="A121" s="174" t="str">
        <f>VLOOKUP(E121,'[2]LISTADO ATM'!$A$2:$C$902,3,0)</f>
        <v>DISTRITO NACIONAL</v>
      </c>
      <c r="B121" s="112" t="s">
        <v>2763</v>
      </c>
      <c r="C121" s="97">
        <v>44419.697233796294</v>
      </c>
      <c r="D121" s="97" t="s">
        <v>2175</v>
      </c>
      <c r="E121" s="143">
        <v>929</v>
      </c>
      <c r="F121" s="174" t="str">
        <f>VLOOKUP(E121,[2]VIP!$A$2:$O14927,2,0)</f>
        <v>DRBR929</v>
      </c>
      <c r="G121" s="174" t="str">
        <f>VLOOKUP(E121,'[2]LISTADO ATM'!$A$2:$B$901,2,0)</f>
        <v>ATM Autoservicio Nacional El Conde</v>
      </c>
      <c r="H121" s="174" t="str">
        <f>VLOOKUP(E121,[2]VIP!$A$2:$O19888,7,FALSE)</f>
        <v>Si</v>
      </c>
      <c r="I121" s="174" t="str">
        <f>VLOOKUP(E121,[2]VIP!$A$2:$O11853,8,FALSE)</f>
        <v>Si</v>
      </c>
      <c r="J121" s="174" t="str">
        <f>VLOOKUP(E121,[2]VIP!$A$2:$O11803,8,FALSE)</f>
        <v>Si</v>
      </c>
      <c r="K121" s="174" t="str">
        <f>VLOOKUP(E121,[2]VIP!$A$2:$O15377,6,0)</f>
        <v>NO</v>
      </c>
      <c r="L121" s="148" t="s">
        <v>2240</v>
      </c>
      <c r="M121" s="96" t="s">
        <v>2439</v>
      </c>
      <c r="N121" s="96" t="s">
        <v>2446</v>
      </c>
      <c r="O121" s="174" t="s">
        <v>2448</v>
      </c>
      <c r="P121" s="174"/>
      <c r="Q121" s="96" t="s">
        <v>2240</v>
      </c>
      <c r="R121" s="44"/>
      <c r="S121" s="102"/>
      <c r="T121" s="102"/>
      <c r="U121" s="102"/>
      <c r="V121" s="78"/>
      <c r="W121" s="69"/>
    </row>
    <row r="122" spans="1:23" ht="18" x14ac:dyDescent="0.25">
      <c r="A122" s="174" t="str">
        <f>VLOOKUP(E122,'[2]LISTADO ATM'!$A$2:$C$902,3,0)</f>
        <v>ESTE</v>
      </c>
      <c r="B122" s="112" t="s">
        <v>2764</v>
      </c>
      <c r="C122" s="97">
        <v>44419.696516203701</v>
      </c>
      <c r="D122" s="97" t="s">
        <v>2175</v>
      </c>
      <c r="E122" s="143">
        <v>385</v>
      </c>
      <c r="F122" s="174" t="str">
        <f>VLOOKUP(E122,[2]VIP!$A$2:$O14928,2,0)</f>
        <v>DRBR385</v>
      </c>
      <c r="G122" s="174" t="str">
        <f>VLOOKUP(E122,'[2]LISTADO ATM'!$A$2:$B$901,2,0)</f>
        <v xml:space="preserve">ATM Plaza Verón I </v>
      </c>
      <c r="H122" s="174" t="str">
        <f>VLOOKUP(E122,[2]VIP!$A$2:$O19889,7,FALSE)</f>
        <v>Si</v>
      </c>
      <c r="I122" s="174" t="str">
        <f>VLOOKUP(E122,[2]VIP!$A$2:$O11854,8,FALSE)</f>
        <v>Si</v>
      </c>
      <c r="J122" s="174" t="str">
        <f>VLOOKUP(E122,[2]VIP!$A$2:$O11804,8,FALSE)</f>
        <v>Si</v>
      </c>
      <c r="K122" s="174" t="str">
        <f>VLOOKUP(E122,[2]VIP!$A$2:$O15378,6,0)</f>
        <v>NO</v>
      </c>
      <c r="L122" s="148" t="s">
        <v>2240</v>
      </c>
      <c r="M122" s="96" t="s">
        <v>2439</v>
      </c>
      <c r="N122" s="96" t="s">
        <v>2446</v>
      </c>
      <c r="O122" s="174" t="s">
        <v>2448</v>
      </c>
      <c r="P122" s="174"/>
      <c r="Q122" s="96" t="s">
        <v>2240</v>
      </c>
      <c r="R122" s="44"/>
      <c r="S122" s="102"/>
      <c r="T122" s="102"/>
      <c r="U122" s="102"/>
      <c r="V122" s="78"/>
      <c r="W122" s="69"/>
    </row>
    <row r="123" spans="1:23" ht="18" x14ac:dyDescent="0.25">
      <c r="A123" s="174" t="str">
        <f>VLOOKUP(E123,'[2]LISTADO ATM'!$A$2:$C$902,3,0)</f>
        <v>ESTE</v>
      </c>
      <c r="B123" s="112" t="s">
        <v>2765</v>
      </c>
      <c r="C123" s="97">
        <v>44419.695370370369</v>
      </c>
      <c r="D123" s="97" t="s">
        <v>2175</v>
      </c>
      <c r="E123" s="143">
        <v>68</v>
      </c>
      <c r="F123" s="174" t="str">
        <f>VLOOKUP(E123,[2]VIP!$A$2:$O14929,2,0)</f>
        <v>DRBR068</v>
      </c>
      <c r="G123" s="174" t="str">
        <f>VLOOKUP(E123,'[2]LISTADO ATM'!$A$2:$B$901,2,0)</f>
        <v xml:space="preserve">ATM Hotel Nickelodeon (Punta Cana) </v>
      </c>
      <c r="H123" s="174" t="str">
        <f>VLOOKUP(E123,[2]VIP!$A$2:$O19890,7,FALSE)</f>
        <v>Si</v>
      </c>
      <c r="I123" s="174" t="str">
        <f>VLOOKUP(E123,[2]VIP!$A$2:$O11855,8,FALSE)</f>
        <v>Si</v>
      </c>
      <c r="J123" s="174" t="str">
        <f>VLOOKUP(E123,[2]VIP!$A$2:$O11805,8,FALSE)</f>
        <v>Si</v>
      </c>
      <c r="K123" s="174" t="str">
        <f>VLOOKUP(E123,[2]VIP!$A$2:$O15379,6,0)</f>
        <v>NO</v>
      </c>
      <c r="L123" s="148" t="s">
        <v>2240</v>
      </c>
      <c r="M123" s="96" t="s">
        <v>2439</v>
      </c>
      <c r="N123" s="96" t="s">
        <v>2446</v>
      </c>
      <c r="O123" s="174" t="s">
        <v>2448</v>
      </c>
      <c r="P123" s="174"/>
      <c r="Q123" s="96" t="s">
        <v>2240</v>
      </c>
      <c r="R123" s="44"/>
      <c r="S123" s="102"/>
      <c r="T123" s="102"/>
      <c r="U123" s="102"/>
      <c r="V123" s="78"/>
      <c r="W123" s="69"/>
    </row>
    <row r="124" spans="1:23" ht="18" x14ac:dyDescent="0.25">
      <c r="A124" s="174" t="str">
        <f>VLOOKUP(E124,'[2]LISTADO ATM'!$A$2:$C$902,3,0)</f>
        <v>DISTRITO NACIONAL</v>
      </c>
      <c r="B124" s="112" t="s">
        <v>2766</v>
      </c>
      <c r="C124" s="97">
        <v>44419.692395833335</v>
      </c>
      <c r="D124" s="97" t="s">
        <v>2175</v>
      </c>
      <c r="E124" s="143">
        <v>446</v>
      </c>
      <c r="F124" s="174" t="str">
        <f>VLOOKUP(E124,[2]VIP!$A$2:$O14930,2,0)</f>
        <v>DRBR446</v>
      </c>
      <c r="G124" s="174" t="str">
        <f>VLOOKUP(E124,'[2]LISTADO ATM'!$A$2:$B$901,2,0)</f>
        <v>ATM Hipodromo V Centenario</v>
      </c>
      <c r="H124" s="174" t="str">
        <f>VLOOKUP(E124,[2]VIP!$A$2:$O19891,7,FALSE)</f>
        <v>Si</v>
      </c>
      <c r="I124" s="174" t="str">
        <f>VLOOKUP(E124,[2]VIP!$A$2:$O11856,8,FALSE)</f>
        <v>Si</v>
      </c>
      <c r="J124" s="174" t="str">
        <f>VLOOKUP(E124,[2]VIP!$A$2:$O11806,8,FALSE)</f>
        <v>Si</v>
      </c>
      <c r="K124" s="174" t="str">
        <f>VLOOKUP(E124,[2]VIP!$A$2:$O15380,6,0)</f>
        <v>NO</v>
      </c>
      <c r="L124" s="148" t="s">
        <v>2240</v>
      </c>
      <c r="M124" s="96" t="s">
        <v>2439</v>
      </c>
      <c r="N124" s="96" t="s">
        <v>2446</v>
      </c>
      <c r="O124" s="174" t="s">
        <v>2448</v>
      </c>
      <c r="P124" s="174"/>
      <c r="Q124" s="96" t="s">
        <v>2240</v>
      </c>
      <c r="R124" s="44"/>
      <c r="S124" s="102"/>
      <c r="T124" s="102"/>
      <c r="U124" s="102"/>
      <c r="V124" s="78"/>
      <c r="W124" s="69"/>
    </row>
    <row r="125" spans="1:23" ht="18" x14ac:dyDescent="0.25">
      <c r="A125" s="174" t="str">
        <f>VLOOKUP(E125,'[2]LISTADO ATM'!$A$2:$C$902,3,0)</f>
        <v>ESTE</v>
      </c>
      <c r="B125" s="112" t="s">
        <v>2767</v>
      </c>
      <c r="C125" s="97">
        <v>44419.691030092596</v>
      </c>
      <c r="D125" s="97" t="s">
        <v>2175</v>
      </c>
      <c r="E125" s="143">
        <v>472</v>
      </c>
      <c r="F125" s="174" t="str">
        <f>VLOOKUP(E125,[2]VIP!$A$2:$O14931,2,0)</f>
        <v>DRBRA72</v>
      </c>
      <c r="G125" s="174" t="str">
        <f>VLOOKUP(E125,'[2]LISTADO ATM'!$A$2:$B$901,2,0)</f>
        <v>ATM Ayuntamiento Ramon Santana</v>
      </c>
      <c r="H125" s="174" t="str">
        <f>VLOOKUP(E125,[2]VIP!$A$2:$O19892,7,FALSE)</f>
        <v>Si</v>
      </c>
      <c r="I125" s="174" t="str">
        <f>VLOOKUP(E125,[2]VIP!$A$2:$O11857,8,FALSE)</f>
        <v>Si</v>
      </c>
      <c r="J125" s="174" t="str">
        <f>VLOOKUP(E125,[2]VIP!$A$2:$O11807,8,FALSE)</f>
        <v>Si</v>
      </c>
      <c r="K125" s="174" t="str">
        <f>VLOOKUP(E125,[2]VIP!$A$2:$O15381,6,0)</f>
        <v>NO</v>
      </c>
      <c r="L125" s="148" t="s">
        <v>2240</v>
      </c>
      <c r="M125" s="96" t="s">
        <v>2439</v>
      </c>
      <c r="N125" s="96" t="s">
        <v>2446</v>
      </c>
      <c r="O125" s="174" t="s">
        <v>2448</v>
      </c>
      <c r="P125" s="174"/>
      <c r="Q125" s="96" t="s">
        <v>2240</v>
      </c>
      <c r="R125" s="44"/>
      <c r="S125" s="102"/>
      <c r="T125" s="102"/>
      <c r="U125" s="102"/>
      <c r="V125" s="78"/>
      <c r="W125" s="69"/>
    </row>
    <row r="126" spans="1:23" ht="18" x14ac:dyDescent="0.25">
      <c r="A126" s="174" t="str">
        <f>VLOOKUP(E126,'LISTADO ATM'!$A$2:$C$902,3,0)</f>
        <v>ESTE</v>
      </c>
      <c r="B126" s="112" t="s">
        <v>2645</v>
      </c>
      <c r="C126" s="97">
        <v>44418.656157407408</v>
      </c>
      <c r="D126" s="97" t="s">
        <v>2462</v>
      </c>
      <c r="E126" s="143">
        <v>429</v>
      </c>
      <c r="F126" s="174" t="str">
        <f>VLOOKUP(E126,VIP!$A$2:$O14848,2,0)</f>
        <v>DRBR429</v>
      </c>
      <c r="G126" s="174" t="str">
        <f>VLOOKUP(E126,'LISTADO ATM'!$A$2:$B$901,2,0)</f>
        <v xml:space="preserve">ATM Oficina Jumbo La Romana </v>
      </c>
      <c r="H126" s="174" t="str">
        <f>VLOOKUP(E126,VIP!$A$2:$O19809,7,FALSE)</f>
        <v>Si</v>
      </c>
      <c r="I126" s="174" t="str">
        <f>VLOOKUP(E126,VIP!$A$2:$O11774,8,FALSE)</f>
        <v>Si</v>
      </c>
      <c r="J126" s="174" t="str">
        <f>VLOOKUP(E126,VIP!$A$2:$O11724,8,FALSE)</f>
        <v>Si</v>
      </c>
      <c r="K126" s="174" t="str">
        <f>VLOOKUP(E126,VIP!$A$2:$O15298,6,0)</f>
        <v>NO</v>
      </c>
      <c r="L126" s="148" t="s">
        <v>2590</v>
      </c>
      <c r="M126" s="96" t="s">
        <v>2439</v>
      </c>
      <c r="N126" s="96" t="s">
        <v>2446</v>
      </c>
      <c r="O126" s="174" t="s">
        <v>2463</v>
      </c>
      <c r="P126" s="174"/>
      <c r="Q126" s="96" t="s">
        <v>2590</v>
      </c>
      <c r="R126" s="44"/>
      <c r="S126" s="102"/>
      <c r="T126" s="102"/>
      <c r="U126" s="102"/>
      <c r="V126" s="78"/>
      <c r="W126" s="69"/>
    </row>
    <row r="127" spans="1:23" ht="18" x14ac:dyDescent="0.25">
      <c r="A127" s="174" t="str">
        <f>VLOOKUP(E127,'LISTADO ATM'!$A$2:$C$902,3,0)</f>
        <v>DISTRITO NACIONAL</v>
      </c>
      <c r="B127" s="112" t="s">
        <v>2644</v>
      </c>
      <c r="C127" s="97">
        <v>44418.662824074076</v>
      </c>
      <c r="D127" s="97" t="s">
        <v>2462</v>
      </c>
      <c r="E127" s="143">
        <v>701</v>
      </c>
      <c r="F127" s="174" t="str">
        <f>VLOOKUP(E127,VIP!$A$2:$O14845,2,0)</f>
        <v>DRBR701</v>
      </c>
      <c r="G127" s="174" t="str">
        <f>VLOOKUP(E127,'LISTADO ATM'!$A$2:$B$901,2,0)</f>
        <v>ATM Autoservicio Los Alcarrizos</v>
      </c>
      <c r="H127" s="174" t="str">
        <f>VLOOKUP(E127,VIP!$A$2:$O19806,7,FALSE)</f>
        <v>Si</v>
      </c>
      <c r="I127" s="174" t="str">
        <f>VLOOKUP(E127,VIP!$A$2:$O11771,8,FALSE)</f>
        <v>Si</v>
      </c>
      <c r="J127" s="174" t="str">
        <f>VLOOKUP(E127,VIP!$A$2:$O11721,8,FALSE)</f>
        <v>Si</v>
      </c>
      <c r="K127" s="174" t="str">
        <f>VLOOKUP(E127,VIP!$A$2:$O15295,6,0)</f>
        <v>NO</v>
      </c>
      <c r="L127" s="148" t="s">
        <v>2590</v>
      </c>
      <c r="M127" s="96" t="s">
        <v>2439</v>
      </c>
      <c r="N127" s="96" t="s">
        <v>2446</v>
      </c>
      <c r="O127" s="174" t="s">
        <v>2463</v>
      </c>
      <c r="P127" s="174"/>
      <c r="Q127" s="96" t="s">
        <v>2590</v>
      </c>
      <c r="R127" s="44"/>
      <c r="S127" s="102"/>
      <c r="T127" s="102"/>
      <c r="U127" s="102"/>
      <c r="V127" s="78"/>
      <c r="W127" s="69"/>
    </row>
    <row r="128" spans="1:23" ht="18" x14ac:dyDescent="0.25">
      <c r="A128" s="174" t="str">
        <f>VLOOKUP(E128,'LISTADO ATM'!$A$2:$C$902,3,0)</f>
        <v>DISTRITO NACIONAL</v>
      </c>
      <c r="B128" s="112" t="s">
        <v>2701</v>
      </c>
      <c r="C128" s="97">
        <v>44419.370694444442</v>
      </c>
      <c r="D128" s="97" t="s">
        <v>2723</v>
      </c>
      <c r="E128" s="143">
        <v>559</v>
      </c>
      <c r="F128" s="174" t="str">
        <f>VLOOKUP(E128,VIP!$A$2:$O14870,2,0)</f>
        <v>DRBR559</v>
      </c>
      <c r="G128" s="174" t="str">
        <f>VLOOKUP(E128,'LISTADO ATM'!$A$2:$B$901,2,0)</f>
        <v xml:space="preserve">ATM UNP Metro I </v>
      </c>
      <c r="H128" s="174" t="str">
        <f>VLOOKUP(E128,VIP!$A$2:$O19831,7,FALSE)</f>
        <v>Si</v>
      </c>
      <c r="I128" s="174" t="str">
        <f>VLOOKUP(E128,VIP!$A$2:$O11796,8,FALSE)</f>
        <v>Si</v>
      </c>
      <c r="J128" s="174" t="str">
        <f>VLOOKUP(E128,VIP!$A$2:$O11746,8,FALSE)</f>
        <v>Si</v>
      </c>
      <c r="K128" s="174" t="str">
        <f>VLOOKUP(E128,VIP!$A$2:$O15320,6,0)</f>
        <v>SI</v>
      </c>
      <c r="L128" s="148" t="s">
        <v>2590</v>
      </c>
      <c r="M128" s="96" t="s">
        <v>2439</v>
      </c>
      <c r="N128" s="96" t="s">
        <v>2446</v>
      </c>
      <c r="O128" s="174" t="s">
        <v>2724</v>
      </c>
      <c r="P128" s="174"/>
      <c r="Q128" s="96" t="s">
        <v>2590</v>
      </c>
      <c r="R128" s="44"/>
      <c r="S128" s="102"/>
      <c r="T128" s="102"/>
      <c r="U128" s="102"/>
      <c r="V128" s="78"/>
      <c r="W128" s="69"/>
    </row>
    <row r="129" spans="1:23" ht="18" x14ac:dyDescent="0.25">
      <c r="A129" s="174" t="str">
        <f>VLOOKUP(E129,'LISTADO ATM'!$A$2:$C$902,3,0)</f>
        <v>DISTRITO NACIONAL</v>
      </c>
      <c r="B129" s="112" t="s">
        <v>2646</v>
      </c>
      <c r="C129" s="97">
        <v>44418.654548611114</v>
      </c>
      <c r="D129" s="97" t="s">
        <v>2442</v>
      </c>
      <c r="E129" s="143">
        <v>369</v>
      </c>
      <c r="F129" s="174" t="str">
        <f>VLOOKUP(E129,VIP!$A$2:$O14849,2,0)</f>
        <v xml:space="preserve">DRBR369 </v>
      </c>
      <c r="G129" s="174" t="str">
        <f>VLOOKUP(E129,'LISTADO ATM'!$A$2:$B$901,2,0)</f>
        <v>ATM Plaza Lama Aut. Duarte</v>
      </c>
      <c r="H129" s="174" t="str">
        <f>VLOOKUP(E129,VIP!$A$2:$O19810,7,FALSE)</f>
        <v>N/A</v>
      </c>
      <c r="I129" s="174" t="str">
        <f>VLOOKUP(E129,VIP!$A$2:$O11775,8,FALSE)</f>
        <v>N/A</v>
      </c>
      <c r="J129" s="174" t="str">
        <f>VLOOKUP(E129,VIP!$A$2:$O11725,8,FALSE)</f>
        <v>N/A</v>
      </c>
      <c r="K129" s="174" t="str">
        <f>VLOOKUP(E129,VIP!$A$2:$O15299,6,0)</f>
        <v>N/A</v>
      </c>
      <c r="L129" s="148" t="s">
        <v>2590</v>
      </c>
      <c r="M129" s="96" t="s">
        <v>2439</v>
      </c>
      <c r="N129" s="96" t="s">
        <v>2446</v>
      </c>
      <c r="O129" s="174" t="s">
        <v>2447</v>
      </c>
      <c r="P129" s="174"/>
      <c r="Q129" s="96" t="s">
        <v>2590</v>
      </c>
      <c r="R129" s="44"/>
      <c r="S129" s="102"/>
      <c r="T129" s="102"/>
      <c r="U129" s="102"/>
      <c r="V129" s="78"/>
      <c r="W129" s="69"/>
    </row>
    <row r="130" spans="1:23" ht="18" x14ac:dyDescent="0.25">
      <c r="A130" s="174" t="str">
        <f>VLOOKUP(E130,'LISTADO ATM'!$A$2:$C$902,3,0)</f>
        <v>DISTRITO NACIONAL</v>
      </c>
      <c r="B130" s="112" t="s">
        <v>2665</v>
      </c>
      <c r="C130" s="97">
        <v>44418.955694444441</v>
      </c>
      <c r="D130" s="97" t="s">
        <v>2442</v>
      </c>
      <c r="E130" s="143">
        <v>559</v>
      </c>
      <c r="F130" s="174" t="str">
        <f>VLOOKUP(E130,VIP!$A$2:$O14854,2,0)</f>
        <v>DRBR559</v>
      </c>
      <c r="G130" s="174" t="str">
        <f>VLOOKUP(E130,'LISTADO ATM'!$A$2:$B$901,2,0)</f>
        <v xml:space="preserve">ATM UNP Metro I </v>
      </c>
      <c r="H130" s="174" t="str">
        <f>VLOOKUP(E130,VIP!$A$2:$O19815,7,FALSE)</f>
        <v>Si</v>
      </c>
      <c r="I130" s="174" t="str">
        <f>VLOOKUP(E130,VIP!$A$2:$O11780,8,FALSE)</f>
        <v>Si</v>
      </c>
      <c r="J130" s="174" t="str">
        <f>VLOOKUP(E130,VIP!$A$2:$O11730,8,FALSE)</f>
        <v>Si</v>
      </c>
      <c r="K130" s="174" t="str">
        <f>VLOOKUP(E130,VIP!$A$2:$O15304,6,0)</f>
        <v>SI</v>
      </c>
      <c r="L130" s="148" t="s">
        <v>2590</v>
      </c>
      <c r="M130" s="96" t="s">
        <v>2439</v>
      </c>
      <c r="N130" s="96" t="s">
        <v>2446</v>
      </c>
      <c r="O130" s="174" t="s">
        <v>2447</v>
      </c>
      <c r="P130" s="174"/>
      <c r="Q130" s="96" t="s">
        <v>2590</v>
      </c>
      <c r="R130" s="44"/>
      <c r="S130" s="102"/>
      <c r="T130" s="102"/>
      <c r="U130" s="102"/>
      <c r="V130" s="78"/>
      <c r="W130" s="69"/>
    </row>
    <row r="131" spans="1:23" ht="18" x14ac:dyDescent="0.25">
      <c r="A131" s="174" t="str">
        <f>VLOOKUP(E131,'[2]LISTADO ATM'!$A$2:$C$902,3,0)</f>
        <v>DISTRITO NACIONAL</v>
      </c>
      <c r="B131" s="112" t="s">
        <v>2731</v>
      </c>
      <c r="C131" s="97">
        <v>44419.5628125</v>
      </c>
      <c r="D131" s="97" t="s">
        <v>2442</v>
      </c>
      <c r="E131" s="143">
        <v>26</v>
      </c>
      <c r="F131" s="174" t="str">
        <f>VLOOKUP(E131,[2]VIP!$A$2:$O14896,2,0)</f>
        <v>DRBR221</v>
      </c>
      <c r="G131" s="174" t="str">
        <f>VLOOKUP(E131,'[2]LISTADO ATM'!$A$2:$B$901,2,0)</f>
        <v>ATM S/M Jumbo San Isidro</v>
      </c>
      <c r="H131" s="174" t="str">
        <f>VLOOKUP(E131,[2]VIP!$A$2:$O19857,7,FALSE)</f>
        <v>Si</v>
      </c>
      <c r="I131" s="174" t="str">
        <f>VLOOKUP(E131,[2]VIP!$A$2:$O11822,8,FALSE)</f>
        <v>Si</v>
      </c>
      <c r="J131" s="174" t="str">
        <f>VLOOKUP(E131,[2]VIP!$A$2:$O11772,8,FALSE)</f>
        <v>Si</v>
      </c>
      <c r="K131" s="174" t="str">
        <f>VLOOKUP(E131,[2]VIP!$A$2:$O15346,6,0)</f>
        <v>NO</v>
      </c>
      <c r="L131" s="148" t="s">
        <v>2590</v>
      </c>
      <c r="M131" s="96" t="s">
        <v>2439</v>
      </c>
      <c r="N131" s="96" t="s">
        <v>2446</v>
      </c>
      <c r="O131" s="174" t="s">
        <v>2447</v>
      </c>
      <c r="P131" s="174"/>
      <c r="Q131" s="96" t="s">
        <v>2590</v>
      </c>
      <c r="R131" s="44"/>
      <c r="S131" s="102"/>
      <c r="T131" s="102"/>
      <c r="U131" s="102"/>
      <c r="V131" s="78"/>
      <c r="W131" s="69"/>
    </row>
    <row r="132" spans="1:23" ht="18" x14ac:dyDescent="0.25">
      <c r="A132" s="174" t="str">
        <f>VLOOKUP(E132,'LISTADO ATM'!$A$2:$C$902,3,0)</f>
        <v>DISTRITO NACIONAL</v>
      </c>
      <c r="B132" s="112" t="s">
        <v>2630</v>
      </c>
      <c r="C132" s="97">
        <v>44418.421481481484</v>
      </c>
      <c r="D132" s="97" t="s">
        <v>2442</v>
      </c>
      <c r="E132" s="143">
        <v>994</v>
      </c>
      <c r="F132" s="174" t="str">
        <f>VLOOKUP(E132,VIP!$A$2:$O14844,2,0)</f>
        <v>DRBR994</v>
      </c>
      <c r="G132" s="174" t="str">
        <f>VLOOKUP(E132,'LISTADO ATM'!$A$2:$B$901,2,0)</f>
        <v>ATM Telemicro</v>
      </c>
      <c r="H132" s="174" t="str">
        <f>VLOOKUP(E132,VIP!$A$2:$O19805,7,FALSE)</f>
        <v>Si</v>
      </c>
      <c r="I132" s="174" t="str">
        <f>VLOOKUP(E132,VIP!$A$2:$O11770,8,FALSE)</f>
        <v>Si</v>
      </c>
      <c r="J132" s="174" t="str">
        <f>VLOOKUP(E132,VIP!$A$2:$O11720,8,FALSE)</f>
        <v>Si</v>
      </c>
      <c r="K132" s="174" t="str">
        <f>VLOOKUP(E132,VIP!$A$2:$O15294,6,0)</f>
        <v>NO</v>
      </c>
      <c r="L132" s="148" t="s">
        <v>2553</v>
      </c>
      <c r="M132" s="96" t="s">
        <v>2439</v>
      </c>
      <c r="N132" s="96" t="s">
        <v>2446</v>
      </c>
      <c r="O132" s="174" t="s">
        <v>2447</v>
      </c>
      <c r="P132" s="174"/>
      <c r="Q132" s="96" t="s">
        <v>2553</v>
      </c>
      <c r="R132" s="44"/>
      <c r="S132" s="102"/>
      <c r="T132" s="102"/>
      <c r="U132" s="102"/>
      <c r="V132" s="78"/>
      <c r="W132" s="69"/>
    </row>
    <row r="133" spans="1:23" ht="18" x14ac:dyDescent="0.25">
      <c r="A133" s="174" t="str">
        <f>VLOOKUP(E133,'LISTADO ATM'!$A$2:$C$902,3,0)</f>
        <v>DISTRITO NACIONAL</v>
      </c>
      <c r="B133" s="112" t="s">
        <v>2651</v>
      </c>
      <c r="C133" s="97">
        <v>44418.603831018518</v>
      </c>
      <c r="D133" s="97" t="s">
        <v>2442</v>
      </c>
      <c r="E133" s="143">
        <v>818</v>
      </c>
      <c r="F133" s="174" t="str">
        <f>VLOOKUP(E133,VIP!$A$2:$O14855,2,0)</f>
        <v>DRBR818</v>
      </c>
      <c r="G133" s="174" t="str">
        <f>VLOOKUP(E133,'LISTADO ATM'!$A$2:$B$901,2,0)</f>
        <v xml:space="preserve">ATM Juridicción Inmobiliaria </v>
      </c>
      <c r="H133" s="174" t="str">
        <f>VLOOKUP(E133,VIP!$A$2:$O19816,7,FALSE)</f>
        <v>No</v>
      </c>
      <c r="I133" s="174" t="str">
        <f>VLOOKUP(E133,VIP!$A$2:$O11781,8,FALSE)</f>
        <v>No</v>
      </c>
      <c r="J133" s="174" t="str">
        <f>VLOOKUP(E133,VIP!$A$2:$O11731,8,FALSE)</f>
        <v>No</v>
      </c>
      <c r="K133" s="174" t="str">
        <f>VLOOKUP(E133,VIP!$A$2:$O15305,6,0)</f>
        <v>NO</v>
      </c>
      <c r="L133" s="148" t="s">
        <v>2553</v>
      </c>
      <c r="M133" s="96" t="s">
        <v>2439</v>
      </c>
      <c r="N133" s="96" t="s">
        <v>2446</v>
      </c>
      <c r="O133" s="174" t="s">
        <v>2447</v>
      </c>
      <c r="P133" s="174"/>
      <c r="Q133" s="96" t="s">
        <v>2553</v>
      </c>
      <c r="R133" s="44"/>
      <c r="S133" s="102"/>
      <c r="T133" s="102"/>
      <c r="U133" s="102"/>
      <c r="V133" s="78"/>
      <c r="W133" s="69"/>
    </row>
    <row r="134" spans="1:23" ht="18" x14ac:dyDescent="0.25">
      <c r="A134" s="174" t="str">
        <f>VLOOKUP(E134,'LISTADO ATM'!$A$2:$C$902,3,0)</f>
        <v>DISTRITO NACIONAL</v>
      </c>
      <c r="B134" s="112" t="s">
        <v>2642</v>
      </c>
      <c r="C134" s="97">
        <v>44418.667210648149</v>
      </c>
      <c r="D134" s="97" t="s">
        <v>2442</v>
      </c>
      <c r="E134" s="143">
        <v>725</v>
      </c>
      <c r="F134" s="174" t="str">
        <f>VLOOKUP(E134,VIP!$A$2:$O14843,2,0)</f>
        <v>DRBR998</v>
      </c>
      <c r="G134" s="174" t="str">
        <f>VLOOKUP(E134,'LISTADO ATM'!$A$2:$B$901,2,0)</f>
        <v xml:space="preserve">ATM El Huacal II  </v>
      </c>
      <c r="H134" s="174" t="str">
        <f>VLOOKUP(E134,VIP!$A$2:$O19804,7,FALSE)</f>
        <v>Si</v>
      </c>
      <c r="I134" s="174" t="str">
        <f>VLOOKUP(E134,VIP!$A$2:$O11769,8,FALSE)</f>
        <v>Si</v>
      </c>
      <c r="J134" s="174" t="str">
        <f>VLOOKUP(E134,VIP!$A$2:$O11719,8,FALSE)</f>
        <v>Si</v>
      </c>
      <c r="K134" s="174" t="str">
        <f>VLOOKUP(E134,VIP!$A$2:$O15293,6,0)</f>
        <v>NO</v>
      </c>
      <c r="L134" s="148" t="s">
        <v>2435</v>
      </c>
      <c r="M134" s="96" t="s">
        <v>2439</v>
      </c>
      <c r="N134" s="96" t="s">
        <v>2446</v>
      </c>
      <c r="O134" s="174" t="s">
        <v>2447</v>
      </c>
      <c r="P134" s="174"/>
      <c r="Q134" s="96" t="s">
        <v>2435</v>
      </c>
      <c r="R134" s="44"/>
      <c r="S134" s="102"/>
      <c r="T134" s="102"/>
      <c r="U134" s="102"/>
      <c r="V134" s="78"/>
      <c r="W134" s="69"/>
    </row>
    <row r="135" spans="1:23" ht="18" x14ac:dyDescent="0.25">
      <c r="A135" s="174" t="str">
        <f>VLOOKUP(E135,'LISTADO ATM'!$A$2:$C$902,3,0)</f>
        <v>ESTE</v>
      </c>
      <c r="B135" s="112" t="s">
        <v>2716</v>
      </c>
      <c r="C135" s="97">
        <v>44419.479375000003</v>
      </c>
      <c r="D135" s="97" t="s">
        <v>2442</v>
      </c>
      <c r="E135" s="143">
        <v>521</v>
      </c>
      <c r="F135" s="174" t="str">
        <f>VLOOKUP(E135,VIP!$A$2:$O14885,2,0)</f>
        <v>DRBR521</v>
      </c>
      <c r="G135" s="174" t="str">
        <f>VLOOKUP(E135,'LISTADO ATM'!$A$2:$B$901,2,0)</f>
        <v xml:space="preserve">ATM UNP Bayahibe (La Romana) </v>
      </c>
      <c r="H135" s="174" t="str">
        <f>VLOOKUP(E135,VIP!$A$2:$O19846,7,FALSE)</f>
        <v>Si</v>
      </c>
      <c r="I135" s="174" t="str">
        <f>VLOOKUP(E135,VIP!$A$2:$O11811,8,FALSE)</f>
        <v>Si</v>
      </c>
      <c r="J135" s="174" t="str">
        <f>VLOOKUP(E135,VIP!$A$2:$O11761,8,FALSE)</f>
        <v>Si</v>
      </c>
      <c r="K135" s="174" t="str">
        <f>VLOOKUP(E135,VIP!$A$2:$O15335,6,0)</f>
        <v>NO</v>
      </c>
      <c r="L135" s="148" t="s">
        <v>2435</v>
      </c>
      <c r="M135" s="96" t="s">
        <v>2439</v>
      </c>
      <c r="N135" s="96" t="s">
        <v>2446</v>
      </c>
      <c r="O135" s="174" t="s">
        <v>2447</v>
      </c>
      <c r="P135" s="174"/>
      <c r="Q135" s="96" t="s">
        <v>2435</v>
      </c>
      <c r="R135" s="44"/>
      <c r="S135" s="102"/>
      <c r="T135" s="102"/>
      <c r="U135" s="102"/>
      <c r="V135" s="78"/>
      <c r="W135" s="69"/>
    </row>
    <row r="136" spans="1:23" ht="18" x14ac:dyDescent="0.25">
      <c r="A136" s="174" t="str">
        <f>VLOOKUP(E136,'[2]LISTADO ATM'!$A$2:$C$902,3,0)</f>
        <v>DISTRITO NACIONAL</v>
      </c>
      <c r="B136" s="112" t="s">
        <v>2744</v>
      </c>
      <c r="C136" s="97">
        <v>44419.659675925926</v>
      </c>
      <c r="D136" s="97" t="s">
        <v>2442</v>
      </c>
      <c r="E136" s="143">
        <v>884</v>
      </c>
      <c r="F136" s="174" t="str">
        <f>VLOOKUP(E136,[2]VIP!$A$2:$O14909,2,0)</f>
        <v>DRBR884</v>
      </c>
      <c r="G136" s="174" t="str">
        <f>VLOOKUP(E136,'[2]LISTADO ATM'!$A$2:$B$901,2,0)</f>
        <v xml:space="preserve">ATM UNP Olé Sabana Perdida </v>
      </c>
      <c r="H136" s="174" t="str">
        <f>VLOOKUP(E136,[2]VIP!$A$2:$O19870,7,FALSE)</f>
        <v>Si</v>
      </c>
      <c r="I136" s="174" t="str">
        <f>VLOOKUP(E136,[2]VIP!$A$2:$O11835,8,FALSE)</f>
        <v>Si</v>
      </c>
      <c r="J136" s="174" t="str">
        <f>VLOOKUP(E136,[2]VIP!$A$2:$O11785,8,FALSE)</f>
        <v>Si</v>
      </c>
      <c r="K136" s="174" t="str">
        <f>VLOOKUP(E136,[2]VIP!$A$2:$O15359,6,0)</f>
        <v>NO</v>
      </c>
      <c r="L136" s="148" t="s">
        <v>2435</v>
      </c>
      <c r="M136" s="96" t="s">
        <v>2439</v>
      </c>
      <c r="N136" s="96" t="s">
        <v>2446</v>
      </c>
      <c r="O136" s="174" t="s">
        <v>2447</v>
      </c>
      <c r="P136" s="174"/>
      <c r="Q136" s="96" t="s">
        <v>2435</v>
      </c>
      <c r="R136" s="44"/>
      <c r="S136" s="102"/>
      <c r="T136" s="102"/>
      <c r="U136" s="102"/>
      <c r="V136" s="78"/>
      <c r="W136" s="69"/>
    </row>
    <row r="137" spans="1:23" ht="18" x14ac:dyDescent="0.25">
      <c r="A137" s="174" t="str">
        <f>VLOOKUP(E137,'LISTADO ATM'!$A$2:$C$902,3,0)</f>
        <v>DISTRITO NACIONAL</v>
      </c>
      <c r="B137" s="112" t="s">
        <v>2689</v>
      </c>
      <c r="C137" s="97">
        <v>44419.011134259257</v>
      </c>
      <c r="D137" s="97" t="s">
        <v>2442</v>
      </c>
      <c r="E137" s="143">
        <v>377</v>
      </c>
      <c r="F137" s="174" t="str">
        <f>VLOOKUP(E137,VIP!$A$2:$O14877,2,0)</f>
        <v>DRBR377</v>
      </c>
      <c r="G137" s="174" t="str">
        <f>VLOOKUP(E137,'LISTADO ATM'!$A$2:$B$901,2,0)</f>
        <v>ATM Estación del Metro Eduardo Brito</v>
      </c>
      <c r="H137" s="174" t="str">
        <f>VLOOKUP(E137,VIP!$A$2:$O19838,7,FALSE)</f>
        <v>Si</v>
      </c>
      <c r="I137" s="174" t="str">
        <f>VLOOKUP(E137,VIP!$A$2:$O11803,8,FALSE)</f>
        <v>Si</v>
      </c>
      <c r="J137" s="174" t="str">
        <f>VLOOKUP(E137,VIP!$A$2:$O11753,8,FALSE)</f>
        <v>Si</v>
      </c>
      <c r="K137" s="174" t="str">
        <f>VLOOKUP(E137,VIP!$A$2:$O15327,6,0)</f>
        <v>NO</v>
      </c>
      <c r="L137" s="148" t="s">
        <v>2411</v>
      </c>
      <c r="M137" s="96" t="s">
        <v>2439</v>
      </c>
      <c r="N137" s="96" t="s">
        <v>2446</v>
      </c>
      <c r="O137" s="174" t="s">
        <v>2447</v>
      </c>
      <c r="P137" s="174"/>
      <c r="Q137" s="96" t="s">
        <v>2411</v>
      </c>
      <c r="R137" s="44"/>
      <c r="S137" s="102"/>
      <c r="T137" s="102"/>
      <c r="U137" s="102"/>
      <c r="V137" s="78"/>
      <c r="W137" s="69"/>
    </row>
    <row r="138" spans="1:23" ht="18" x14ac:dyDescent="0.25">
      <c r="A138" s="174" t="str">
        <f>VLOOKUP(E138,'LISTADO ATM'!$A$2:$C$902,3,0)</f>
        <v>SUR</v>
      </c>
      <c r="B138" s="112" t="s">
        <v>2688</v>
      </c>
      <c r="C138" s="97">
        <v>44419.014236111114</v>
      </c>
      <c r="D138" s="97" t="s">
        <v>2442</v>
      </c>
      <c r="E138" s="143">
        <v>249</v>
      </c>
      <c r="F138" s="174" t="str">
        <f>VLOOKUP(E138,VIP!$A$2:$O14876,2,0)</f>
        <v>DRBR249</v>
      </c>
      <c r="G138" s="174" t="str">
        <f>VLOOKUP(E138,'LISTADO ATM'!$A$2:$B$901,2,0)</f>
        <v xml:space="preserve">ATM Banco Agrícola Neiba </v>
      </c>
      <c r="H138" s="174" t="str">
        <f>VLOOKUP(E138,VIP!$A$2:$O19837,7,FALSE)</f>
        <v>Si</v>
      </c>
      <c r="I138" s="174" t="str">
        <f>VLOOKUP(E138,VIP!$A$2:$O11802,8,FALSE)</f>
        <v>Si</v>
      </c>
      <c r="J138" s="174" t="str">
        <f>VLOOKUP(E138,VIP!$A$2:$O11752,8,FALSE)</f>
        <v>Si</v>
      </c>
      <c r="K138" s="174" t="str">
        <f>VLOOKUP(E138,VIP!$A$2:$O15326,6,0)</f>
        <v>NO</v>
      </c>
      <c r="L138" s="148" t="s">
        <v>2411</v>
      </c>
      <c r="M138" s="96" t="s">
        <v>2439</v>
      </c>
      <c r="N138" s="96" t="s">
        <v>2446</v>
      </c>
      <c r="O138" s="174" t="s">
        <v>2447</v>
      </c>
      <c r="P138" s="174"/>
      <c r="Q138" s="96" t="s">
        <v>2411</v>
      </c>
      <c r="R138" s="44"/>
      <c r="S138" s="102"/>
      <c r="T138" s="102"/>
      <c r="U138" s="102"/>
      <c r="V138" s="78"/>
      <c r="W138" s="69"/>
    </row>
    <row r="139" spans="1:23" ht="18" x14ac:dyDescent="0.25">
      <c r="A139" s="174" t="str">
        <f>VLOOKUP(E139,'LISTADO ATM'!$A$2:$C$902,3,0)</f>
        <v>DISTRITO NACIONAL</v>
      </c>
      <c r="B139" s="112" t="s">
        <v>2702</v>
      </c>
      <c r="C139" s="97">
        <v>44419.390439814815</v>
      </c>
      <c r="D139" s="97" t="s">
        <v>2442</v>
      </c>
      <c r="E139" s="143">
        <v>663</v>
      </c>
      <c r="F139" s="174" t="str">
        <f>VLOOKUP(E139,VIP!$A$2:$O14871,2,0)</f>
        <v>DRBR663</v>
      </c>
      <c r="G139" s="174" t="str">
        <f>VLOOKUP(E139,'LISTADO ATM'!$A$2:$B$901,2,0)</f>
        <v>ATM S/M Olé Av. España</v>
      </c>
      <c r="H139" s="174" t="str">
        <f>VLOOKUP(E139,VIP!$A$2:$O19832,7,FALSE)</f>
        <v>N/A</v>
      </c>
      <c r="I139" s="174" t="str">
        <f>VLOOKUP(E139,VIP!$A$2:$O11797,8,FALSE)</f>
        <v>N/A</v>
      </c>
      <c r="J139" s="174" t="str">
        <f>VLOOKUP(E139,VIP!$A$2:$O11747,8,FALSE)</f>
        <v>N/A</v>
      </c>
      <c r="K139" s="174" t="str">
        <f>VLOOKUP(E139,VIP!$A$2:$O15321,6,0)</f>
        <v>N/A</v>
      </c>
      <c r="L139" s="148" t="s">
        <v>2411</v>
      </c>
      <c r="M139" s="96" t="s">
        <v>2439</v>
      </c>
      <c r="N139" s="96" t="s">
        <v>2446</v>
      </c>
      <c r="O139" s="174" t="s">
        <v>2447</v>
      </c>
      <c r="P139" s="174"/>
      <c r="Q139" s="96" t="s">
        <v>2411</v>
      </c>
      <c r="R139" s="44"/>
      <c r="S139" s="102"/>
      <c r="T139" s="102"/>
      <c r="U139" s="102"/>
      <c r="V139" s="78"/>
      <c r="W139" s="69"/>
    </row>
    <row r="140" spans="1:23" ht="18" x14ac:dyDescent="0.25">
      <c r="A140" s="174" t="str">
        <f>VLOOKUP(E140,'[2]LISTADO ATM'!$A$2:$C$902,3,0)</f>
        <v>SUR</v>
      </c>
      <c r="B140" s="112" t="s">
        <v>2761</v>
      </c>
      <c r="C140" s="97">
        <v>44419.698935185188</v>
      </c>
      <c r="D140" s="97" t="s">
        <v>2442</v>
      </c>
      <c r="E140" s="143">
        <v>311</v>
      </c>
      <c r="F140" s="174" t="str">
        <f>VLOOKUP(E140,[2]VIP!$A$2:$O14925,2,0)</f>
        <v>DRBR381</v>
      </c>
      <c r="G140" s="174" t="str">
        <f>VLOOKUP(E140,'[2]LISTADO ATM'!$A$2:$B$901,2,0)</f>
        <v>ATM Plaza Eroski</v>
      </c>
      <c r="H140" s="174" t="str">
        <f>VLOOKUP(E140,[2]VIP!$A$2:$O19886,7,FALSE)</f>
        <v>Si</v>
      </c>
      <c r="I140" s="174" t="str">
        <f>VLOOKUP(E140,[2]VIP!$A$2:$O11851,8,FALSE)</f>
        <v>Si</v>
      </c>
      <c r="J140" s="174" t="str">
        <f>VLOOKUP(E140,[2]VIP!$A$2:$O11801,8,FALSE)</f>
        <v>Si</v>
      </c>
      <c r="K140" s="174" t="str">
        <f>VLOOKUP(E140,[2]VIP!$A$2:$O15375,6,0)</f>
        <v>NO</v>
      </c>
      <c r="L140" s="148" t="s">
        <v>2411</v>
      </c>
      <c r="M140" s="96" t="s">
        <v>2439</v>
      </c>
      <c r="N140" s="96" t="s">
        <v>2446</v>
      </c>
      <c r="O140" s="174" t="s">
        <v>2447</v>
      </c>
      <c r="P140" s="174"/>
      <c r="Q140" s="96" t="s">
        <v>2411</v>
      </c>
      <c r="R140" s="44"/>
      <c r="S140" s="102"/>
      <c r="T140" s="102"/>
      <c r="U140" s="102"/>
      <c r="V140" s="78"/>
      <c r="W140" s="69"/>
    </row>
    <row r="141" spans="1:23" ht="18" x14ac:dyDescent="0.25">
      <c r="A141" s="174" t="str">
        <f>VLOOKUP(E141,'[2]LISTADO ATM'!$A$2:$C$902,3,0)</f>
        <v>NORTE</v>
      </c>
      <c r="B141" s="112" t="s">
        <v>2742</v>
      </c>
      <c r="C141" s="97">
        <v>44419.640879629631</v>
      </c>
      <c r="D141" s="97" t="s">
        <v>2176</v>
      </c>
      <c r="E141" s="143">
        <v>987</v>
      </c>
      <c r="F141" s="174" t="str">
        <f>VLOOKUP(E141,[2]VIP!$A$2:$O14907,2,0)</f>
        <v>DRBR987</v>
      </c>
      <c r="G141" s="174" t="str">
        <f>VLOOKUP(E141,'[2]LISTADO ATM'!$A$2:$B$901,2,0)</f>
        <v xml:space="preserve">ATM S/M Jumbo (Moca) </v>
      </c>
      <c r="H141" s="174" t="str">
        <f>VLOOKUP(E141,[2]VIP!$A$2:$O19868,7,FALSE)</f>
        <v>Si</v>
      </c>
      <c r="I141" s="174" t="str">
        <f>VLOOKUP(E141,[2]VIP!$A$2:$O11833,8,FALSE)</f>
        <v>Si</v>
      </c>
      <c r="J141" s="174" t="str">
        <f>VLOOKUP(E141,[2]VIP!$A$2:$O11783,8,FALSE)</f>
        <v>Si</v>
      </c>
      <c r="K141" s="174" t="str">
        <f>VLOOKUP(E141,[2]VIP!$A$2:$O15357,6,0)</f>
        <v>NO</v>
      </c>
      <c r="L141" s="148" t="s">
        <v>2458</v>
      </c>
      <c r="M141" s="96" t="s">
        <v>2439</v>
      </c>
      <c r="N141" s="96" t="s">
        <v>2446</v>
      </c>
      <c r="O141" s="174" t="s">
        <v>2586</v>
      </c>
      <c r="P141" s="174"/>
      <c r="Q141" s="96" t="s">
        <v>2458</v>
      </c>
      <c r="R141" s="44"/>
      <c r="S141" s="102"/>
      <c r="T141" s="102"/>
      <c r="U141" s="102"/>
      <c r="V141" s="78"/>
      <c r="W141" s="69"/>
    </row>
    <row r="142" spans="1:23" ht="18" x14ac:dyDescent="0.25">
      <c r="A142" s="174" t="str">
        <f>VLOOKUP(E142,'[2]LISTADO ATM'!$A$2:$C$902,3,0)</f>
        <v>NORTE</v>
      </c>
      <c r="B142" s="112" t="s">
        <v>2742</v>
      </c>
      <c r="C142" s="97">
        <v>44419.640879629631</v>
      </c>
      <c r="D142" s="97" t="s">
        <v>2176</v>
      </c>
      <c r="E142" s="143">
        <v>987</v>
      </c>
      <c r="F142" s="174" t="str">
        <f>VLOOKUP(E142,[2]VIP!$A$2:$O14936,2,0)</f>
        <v>DRBR987</v>
      </c>
      <c r="G142" s="174" t="str">
        <f>VLOOKUP(E142,'[2]LISTADO ATM'!$A$2:$B$901,2,0)</f>
        <v xml:space="preserve">ATM S/M Jumbo (Moca) </v>
      </c>
      <c r="H142" s="174" t="str">
        <f>VLOOKUP(E142,[2]VIP!$A$2:$O19897,7,FALSE)</f>
        <v>Si</v>
      </c>
      <c r="I142" s="174" t="str">
        <f>VLOOKUP(E142,[2]VIP!$A$2:$O11862,8,FALSE)</f>
        <v>Si</v>
      </c>
      <c r="J142" s="174" t="str">
        <f>VLOOKUP(E142,[2]VIP!$A$2:$O11812,8,FALSE)</f>
        <v>Si</v>
      </c>
      <c r="K142" s="174" t="str">
        <f>VLOOKUP(E142,[2]VIP!$A$2:$O15386,6,0)</f>
        <v>NO</v>
      </c>
      <c r="L142" s="148" t="s">
        <v>2458</v>
      </c>
      <c r="M142" s="96" t="s">
        <v>2439</v>
      </c>
      <c r="N142" s="96" t="s">
        <v>2446</v>
      </c>
      <c r="O142" s="174" t="s">
        <v>2586</v>
      </c>
      <c r="P142" s="174"/>
      <c r="Q142" s="96" t="s">
        <v>2458</v>
      </c>
      <c r="R142" s="44"/>
      <c r="S142" s="102"/>
      <c r="T142" s="102"/>
      <c r="U142" s="102"/>
      <c r="V142" s="78"/>
      <c r="W142" s="69"/>
    </row>
    <row r="143" spans="1:23" ht="18" x14ac:dyDescent="0.25">
      <c r="A143" s="174" t="str">
        <f>VLOOKUP(E143,'[2]LISTADO ATM'!$A$2:$C$902,3,0)</f>
        <v>DISTRITO NACIONAL</v>
      </c>
      <c r="B143" s="112" t="s">
        <v>2739</v>
      </c>
      <c r="C143" s="97">
        <v>44419.618622685186</v>
      </c>
      <c r="D143" s="97" t="s">
        <v>2175</v>
      </c>
      <c r="E143" s="143">
        <v>369</v>
      </c>
      <c r="F143" s="174" t="str">
        <f>VLOOKUP(E143,[2]VIP!$A$2:$O14939,2,0)</f>
        <v xml:space="preserve">DRBR369 </v>
      </c>
      <c r="G143" s="174" t="str">
        <f>VLOOKUP(E143,'[2]LISTADO ATM'!$A$2:$B$901,2,0)</f>
        <v>ATM Plaza Lama Aut. Duarte</v>
      </c>
      <c r="H143" s="174" t="str">
        <f>VLOOKUP(E143,[2]VIP!$A$2:$O19900,7,FALSE)</f>
        <v>N/A</v>
      </c>
      <c r="I143" s="174" t="str">
        <f>VLOOKUP(E143,[2]VIP!$A$2:$O11865,8,FALSE)</f>
        <v>N/A</v>
      </c>
      <c r="J143" s="174" t="str">
        <f>VLOOKUP(E143,[2]VIP!$A$2:$O11815,8,FALSE)</f>
        <v>N/A</v>
      </c>
      <c r="K143" s="174" t="str">
        <f>VLOOKUP(E143,[2]VIP!$A$2:$O15389,6,0)</f>
        <v>N/A</v>
      </c>
      <c r="L143" s="148" t="s">
        <v>2458</v>
      </c>
      <c r="M143" s="96" t="s">
        <v>2439</v>
      </c>
      <c r="N143" s="96" t="s">
        <v>2613</v>
      </c>
      <c r="O143" s="174" t="s">
        <v>2448</v>
      </c>
      <c r="P143" s="174"/>
      <c r="Q143" s="96" t="s">
        <v>2458</v>
      </c>
      <c r="R143" s="44"/>
      <c r="S143" s="102"/>
      <c r="T143" s="102"/>
      <c r="U143" s="102"/>
      <c r="V143" s="78"/>
      <c r="W143" s="69"/>
    </row>
    <row r="144" spans="1:23" ht="18" x14ac:dyDescent="0.25">
      <c r="A144" s="174" t="str">
        <f>VLOOKUP(E144,'[2]LISTADO ATM'!$A$2:$C$902,3,0)</f>
        <v>ESTE</v>
      </c>
      <c r="B144" s="112" t="s">
        <v>2738</v>
      </c>
      <c r="C144" s="97">
        <v>44419.614444444444</v>
      </c>
      <c r="D144" s="97" t="s">
        <v>2175</v>
      </c>
      <c r="E144" s="143">
        <v>660</v>
      </c>
      <c r="F144" s="174" t="str">
        <f>VLOOKUP(E144,[2]VIP!$A$2:$O14940,2,0)</f>
        <v>DRBR660</v>
      </c>
      <c r="G144" s="174" t="str">
        <f>VLOOKUP(E144,'[2]LISTADO ATM'!$A$2:$B$901,2,0)</f>
        <v>ATM Romana Norte II</v>
      </c>
      <c r="H144" s="174" t="str">
        <f>VLOOKUP(E144,[2]VIP!$A$2:$O19901,7,FALSE)</f>
        <v>N/A</v>
      </c>
      <c r="I144" s="174" t="str">
        <f>VLOOKUP(E144,[2]VIP!$A$2:$O11866,8,FALSE)</f>
        <v>N/A</v>
      </c>
      <c r="J144" s="174" t="str">
        <f>VLOOKUP(E144,[2]VIP!$A$2:$O11816,8,FALSE)</f>
        <v>N/A</v>
      </c>
      <c r="K144" s="174" t="str">
        <f>VLOOKUP(E144,[2]VIP!$A$2:$O15390,6,0)</f>
        <v>N/A</v>
      </c>
      <c r="L144" s="148" t="s">
        <v>2458</v>
      </c>
      <c r="M144" s="96" t="s">
        <v>2439</v>
      </c>
      <c r="N144" s="96" t="s">
        <v>2613</v>
      </c>
      <c r="O144" s="174" t="s">
        <v>2448</v>
      </c>
      <c r="P144" s="174"/>
      <c r="Q144" s="96" t="s">
        <v>2458</v>
      </c>
      <c r="R144" s="44"/>
      <c r="S144" s="102"/>
      <c r="T144" s="102"/>
      <c r="U144" s="102"/>
      <c r="V144" s="78"/>
      <c r="W144" s="69"/>
    </row>
    <row r="145" spans="1:23" ht="18" x14ac:dyDescent="0.25">
      <c r="A145" s="174" t="str">
        <f>VLOOKUP(E145,'LISTADO ATM'!$A$2:$C$902,3,0)</f>
        <v>SUR</v>
      </c>
      <c r="B145" s="112" t="s">
        <v>2706</v>
      </c>
      <c r="C145" s="97">
        <v>44419.465844907405</v>
      </c>
      <c r="D145" s="97" t="s">
        <v>2175</v>
      </c>
      <c r="E145" s="143">
        <v>356</v>
      </c>
      <c r="F145" s="174" t="str">
        <f>VLOOKUP(E145,VIP!$A$2:$O14875,2,0)</f>
        <v>DRBR356</v>
      </c>
      <c r="G145" s="174" t="str">
        <f>VLOOKUP(E145,'LISTADO ATM'!$A$2:$B$901,2,0)</f>
        <v xml:space="preserve">ATM Estación Sigma (San Cristóbal) </v>
      </c>
      <c r="H145" s="174" t="str">
        <f>VLOOKUP(E145,VIP!$A$2:$O19836,7,FALSE)</f>
        <v>Si</v>
      </c>
      <c r="I145" s="174" t="str">
        <f>VLOOKUP(E145,VIP!$A$2:$O11801,8,FALSE)</f>
        <v>Si</v>
      </c>
      <c r="J145" s="174" t="str">
        <f>VLOOKUP(E145,VIP!$A$2:$O11751,8,FALSE)</f>
        <v>Si</v>
      </c>
      <c r="K145" s="174" t="str">
        <f>VLOOKUP(E145,VIP!$A$2:$O15325,6,0)</f>
        <v>NO</v>
      </c>
      <c r="L145" s="148" t="s">
        <v>2458</v>
      </c>
      <c r="M145" s="96" t="s">
        <v>2439</v>
      </c>
      <c r="N145" s="96" t="s">
        <v>2446</v>
      </c>
      <c r="O145" s="174" t="s">
        <v>2448</v>
      </c>
      <c r="P145" s="174"/>
      <c r="Q145" s="96" t="s">
        <v>2458</v>
      </c>
      <c r="R145" s="44"/>
      <c r="S145" s="102"/>
      <c r="T145" s="102"/>
      <c r="U145" s="102"/>
      <c r="V145" s="78"/>
      <c r="W145" s="69"/>
    </row>
    <row r="146" spans="1:23" ht="18" x14ac:dyDescent="0.25">
      <c r="A146" s="174" t="str">
        <f>VLOOKUP(E146,'LISTADO ATM'!$A$2:$C$902,3,0)</f>
        <v>DISTRITO NACIONAL</v>
      </c>
      <c r="B146" s="112" t="s">
        <v>2708</v>
      </c>
      <c r="C146" s="97">
        <v>44419.467129629629</v>
      </c>
      <c r="D146" s="97" t="s">
        <v>2175</v>
      </c>
      <c r="E146" s="143">
        <v>889</v>
      </c>
      <c r="F146" s="174" t="str">
        <f>VLOOKUP(E146,VIP!$A$2:$O14877,2,0)</f>
        <v>DRBR889</v>
      </c>
      <c r="G146" s="174" t="str">
        <f>VLOOKUP(E146,'LISTADO ATM'!$A$2:$B$901,2,0)</f>
        <v>ATM Oficina Plaza Lama Máximo Gómez II</v>
      </c>
      <c r="H146" s="174" t="str">
        <f>VLOOKUP(E146,VIP!$A$2:$O19838,7,FALSE)</f>
        <v>Si</v>
      </c>
      <c r="I146" s="174" t="str">
        <f>VLOOKUP(E146,VIP!$A$2:$O11803,8,FALSE)</f>
        <v>Si</v>
      </c>
      <c r="J146" s="174" t="str">
        <f>VLOOKUP(E146,VIP!$A$2:$O11753,8,FALSE)</f>
        <v>Si</v>
      </c>
      <c r="K146" s="174" t="str">
        <f>VLOOKUP(E146,VIP!$A$2:$O15327,6,0)</f>
        <v>NO</v>
      </c>
      <c r="L146" s="148" t="s">
        <v>2458</v>
      </c>
      <c r="M146" s="96" t="s">
        <v>2439</v>
      </c>
      <c r="N146" s="96" t="s">
        <v>2446</v>
      </c>
      <c r="O146" s="174" t="s">
        <v>2448</v>
      </c>
      <c r="P146" s="174"/>
      <c r="Q146" s="96" t="s">
        <v>2458</v>
      </c>
      <c r="R146" s="44"/>
      <c r="S146" s="102"/>
      <c r="T146" s="102"/>
      <c r="U146" s="102"/>
      <c r="V146" s="78"/>
      <c r="W146" s="69"/>
    </row>
    <row r="147" spans="1:23" ht="18" x14ac:dyDescent="0.25">
      <c r="A147" s="174" t="str">
        <f>VLOOKUP(E147,'LISTADO ATM'!$A$2:$C$902,3,0)</f>
        <v>DISTRITO NACIONAL</v>
      </c>
      <c r="B147" s="112" t="s">
        <v>2709</v>
      </c>
      <c r="C147" s="97">
        <v>44419.467997685184</v>
      </c>
      <c r="D147" s="97" t="s">
        <v>2175</v>
      </c>
      <c r="E147" s="143">
        <v>836</v>
      </c>
      <c r="F147" s="174" t="str">
        <f>VLOOKUP(E147,VIP!$A$2:$O14878,2,0)</f>
        <v>DRBR836</v>
      </c>
      <c r="G147" s="174" t="str">
        <f>VLOOKUP(E147,'LISTADO ATM'!$A$2:$B$901,2,0)</f>
        <v xml:space="preserve">ATM UNP Plaza Luperón </v>
      </c>
      <c r="H147" s="174" t="str">
        <f>VLOOKUP(E147,VIP!$A$2:$O19839,7,FALSE)</f>
        <v>Si</v>
      </c>
      <c r="I147" s="174" t="str">
        <f>VLOOKUP(E147,VIP!$A$2:$O11804,8,FALSE)</f>
        <v>Si</v>
      </c>
      <c r="J147" s="174" t="str">
        <f>VLOOKUP(E147,VIP!$A$2:$O11754,8,FALSE)</f>
        <v>Si</v>
      </c>
      <c r="K147" s="174" t="str">
        <f>VLOOKUP(E147,VIP!$A$2:$O15328,6,0)</f>
        <v>NO</v>
      </c>
      <c r="L147" s="148" t="s">
        <v>2458</v>
      </c>
      <c r="M147" s="96" t="s">
        <v>2439</v>
      </c>
      <c r="N147" s="96" t="s">
        <v>2446</v>
      </c>
      <c r="O147" s="174" t="s">
        <v>2448</v>
      </c>
      <c r="P147" s="174"/>
      <c r="Q147" s="96" t="s">
        <v>2458</v>
      </c>
      <c r="R147" s="44"/>
      <c r="S147" s="102"/>
      <c r="T147" s="102"/>
      <c r="U147" s="102"/>
      <c r="V147" s="78"/>
      <c r="W147" s="69"/>
    </row>
    <row r="148" spans="1:23" ht="18" x14ac:dyDescent="0.25">
      <c r="A148" s="174" t="str">
        <f>VLOOKUP(E148,'LISTADO ATM'!$A$2:$C$902,3,0)</f>
        <v>SUR</v>
      </c>
      <c r="B148" s="112" t="s">
        <v>2711</v>
      </c>
      <c r="C148" s="97">
        <v>44419.471273148149</v>
      </c>
      <c r="D148" s="97" t="s">
        <v>2175</v>
      </c>
      <c r="E148" s="143">
        <v>829</v>
      </c>
      <c r="F148" s="174" t="str">
        <f>VLOOKUP(E148,VIP!$A$2:$O14880,2,0)</f>
        <v>DRBR829</v>
      </c>
      <c r="G148" s="174" t="str">
        <f>VLOOKUP(E148,'LISTADO ATM'!$A$2:$B$901,2,0)</f>
        <v xml:space="preserve">ATM UNP Multicentro Sirena Baní </v>
      </c>
      <c r="H148" s="174" t="str">
        <f>VLOOKUP(E148,VIP!$A$2:$O19841,7,FALSE)</f>
        <v>Si</v>
      </c>
      <c r="I148" s="174" t="str">
        <f>VLOOKUP(E148,VIP!$A$2:$O11806,8,FALSE)</f>
        <v>Si</v>
      </c>
      <c r="J148" s="174" t="str">
        <f>VLOOKUP(E148,VIP!$A$2:$O11756,8,FALSE)</f>
        <v>Si</v>
      </c>
      <c r="K148" s="174" t="str">
        <f>VLOOKUP(E148,VIP!$A$2:$O15330,6,0)</f>
        <v>NO</v>
      </c>
      <c r="L148" s="148" t="s">
        <v>2458</v>
      </c>
      <c r="M148" s="96" t="s">
        <v>2439</v>
      </c>
      <c r="N148" s="96" t="s">
        <v>2446</v>
      </c>
      <c r="O148" s="174" t="s">
        <v>2448</v>
      </c>
      <c r="P148" s="174"/>
      <c r="Q148" s="96" t="s">
        <v>2458</v>
      </c>
      <c r="R148" s="44"/>
      <c r="S148" s="102"/>
      <c r="T148" s="102"/>
      <c r="U148" s="102"/>
      <c r="V148" s="78"/>
      <c r="W148" s="69"/>
    </row>
    <row r="149" spans="1:23" ht="18" x14ac:dyDescent="0.25">
      <c r="A149" s="174" t="str">
        <f>VLOOKUP(E149,'LISTADO ATM'!$A$2:$C$902,3,0)</f>
        <v>DISTRITO NACIONAL</v>
      </c>
      <c r="B149" s="112" t="s">
        <v>2712</v>
      </c>
      <c r="C149" s="97">
        <v>44419.471863425926</v>
      </c>
      <c r="D149" s="97" t="s">
        <v>2175</v>
      </c>
      <c r="E149" s="143">
        <v>300</v>
      </c>
      <c r="F149" s="174" t="str">
        <f>VLOOKUP(E149,VIP!$A$2:$O14881,2,0)</f>
        <v>DRBR300</v>
      </c>
      <c r="G149" s="174" t="str">
        <f>VLOOKUP(E149,'LISTADO ATM'!$A$2:$B$901,2,0)</f>
        <v xml:space="preserve">ATM S/M Aprezio Los Guaricanos </v>
      </c>
      <c r="H149" s="174" t="str">
        <f>VLOOKUP(E149,VIP!$A$2:$O19842,7,FALSE)</f>
        <v>Si</v>
      </c>
      <c r="I149" s="174" t="str">
        <f>VLOOKUP(E149,VIP!$A$2:$O11807,8,FALSE)</f>
        <v>Si</v>
      </c>
      <c r="J149" s="174" t="str">
        <f>VLOOKUP(E149,VIP!$A$2:$O11757,8,FALSE)</f>
        <v>Si</v>
      </c>
      <c r="K149" s="174" t="str">
        <f>VLOOKUP(E149,VIP!$A$2:$O15331,6,0)</f>
        <v>NO</v>
      </c>
      <c r="L149" s="148" t="s">
        <v>2458</v>
      </c>
      <c r="M149" s="96" t="s">
        <v>2439</v>
      </c>
      <c r="N149" s="96" t="s">
        <v>2446</v>
      </c>
      <c r="O149" s="174" t="s">
        <v>2448</v>
      </c>
      <c r="P149" s="174"/>
      <c r="Q149" s="96" t="s">
        <v>2458</v>
      </c>
      <c r="R149" s="44"/>
      <c r="S149" s="102"/>
      <c r="T149" s="102"/>
      <c r="U149" s="102"/>
      <c r="V149" s="78"/>
      <c r="W149" s="69"/>
    </row>
    <row r="150" spans="1:23" ht="18" x14ac:dyDescent="0.25">
      <c r="A150" s="174" t="str">
        <f>VLOOKUP(E150,'[2]LISTADO ATM'!$A$2:$C$902,3,0)</f>
        <v>ESTE</v>
      </c>
      <c r="B150" s="112" t="s">
        <v>2738</v>
      </c>
      <c r="C150" s="97">
        <v>44419.614444444444</v>
      </c>
      <c r="D150" s="97" t="s">
        <v>2175</v>
      </c>
      <c r="E150" s="143">
        <v>660</v>
      </c>
      <c r="F150" s="174" t="str">
        <f>VLOOKUP(E150,[2]VIP!$A$2:$O14903,2,0)</f>
        <v>DRBR660</v>
      </c>
      <c r="G150" s="174" t="str">
        <f>VLOOKUP(E150,'[2]LISTADO ATM'!$A$2:$B$901,2,0)</f>
        <v>ATM Romana Norte II</v>
      </c>
      <c r="H150" s="174" t="str">
        <f>VLOOKUP(E150,[2]VIP!$A$2:$O19864,7,FALSE)</f>
        <v>N/A</v>
      </c>
      <c r="I150" s="174" t="str">
        <f>VLOOKUP(E150,[2]VIP!$A$2:$O11829,8,FALSE)</f>
        <v>N/A</v>
      </c>
      <c r="J150" s="174" t="str">
        <f>VLOOKUP(E150,[2]VIP!$A$2:$O11779,8,FALSE)</f>
        <v>N/A</v>
      </c>
      <c r="K150" s="174" t="str">
        <f>VLOOKUP(E150,[2]VIP!$A$2:$O15353,6,0)</f>
        <v>N/A</v>
      </c>
      <c r="L150" s="148" t="s">
        <v>2458</v>
      </c>
      <c r="M150" s="96" t="s">
        <v>2439</v>
      </c>
      <c r="N150" s="96" t="s">
        <v>2446</v>
      </c>
      <c r="O150" s="174" t="s">
        <v>2448</v>
      </c>
      <c r="P150" s="174"/>
      <c r="Q150" s="96" t="s">
        <v>2458</v>
      </c>
      <c r="R150" s="44"/>
      <c r="S150" s="102"/>
      <c r="T150" s="102"/>
      <c r="U150" s="102"/>
      <c r="V150" s="78"/>
      <c r="W150" s="69"/>
    </row>
    <row r="151" spans="1:23" ht="18" x14ac:dyDescent="0.25">
      <c r="A151" s="174" t="str">
        <f>VLOOKUP(E151,'[2]LISTADO ATM'!$A$2:$C$902,3,0)</f>
        <v>DISTRITO NACIONAL</v>
      </c>
      <c r="B151" s="112" t="s">
        <v>2739</v>
      </c>
      <c r="C151" s="97">
        <v>44419.618622685186</v>
      </c>
      <c r="D151" s="97" t="s">
        <v>2175</v>
      </c>
      <c r="E151" s="143">
        <v>369</v>
      </c>
      <c r="F151" s="174" t="str">
        <f>VLOOKUP(E151,[2]VIP!$A$2:$O14904,2,0)</f>
        <v xml:space="preserve">DRBR369 </v>
      </c>
      <c r="G151" s="174" t="str">
        <f>VLOOKUP(E151,'[2]LISTADO ATM'!$A$2:$B$901,2,0)</f>
        <v>ATM Plaza Lama Aut. Duarte</v>
      </c>
      <c r="H151" s="174" t="str">
        <f>VLOOKUP(E151,[2]VIP!$A$2:$O19865,7,FALSE)</f>
        <v>N/A</v>
      </c>
      <c r="I151" s="174" t="str">
        <f>VLOOKUP(E151,[2]VIP!$A$2:$O11830,8,FALSE)</f>
        <v>N/A</v>
      </c>
      <c r="J151" s="174" t="str">
        <f>VLOOKUP(E151,[2]VIP!$A$2:$O11780,8,FALSE)</f>
        <v>N/A</v>
      </c>
      <c r="K151" s="174" t="str">
        <f>VLOOKUP(E151,[2]VIP!$A$2:$O15354,6,0)</f>
        <v>N/A</v>
      </c>
      <c r="L151" s="148" t="s">
        <v>2458</v>
      </c>
      <c r="M151" s="96" t="s">
        <v>2439</v>
      </c>
      <c r="N151" s="96" t="s">
        <v>2446</v>
      </c>
      <c r="O151" s="174" t="s">
        <v>2448</v>
      </c>
      <c r="P151" s="174"/>
      <c r="Q151" s="96" t="s">
        <v>2458</v>
      </c>
      <c r="R151" s="44"/>
      <c r="S151" s="102"/>
      <c r="T151" s="102"/>
      <c r="U151" s="102"/>
      <c r="V151" s="78"/>
      <c r="W151" s="69"/>
    </row>
    <row r="152" spans="1:23" ht="18" x14ac:dyDescent="0.25">
      <c r="A152" s="174" t="str">
        <f>VLOOKUP(E152,'LISTADO ATM'!$A$2:$C$902,3,0)</f>
        <v>SUR</v>
      </c>
      <c r="B152" s="112" t="s">
        <v>2705</v>
      </c>
      <c r="C152" s="97">
        <v>44419.464629629627</v>
      </c>
      <c r="D152" s="97" t="s">
        <v>2175</v>
      </c>
      <c r="E152" s="143">
        <v>84</v>
      </c>
      <c r="F152" s="174" t="str">
        <f>VLOOKUP(E152,VIP!$A$2:$O14874,2,0)</f>
        <v>DRBR084</v>
      </c>
      <c r="G152" s="174" t="str">
        <f>VLOOKUP(E152,'LISTADO ATM'!$A$2:$B$901,2,0)</f>
        <v xml:space="preserve">ATM Oficina Multicentro Sirena San Cristóbal </v>
      </c>
      <c r="H152" s="174" t="str">
        <f>VLOOKUP(E152,VIP!$A$2:$O19835,7,FALSE)</f>
        <v>Si</v>
      </c>
      <c r="I152" s="174" t="str">
        <f>VLOOKUP(E152,VIP!$A$2:$O11800,8,FALSE)</f>
        <v>Si</v>
      </c>
      <c r="J152" s="174" t="str">
        <f>VLOOKUP(E152,VIP!$A$2:$O11750,8,FALSE)</f>
        <v>Si</v>
      </c>
      <c r="K152" s="174" t="str">
        <f>VLOOKUP(E152,VIP!$A$2:$O15324,6,0)</f>
        <v>SI</v>
      </c>
      <c r="L152" s="148" t="s">
        <v>2458</v>
      </c>
      <c r="M152" s="96" t="s">
        <v>2439</v>
      </c>
      <c r="N152" s="96" t="s">
        <v>2446</v>
      </c>
      <c r="O152" s="174" t="s">
        <v>2448</v>
      </c>
      <c r="P152" s="174"/>
      <c r="Q152" s="96" t="s">
        <v>2726</v>
      </c>
      <c r="R152" s="44"/>
      <c r="S152" s="102"/>
      <c r="T152" s="102"/>
      <c r="U152" s="102"/>
      <c r="V152" s="78"/>
      <c r="W152" s="69"/>
    </row>
    <row r="1038096" spans="16:16" ht="18" x14ac:dyDescent="0.25">
      <c r="P1038096" s="113"/>
    </row>
  </sheetData>
  <autoFilter ref="A4:Q152">
    <sortState ref="A5:Q152">
      <sortCondition ref="M4:M152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">
    <cfRule type="duplicateValues" dxfId="258" priority="288"/>
    <cfRule type="duplicateValues" dxfId="257" priority="289"/>
  </conditionalFormatting>
  <conditionalFormatting sqref="E11">
    <cfRule type="duplicateValues" dxfId="256" priority="287"/>
  </conditionalFormatting>
  <conditionalFormatting sqref="E38:E54">
    <cfRule type="duplicateValues" dxfId="255" priority="148"/>
    <cfRule type="duplicateValues" dxfId="254" priority="149"/>
  </conditionalFormatting>
  <conditionalFormatting sqref="B38:B54">
    <cfRule type="duplicateValues" dxfId="253" priority="147"/>
  </conditionalFormatting>
  <conditionalFormatting sqref="E38:E54">
    <cfRule type="duplicateValues" dxfId="252" priority="146"/>
  </conditionalFormatting>
  <conditionalFormatting sqref="B38:B54">
    <cfRule type="duplicateValues" dxfId="251" priority="145"/>
  </conditionalFormatting>
  <conditionalFormatting sqref="E38:E54">
    <cfRule type="duplicateValues" dxfId="250" priority="144"/>
  </conditionalFormatting>
  <conditionalFormatting sqref="B38:B54">
    <cfRule type="duplicateValues" dxfId="249" priority="143"/>
  </conditionalFormatting>
  <conditionalFormatting sqref="E38:E54">
    <cfRule type="duplicateValues" dxfId="248" priority="142"/>
  </conditionalFormatting>
  <conditionalFormatting sqref="E38:E54">
    <cfRule type="duplicateValues" dxfId="247" priority="141"/>
  </conditionalFormatting>
  <conditionalFormatting sqref="B38:B54">
    <cfRule type="duplicateValues" dxfId="246" priority="140"/>
  </conditionalFormatting>
  <conditionalFormatting sqref="E38:E54">
    <cfRule type="duplicateValues" dxfId="245" priority="139"/>
  </conditionalFormatting>
  <conditionalFormatting sqref="E38:E54">
    <cfRule type="duplicateValues" dxfId="244" priority="137"/>
    <cfRule type="duplicateValues" dxfId="243" priority="138"/>
  </conditionalFormatting>
  <conditionalFormatting sqref="E7:E10">
    <cfRule type="duplicateValues" dxfId="242" priority="130458"/>
    <cfRule type="duplicateValues" dxfId="241" priority="130459"/>
  </conditionalFormatting>
  <conditionalFormatting sqref="B7:B10">
    <cfRule type="duplicateValues" dxfId="240" priority="130460"/>
  </conditionalFormatting>
  <conditionalFormatting sqref="E7:E10">
    <cfRule type="duplicateValues" dxfId="239" priority="130461"/>
  </conditionalFormatting>
  <conditionalFormatting sqref="E35:E37">
    <cfRule type="duplicateValues" dxfId="238" priority="130581"/>
    <cfRule type="duplicateValues" dxfId="237" priority="130582"/>
  </conditionalFormatting>
  <conditionalFormatting sqref="B35:B37">
    <cfRule type="duplicateValues" dxfId="236" priority="130583"/>
  </conditionalFormatting>
  <conditionalFormatting sqref="E35:E37">
    <cfRule type="duplicateValues" dxfId="235" priority="130584"/>
  </conditionalFormatting>
  <conditionalFormatting sqref="E33:E34">
    <cfRule type="duplicateValues" dxfId="234" priority="130609"/>
    <cfRule type="duplicateValues" dxfId="233" priority="130610"/>
  </conditionalFormatting>
  <conditionalFormatting sqref="B33:B34">
    <cfRule type="duplicateValues" dxfId="232" priority="130611"/>
  </conditionalFormatting>
  <conditionalFormatting sqref="E33:E34">
    <cfRule type="duplicateValues" dxfId="231" priority="130612"/>
  </conditionalFormatting>
  <conditionalFormatting sqref="E27:E32">
    <cfRule type="duplicateValues" dxfId="230" priority="130639"/>
    <cfRule type="duplicateValues" dxfId="229" priority="130640"/>
  </conditionalFormatting>
  <conditionalFormatting sqref="B27:B32">
    <cfRule type="duplicateValues" dxfId="228" priority="130643"/>
  </conditionalFormatting>
  <conditionalFormatting sqref="E27:E32">
    <cfRule type="duplicateValues" dxfId="227" priority="130645"/>
  </conditionalFormatting>
  <conditionalFormatting sqref="B24:B26">
    <cfRule type="duplicateValues" dxfId="226" priority="130672"/>
  </conditionalFormatting>
  <conditionalFormatting sqref="B13:B23">
    <cfRule type="duplicateValues" dxfId="225" priority="130768"/>
  </conditionalFormatting>
  <conditionalFormatting sqref="E13:E26">
    <cfRule type="duplicateValues" dxfId="224" priority="130770"/>
    <cfRule type="duplicateValues" dxfId="223" priority="130771"/>
  </conditionalFormatting>
  <conditionalFormatting sqref="E13:E26">
    <cfRule type="duplicateValues" dxfId="222" priority="130774"/>
  </conditionalFormatting>
  <conditionalFormatting sqref="E12">
    <cfRule type="duplicateValues" dxfId="221" priority="130799"/>
    <cfRule type="duplicateValues" dxfId="220" priority="130800"/>
  </conditionalFormatting>
  <conditionalFormatting sqref="E12">
    <cfRule type="duplicateValues" dxfId="219" priority="130801"/>
  </conditionalFormatting>
  <conditionalFormatting sqref="B11:B12">
    <cfRule type="duplicateValues" dxfId="218" priority="130802"/>
  </conditionalFormatting>
  <conditionalFormatting sqref="E6">
    <cfRule type="duplicateValues" dxfId="217" priority="130856"/>
    <cfRule type="duplicateValues" dxfId="216" priority="130857"/>
  </conditionalFormatting>
  <conditionalFormatting sqref="B6">
    <cfRule type="duplicateValues" dxfId="215" priority="130858"/>
  </conditionalFormatting>
  <conditionalFormatting sqref="E6">
    <cfRule type="duplicateValues" dxfId="214" priority="130859"/>
  </conditionalFormatting>
  <conditionalFormatting sqref="E55:E71">
    <cfRule type="duplicateValues" dxfId="213" priority="130916"/>
    <cfRule type="duplicateValues" dxfId="212" priority="130917"/>
  </conditionalFormatting>
  <conditionalFormatting sqref="B55:B71">
    <cfRule type="duplicateValues" dxfId="211" priority="130918"/>
  </conditionalFormatting>
  <conditionalFormatting sqref="E55:E71">
    <cfRule type="duplicateValues" dxfId="210" priority="130919"/>
  </conditionalFormatting>
  <conditionalFormatting sqref="E72:E79">
    <cfRule type="duplicateValues" dxfId="209" priority="122"/>
    <cfRule type="duplicateValues" dxfId="208" priority="123"/>
  </conditionalFormatting>
  <conditionalFormatting sqref="B72:B79">
    <cfRule type="duplicateValues" dxfId="207" priority="121"/>
  </conditionalFormatting>
  <conditionalFormatting sqref="E72:E79">
    <cfRule type="duplicateValues" dxfId="206" priority="120"/>
  </conditionalFormatting>
  <conditionalFormatting sqref="E80:E101">
    <cfRule type="duplicateValues" dxfId="205" priority="62"/>
    <cfRule type="duplicateValues" dxfId="204" priority="63"/>
  </conditionalFormatting>
  <conditionalFormatting sqref="B80:B101">
    <cfRule type="duplicateValues" dxfId="203" priority="61"/>
  </conditionalFormatting>
  <conditionalFormatting sqref="E80:E101">
    <cfRule type="duplicateValues" dxfId="202" priority="60"/>
  </conditionalFormatting>
  <conditionalFormatting sqref="E102:E105">
    <cfRule type="duplicateValues" dxfId="201" priority="130977"/>
    <cfRule type="duplicateValues" dxfId="200" priority="130978"/>
  </conditionalFormatting>
  <conditionalFormatting sqref="E102:E105">
    <cfRule type="duplicateValues" dxfId="199" priority="130979"/>
  </conditionalFormatting>
  <conditionalFormatting sqref="B102:B105">
    <cfRule type="duplicateValues" dxfId="198" priority="56"/>
  </conditionalFormatting>
  <conditionalFormatting sqref="B1:B5 B19:B26 B153:B1048576">
    <cfRule type="duplicateValues" dxfId="197" priority="131019"/>
  </conditionalFormatting>
  <conditionalFormatting sqref="B153:B1048576">
    <cfRule type="duplicateValues" dxfId="196" priority="131024"/>
  </conditionalFormatting>
  <conditionalFormatting sqref="B1:B32 B153:B1048576">
    <cfRule type="duplicateValues" dxfId="195" priority="131027"/>
  </conditionalFormatting>
  <conditionalFormatting sqref="B1:B34 B153:B1048576">
    <cfRule type="duplicateValues" dxfId="194" priority="131031"/>
  </conditionalFormatting>
  <conditionalFormatting sqref="E106:E120">
    <cfRule type="duplicateValues" dxfId="193" priority="7"/>
    <cfRule type="duplicateValues" dxfId="192" priority="8"/>
  </conditionalFormatting>
  <conditionalFormatting sqref="B106:B120">
    <cfRule type="duplicateValues" dxfId="191" priority="6"/>
  </conditionalFormatting>
  <conditionalFormatting sqref="E106:E120">
    <cfRule type="duplicateValues" dxfId="190" priority="5"/>
  </conditionalFormatting>
  <conditionalFormatting sqref="E1:E5 E19:E26 E153:E1048576">
    <cfRule type="duplicateValues" dxfId="189" priority="131065"/>
    <cfRule type="duplicateValues" dxfId="188" priority="131066"/>
  </conditionalFormatting>
  <conditionalFormatting sqref="E1:E5 E19:E26 E153:E1048576">
    <cfRule type="duplicateValues" dxfId="187" priority="131073"/>
  </conditionalFormatting>
  <conditionalFormatting sqref="E1:E6 E19:E26 E153:E1048576">
    <cfRule type="duplicateValues" dxfId="186" priority="131077"/>
  </conditionalFormatting>
  <conditionalFormatting sqref="E1:E32 E153:E1048576">
    <cfRule type="duplicateValues" dxfId="185" priority="131081"/>
  </conditionalFormatting>
  <conditionalFormatting sqref="E1:E34 E153:E1048576">
    <cfRule type="duplicateValues" dxfId="184" priority="131084"/>
  </conditionalFormatting>
  <conditionalFormatting sqref="E153:E1048576">
    <cfRule type="duplicateValues" dxfId="183" priority="131087"/>
  </conditionalFormatting>
  <conditionalFormatting sqref="E1:E37 E153:E1048576">
    <cfRule type="duplicateValues" dxfId="182" priority="131089"/>
    <cfRule type="duplicateValues" dxfId="181" priority="131090"/>
  </conditionalFormatting>
  <conditionalFormatting sqref="E121:E152">
    <cfRule type="duplicateValues" dxfId="180" priority="3"/>
    <cfRule type="duplicateValues" dxfId="179" priority="4"/>
  </conditionalFormatting>
  <conditionalFormatting sqref="B121:B152">
    <cfRule type="duplicateValues" dxfId="178" priority="2"/>
  </conditionalFormatting>
  <conditionalFormatting sqref="E121:E152">
    <cfRule type="duplicateValues" dxfId="177" priority="1"/>
  </conditionalFormatting>
  <hyperlinks>
    <hyperlink ref="B7" r:id="rId7" display="http://s460-helpdesk/CAisd/pdmweb.exe?OP=SEARCH+FACTORY=in+SKIPLIST=1+QBE.EQ.id=3693859"/>
    <hyperlink ref="B18" r:id="rId8" display="http://s460-helpdesk/CAisd/pdmweb.exe?OP=SEARCH+FACTORY=in+SKIPLIST=1+QBE.EQ.id=3693858"/>
    <hyperlink ref="B17" r:id="rId9" display="http://s460-helpdesk/CAisd/pdmweb.exe?OP=SEARCH+FACTORY=in+SKIPLIST=1+QBE.EQ.id=3693857"/>
    <hyperlink ref="B69" r:id="rId10" display="http://s460-helpdesk/CAisd/pdmweb.exe?OP=SEARCH+FACTORY=in+SKIPLIST=1+QBE.EQ.id=3693855"/>
    <hyperlink ref="B130" r:id="rId11" display="http://s460-helpdesk/CAisd/pdmweb.exe?OP=SEARCH+FACTORY=in+SKIPLIST=1+QBE.EQ.id=3693854"/>
    <hyperlink ref="B30" r:id="rId12" display="http://s460-helpdesk/CAisd/pdmweb.exe?OP=SEARCH+FACTORY=in+SKIPLIST=1+QBE.EQ.id=3693851"/>
    <hyperlink ref="B29" r:id="rId13" display="http://s460-helpdesk/CAisd/pdmweb.exe?OP=SEARCH+FACTORY=in+SKIPLIST=1+QBE.EQ.id=3693850"/>
    <hyperlink ref="B111" r:id="rId14" display="http://s460-helpdesk/CAisd/pdmweb.exe?OP=SEARCH+FACTORY=in+SKIPLIST=1+QBE.EQ.id=3693833"/>
    <hyperlink ref="B110" r:id="rId15" display="http://s460-helpdesk/CAisd/pdmweb.exe?OP=SEARCH+FACTORY=in+SKIPLIST=1+QBE.EQ.id=3693832"/>
    <hyperlink ref="B101" r:id="rId16" display="http://s460-helpdesk/CAisd/pdmweb.exe?OP=SEARCH+FACTORY=in+SKIPLIST=1+QBE.EQ.id=3693830"/>
    <hyperlink ref="B22" r:id="rId17" display="http://s460-helpdesk/CAisd/pdmweb.exe?OP=SEARCH+FACTORY=in+SKIPLIST=1+QBE.EQ.id=3693829"/>
    <hyperlink ref="B100" r:id="rId18" display="http://s460-helpdesk/CAisd/pdmweb.exe?OP=SEARCH+FACTORY=in+SKIPLIST=1+QBE.EQ.id=3693828"/>
    <hyperlink ref="B16" r:id="rId19" display="http://s460-helpdesk/CAisd/pdmweb.exe?OP=SEARCH+FACTORY=in+SKIPLIST=1+QBE.EQ.id=3693826"/>
    <hyperlink ref="B87" r:id="rId20" display="http://s460-helpdesk/CAisd/pdmweb.exe?OP=SEARCH+FACTORY=in+SKIPLIST=1+QBE.EQ.id=3693825"/>
    <hyperlink ref="B88" r:id="rId21" display="http://s460-helpdesk/CAisd/pdmweb.exe?OP=SEARCH+FACTORY=in+SKIPLIST=1+QBE.EQ.id=3693824"/>
    <hyperlink ref="B86" r:id="rId22" display="http://s460-helpdesk/CAisd/pdmweb.exe?OP=SEARCH+FACTORY=in+SKIPLIST=1+QBE.EQ.id=3693821"/>
    <hyperlink ref="B85" r:id="rId23" display="http://s460-helpdesk/CAisd/pdmweb.exe?OP=SEARCH+FACTORY=in+SKIPLIST=1+QBE.EQ.id=3693819"/>
    <hyperlink ref="B5" r:id="rId24" display="http://s460-helpdesk/CAisd/pdmweb.exe?OP=SEARCH+FACTORY=in+SKIPLIST=1+QBE.EQ.id=3693904"/>
    <hyperlink ref="B84" r:id="rId25" display="http://s460-helpdesk/CAisd/pdmweb.exe?OP=SEARCH+FACTORY=in+SKIPLIST=1+QBE.EQ.id=3693898"/>
    <hyperlink ref="B19" r:id="rId26" display="http://s460-helpdesk/CAisd/pdmweb.exe?OP=SEARCH+FACTORY=in+SKIPLIST=1+QBE.EQ.id=3693893"/>
    <hyperlink ref="B8" r:id="rId27" display="http://s460-helpdesk/CAisd/pdmweb.exe?OP=SEARCH+FACTORY=in+SKIPLIST=1+QBE.EQ.id=3693891"/>
    <hyperlink ref="B60" r:id="rId28" display="http://s460-helpdesk/CAisd/pdmweb.exe?OP=SEARCH+FACTORY=in+SKIPLIST=1+QBE.EQ.id=3693889"/>
    <hyperlink ref="B112" r:id="rId29" display="http://s460-helpdesk/CAisd/pdmweb.exe?OP=SEARCH+FACTORY=in+SKIPLIST=1+QBE.EQ.id=3693888"/>
    <hyperlink ref="B43" r:id="rId30" display="http://s460-helpdesk/CAisd/pdmweb.exe?OP=SEARCH+FACTORY=in+SKIPLIST=1+QBE.EQ.id=3693887"/>
    <hyperlink ref="B75" r:id="rId31" display="http://s460-helpdesk/CAisd/pdmweb.exe?OP=SEARCH+FACTORY=in+SKIPLIST=1+QBE.EQ.id=3693880"/>
    <hyperlink ref="B53" r:id="rId32" display="http://s460-helpdesk/CAisd/pdmweb.exe?OP=SEARCH+FACTORY=in+SKIPLIST=1+QBE.EQ.id=3694474"/>
    <hyperlink ref="B52" r:id="rId33" display="http://s460-helpdesk/CAisd/pdmweb.exe?OP=SEARCH+FACTORY=in+SKIPLIST=1+QBE.EQ.id=3694473"/>
    <hyperlink ref="B51" r:id="rId34" display="http://s460-helpdesk/CAisd/pdmweb.exe?OP=SEARCH+FACTORY=in+SKIPLIST=1+QBE.EQ.id=3694470"/>
    <hyperlink ref="B50" r:id="rId35" display="http://s460-helpdesk/CAisd/pdmweb.exe?OP=SEARCH+FACTORY=in+SKIPLIST=1+QBE.EQ.id=3694462"/>
    <hyperlink ref="B49" r:id="rId36" display="http://s460-helpdesk/CAisd/pdmweb.exe?OP=SEARCH+FACTORY=in+SKIPLIST=1+QBE.EQ.id=3694460"/>
    <hyperlink ref="B76" r:id="rId37" display="http://s460-helpdesk/CAisd/pdmweb.exe?OP=SEARCH+FACTORY=in+SKIPLIST=1+QBE.EQ.id=3694454"/>
    <hyperlink ref="B135" r:id="rId38" display="http://s460-helpdesk/CAisd/pdmweb.exe?OP=SEARCH+FACTORY=in+SKIPLIST=1+QBE.EQ.id=3694439"/>
    <hyperlink ref="B83" r:id="rId39" display="http://s460-helpdesk/CAisd/pdmweb.exe?OP=SEARCH+FACTORY=in+SKIPLIST=1+QBE.EQ.id=3694435"/>
    <hyperlink ref="B89" r:id="rId40" display="http://s460-helpdesk/CAisd/pdmweb.exe?OP=SEARCH+FACTORY=in+SKIPLIST=1+QBE.EQ.id=3694431"/>
    <hyperlink ref="B24" r:id="rId41" display="http://s460-helpdesk/CAisd/pdmweb.exe?OP=SEARCH+FACTORY=in+SKIPLIST=1+QBE.EQ.id=3694400"/>
    <hyperlink ref="B149" r:id="rId42" display="http://s460-helpdesk/CAisd/pdmweb.exe?OP=SEARCH+FACTORY=in+SKIPLIST=1+QBE.EQ.id=3694398"/>
    <hyperlink ref="B148" r:id="rId43" display="http://s460-helpdesk/CAisd/pdmweb.exe?OP=SEARCH+FACTORY=in+SKIPLIST=1+QBE.EQ.id=3694395"/>
    <hyperlink ref="B82" r:id="rId44" display="http://s460-helpdesk/CAisd/pdmweb.exe?OP=SEARCH+FACTORY=in+SKIPLIST=1+QBE.EQ.id=3694390"/>
    <hyperlink ref="B147" r:id="rId45" display="http://s460-helpdesk/CAisd/pdmweb.exe?OP=SEARCH+FACTORY=in+SKIPLIST=1+QBE.EQ.id=3694382"/>
    <hyperlink ref="B146" r:id="rId46" display="http://s460-helpdesk/CAisd/pdmweb.exe?OP=SEARCH+FACTORY=in+SKIPLIST=1+QBE.EQ.id=3694378"/>
    <hyperlink ref="B81" r:id="rId47" display="http://s460-helpdesk/CAisd/pdmweb.exe?OP=SEARCH+FACTORY=in+SKIPLIST=1+QBE.EQ.id=3694376"/>
    <hyperlink ref="B145" r:id="rId48" display="http://s460-helpdesk/CAisd/pdmweb.exe?OP=SEARCH+FACTORY=in+SKIPLIST=1+QBE.EQ.id=3694375"/>
    <hyperlink ref="B152" r:id="rId49" display="http://s460-helpdesk/CAisd/pdmweb.exe?OP=SEARCH+FACTORY=in+SKIPLIST=1+QBE.EQ.id=3694371"/>
    <hyperlink ref="B77" r:id="rId50" display="http://s460-helpdesk/CAisd/pdmweb.exe?OP=SEARCH+FACTORY=in+SKIPLIST=1+QBE.EQ.id=3694363"/>
    <hyperlink ref="B23" r:id="rId51" display="http://s460-helpdesk/CAisd/pdmweb.exe?OP=SEARCH+FACTORY=in+SKIPLIST=1+QBE.EQ.id=3694350"/>
    <hyperlink ref="B139" r:id="rId52" display="http://s460-helpdesk/CAisd/pdmweb.exe?OP=SEARCH+FACTORY=in+SKIPLIST=1+QBE.EQ.id=3694123"/>
    <hyperlink ref="B128" r:id="rId53" display="http://s460-helpdesk/CAisd/pdmweb.exe?OP=SEARCH+FACTORY=in+SKIPLIST=1+QBE.EQ.id=3694040"/>
    <hyperlink ref="B106" r:id="rId54" display="http://s460-helpdesk/CAisd/pdmweb.exe?OP=SEARCH+FACTORY=in+SKIPLIST=1+QBE.EQ.id=3694826"/>
    <hyperlink ref="B136" r:id="rId55" display="http://s460-helpdesk/CAisd/pdmweb.exe?OP=SEARCH+FACTORY=in+SKIPLIST=1+QBE.EQ.id=3694822"/>
    <hyperlink ref="B66" r:id="rId56" display="http://s460-helpdesk/CAisd/pdmweb.exe?OP=SEARCH+FACTORY=in+SKIPLIST=1+QBE.EQ.id=3694813"/>
    <hyperlink ref="B141" r:id="rId57" display="http://s460-helpdesk/CAisd/pdmweb.exe?OP=SEARCH+FACTORY=in+SKIPLIST=1+QBE.EQ.id=3694789"/>
    <hyperlink ref="B105" r:id="rId58" display="http://s460-helpdesk/CAisd/pdmweb.exe?OP=SEARCH+FACTORY=in+SKIPLIST=1+QBE.EQ.id=3694774"/>
    <hyperlink ref="B26" r:id="rId59" display="http://s460-helpdesk/CAisd/pdmweb.exe?OP=SEARCH+FACTORY=in+SKIPLIST=1+QBE.EQ.id=3694764"/>
    <hyperlink ref="B151" r:id="rId60" display="http://s460-helpdesk/CAisd/pdmweb.exe?OP=SEARCH+FACTORY=in+SKIPLIST=1+QBE.EQ.id=3694732"/>
    <hyperlink ref="B150" r:id="rId61" display="http://s460-helpdesk/CAisd/pdmweb.exe?OP=SEARCH+FACTORY=in+SKIPLIST=1+QBE.EQ.id=3694719"/>
    <hyperlink ref="B104" r:id="rId62" display="http://s460-helpdesk/CAisd/pdmweb.exe?OP=SEARCH+FACTORY=in+SKIPLIST=1+QBE.EQ.id=3694714"/>
    <hyperlink ref="B9" r:id="rId63" display="http://s460-helpdesk/CAisd/pdmweb.exe?OP=SEARCH+FACTORY=in+SKIPLIST=1+QBE.EQ.id=3694709"/>
    <hyperlink ref="B103" r:id="rId64" display="http://s460-helpdesk/CAisd/pdmweb.exe?OP=SEARCH+FACTORY=in+SKIPLIST=1+QBE.EQ.id=3694658"/>
    <hyperlink ref="B91" r:id="rId65" display="http://s460-helpdesk/CAisd/pdmweb.exe?OP=SEARCH+FACTORY=in+SKIPLIST=1+QBE.EQ.id=3694655"/>
    <hyperlink ref="B90" r:id="rId66" display="http://s460-helpdesk/CAisd/pdmweb.exe?OP=SEARCH+FACTORY=in+SKIPLIST=1+QBE.EQ.id=3694648"/>
    <hyperlink ref="B102" r:id="rId67" display="http://s460-helpdesk/CAisd/pdmweb.exe?OP=SEARCH+FACTORY=in+SKIPLIST=1+QBE.EQ.id=3694646"/>
    <hyperlink ref="B131" r:id="rId68" display="http://s460-helpdesk/CAisd/pdmweb.exe?OP=SEARCH+FACTORY=in+SKIPLIST=1+QBE.EQ.id=3694617"/>
  </hyperlinks>
  <pageMargins left="0.7" right="0.7" top="0.75" bottom="0.75" header="0.3" footer="0.3"/>
  <pageSetup scale="60" orientation="landscape" r:id="rId69"/>
  <legacyDrawing r:id="rId7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abSelected="1" zoomScale="70" zoomScaleNormal="70" workbookViewId="0">
      <selection activeCell="G72" sqref="G72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9" t="s">
        <v>2145</v>
      </c>
      <c r="B1" s="190"/>
      <c r="C1" s="190"/>
      <c r="D1" s="190"/>
      <c r="E1" s="191"/>
      <c r="F1" s="187" t="s">
        <v>2543</v>
      </c>
      <c r="G1" s="188"/>
      <c r="H1" s="101">
        <f>COUNTIF(A:E,"2 Gavetas Vacías + 1 Fallando")</f>
        <v>5</v>
      </c>
      <c r="I1" s="101">
        <f>COUNTIF(A:E,("3 Gavetas Vacías"))</f>
        <v>3</v>
      </c>
      <c r="J1" s="82">
        <f>COUNTIF(A:E,"2 Gavetas Fallando + 1 Vacia")</f>
        <v>0</v>
      </c>
    </row>
    <row r="2" spans="1:11" ht="25.5" customHeight="1" x14ac:dyDescent="0.25">
      <c r="A2" s="192" t="s">
        <v>2444</v>
      </c>
      <c r="B2" s="193"/>
      <c r="C2" s="193"/>
      <c r="D2" s="193"/>
      <c r="E2" s="194"/>
      <c r="F2" s="100" t="s">
        <v>2542</v>
      </c>
      <c r="G2" s="99">
        <f>G3+G4</f>
        <v>156</v>
      </c>
      <c r="H2" s="100" t="s">
        <v>2552</v>
      </c>
      <c r="I2" s="99">
        <f>COUNTIF(A:E,"Abastecido")</f>
        <v>11</v>
      </c>
      <c r="J2" s="100" t="s">
        <v>2569</v>
      </c>
      <c r="K2" s="99">
        <f>COUNTIF(REPORTE!1:1048576,"REINICIO FALLIDO")</f>
        <v>0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72</v>
      </c>
      <c r="H3" s="100" t="s">
        <v>2548</v>
      </c>
      <c r="I3" s="99">
        <f>COUNTIF(A:E,"Gavetas Vacías + Gavetas Fallando")</f>
        <v>1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44419.25</v>
      </c>
      <c r="C4" s="131"/>
      <c r="D4" s="131"/>
      <c r="E4" s="156"/>
      <c r="F4" s="100" t="s">
        <v>2538</v>
      </c>
      <c r="G4" s="99">
        <f>COUNTIF(REPORTE!A:Q,"En Servicio")</f>
        <v>84</v>
      </c>
      <c r="H4" s="100" t="s">
        <v>2551</v>
      </c>
      <c r="I4" s="99">
        <f>COUNTIF(A:E,"Solucionado")</f>
        <v>9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44419.708333333336</v>
      </c>
      <c r="C5" s="161"/>
      <c r="D5" s="131"/>
      <c r="E5" s="156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8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9</v>
      </c>
      <c r="H6" s="100" t="s">
        <v>2549</v>
      </c>
      <c r="I6" s="99">
        <f>COUNTIF(A:E,"GAVETA DE RECHAZO LLENA")</f>
        <v>2</v>
      </c>
    </row>
    <row r="7" spans="1:11" ht="18" customHeight="1" x14ac:dyDescent="0.25">
      <c r="A7" s="195" t="s">
        <v>2573</v>
      </c>
      <c r="B7" s="196"/>
      <c r="C7" s="196"/>
      <c r="D7" s="196"/>
      <c r="E7" s="197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3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VLOOKUP(B9,'[1]LISTADO ATM'!$A$2:$C$822,3,0)</f>
        <v>DISTRITO NACIONAL</v>
      </c>
      <c r="B9" s="174">
        <v>235</v>
      </c>
      <c r="C9" s="143" t="str">
        <f>VLOOKUP(B9,'[1]LISTADO ATM'!$A$2:$B$822,2,0)</f>
        <v xml:space="preserve">ATM Oficina Multicentro La Sirena San Isidro </v>
      </c>
      <c r="D9" s="141" t="s">
        <v>2537</v>
      </c>
      <c r="E9" s="162">
        <v>3335985295</v>
      </c>
    </row>
    <row r="10" spans="1:11" s="110" customFormat="1" ht="18" x14ac:dyDescent="0.25">
      <c r="A10" s="143" t="str">
        <f>VLOOKUP(B10,'[1]LISTADO ATM'!$A$2:$C$822,3,0)</f>
        <v>NORTE</v>
      </c>
      <c r="B10" s="129">
        <v>950</v>
      </c>
      <c r="C10" s="143" t="str">
        <f>VLOOKUP(B10,'[1]LISTADO ATM'!$A$2:$B$822,2,0)</f>
        <v xml:space="preserve">ATM Oficina Monterrico </v>
      </c>
      <c r="D10" s="141" t="s">
        <v>2537</v>
      </c>
      <c r="E10" s="162">
        <v>3335985297</v>
      </c>
    </row>
    <row r="11" spans="1:11" s="110" customFormat="1" ht="18" x14ac:dyDescent="0.25">
      <c r="A11" s="143" t="str">
        <f>VLOOKUP(B11,'[1]LISTADO ATM'!$A$2:$C$822,3,0)</f>
        <v>DISTRITO NACIONAL</v>
      </c>
      <c r="B11" s="174">
        <v>441</v>
      </c>
      <c r="C11" s="143" t="str">
        <f>VLOOKUP(B11,'[1]LISTADO ATM'!$A$2:$B$822,2,0)</f>
        <v>ATM Estacion de Servicio Romulo Betancour</v>
      </c>
      <c r="D11" s="141" t="s">
        <v>2537</v>
      </c>
      <c r="E11" s="162">
        <v>3335985313</v>
      </c>
    </row>
    <row r="12" spans="1:11" s="110" customFormat="1" ht="18" customHeight="1" x14ac:dyDescent="0.25">
      <c r="A12" s="143" t="str">
        <f>VLOOKUP(B12,'[1]LISTADO ATM'!$A$2:$C$822,3,0)</f>
        <v>DISTRITO NACIONAL</v>
      </c>
      <c r="B12" s="174">
        <v>557</v>
      </c>
      <c r="C12" s="143" t="str">
        <f>VLOOKUP(B12,'[1]LISTADO ATM'!$A$2:$B$822,2,0)</f>
        <v xml:space="preserve">ATM Multicentro La Sirena Ave. Mella </v>
      </c>
      <c r="D12" s="141" t="s">
        <v>2537</v>
      </c>
      <c r="E12" s="162">
        <v>3335984549</v>
      </c>
    </row>
    <row r="13" spans="1:11" s="110" customFormat="1" ht="18" x14ac:dyDescent="0.25">
      <c r="A13" s="143" t="str">
        <f>VLOOKUP(B13,'[1]LISTADO ATM'!$A$2:$C$822,3,0)</f>
        <v>SUR</v>
      </c>
      <c r="B13" s="174">
        <v>45</v>
      </c>
      <c r="C13" s="143" t="str">
        <f>VLOOKUP(B13,'[1]LISTADO ATM'!$A$2:$B$822,2,0)</f>
        <v xml:space="preserve">ATM Oficina Tamayo </v>
      </c>
      <c r="D13" s="141" t="s">
        <v>2537</v>
      </c>
      <c r="E13" s="162" t="s">
        <v>2771</v>
      </c>
    </row>
    <row r="14" spans="1:11" s="110" customFormat="1" ht="18" x14ac:dyDescent="0.25">
      <c r="A14" s="143" t="str">
        <f>VLOOKUP(B14,'[1]LISTADO ATM'!$A$2:$C$822,3,0)</f>
        <v>NORTE</v>
      </c>
      <c r="B14" s="174">
        <v>350</v>
      </c>
      <c r="C14" s="143" t="str">
        <f>VLOOKUP(B14,'[1]LISTADO ATM'!$A$2:$B$822,2,0)</f>
        <v xml:space="preserve">ATM Oficina Villa Tapia </v>
      </c>
      <c r="D14" s="141" t="s">
        <v>2537</v>
      </c>
      <c r="E14" s="162">
        <v>3335985322</v>
      </c>
    </row>
    <row r="15" spans="1:11" s="110" customFormat="1" ht="18" x14ac:dyDescent="0.25">
      <c r="A15" s="143" t="str">
        <f>VLOOKUP(B15,'[1]LISTADO ATM'!$A$2:$C$822,3,0)</f>
        <v>ESTE</v>
      </c>
      <c r="B15" s="174">
        <v>843</v>
      </c>
      <c r="C15" s="143" t="str">
        <f>VLOOKUP(B15,'[1]LISTADO ATM'!$A$2:$B$822,2,0)</f>
        <v xml:space="preserve">ATM Oficina Romana Centro </v>
      </c>
      <c r="D15" s="141" t="s">
        <v>2537</v>
      </c>
      <c r="E15" s="162">
        <v>3335984802</v>
      </c>
    </row>
    <row r="16" spans="1:11" s="110" customFormat="1" ht="18" customHeight="1" x14ac:dyDescent="0.25">
      <c r="A16" s="143" t="str">
        <f>VLOOKUP(B16,'[1]LISTADO ATM'!$A$2:$C$822,3,0)</f>
        <v>DISTRITO NACIONAL</v>
      </c>
      <c r="B16" s="174">
        <v>493</v>
      </c>
      <c r="C16" s="143" t="str">
        <f>VLOOKUP(B16,'[1]LISTADO ATM'!$A$2:$B$822,2,0)</f>
        <v xml:space="preserve">ATM Oficina Haina Occidental II </v>
      </c>
      <c r="D16" s="141" t="s">
        <v>2537</v>
      </c>
      <c r="E16" s="162">
        <v>3335984927</v>
      </c>
    </row>
    <row r="17" spans="1:7" s="110" customFormat="1" ht="18.75" customHeight="1" x14ac:dyDescent="0.25">
      <c r="A17" s="143" t="str">
        <f>VLOOKUP(B17,'[1]LISTADO ATM'!$A$2:$C$822,3,0)</f>
        <v>DISTRITO NACIONAL</v>
      </c>
      <c r="B17" s="174">
        <v>904</v>
      </c>
      <c r="C17" s="143" t="str">
        <f>VLOOKUP(B17,'[1]LISTADO ATM'!$A$2:$B$822,2,0)</f>
        <v xml:space="preserve">ATM Oficina Multicentro La Sirena Churchill </v>
      </c>
      <c r="D17" s="141" t="s">
        <v>2537</v>
      </c>
      <c r="E17" s="162">
        <v>3335985887</v>
      </c>
    </row>
    <row r="18" spans="1:7" s="110" customFormat="1" ht="18" x14ac:dyDescent="0.25">
      <c r="A18" s="143" t="str">
        <f>VLOOKUP(B18,'[1]LISTADO ATM'!$A$2:$C$822,3,0)</f>
        <v>ESTE</v>
      </c>
      <c r="B18" s="174">
        <v>429</v>
      </c>
      <c r="C18" s="143" t="str">
        <f>VLOOKUP(B18,'[1]LISTADO ATM'!$A$2:$B$822,2,0)</f>
        <v xml:space="preserve">ATM Oficina Jumbo La Romana </v>
      </c>
      <c r="D18" s="141" t="s">
        <v>2537</v>
      </c>
      <c r="E18" s="162">
        <v>3335984972</v>
      </c>
    </row>
    <row r="19" spans="1:7" s="110" customFormat="1" ht="18" customHeight="1" x14ac:dyDescent="0.25">
      <c r="A19" s="143" t="str">
        <f>VLOOKUP(B19,'[1]LISTADO ATM'!$A$2:$C$822,3,0)</f>
        <v>ESTE</v>
      </c>
      <c r="B19" s="174">
        <v>521</v>
      </c>
      <c r="C19" s="143" t="str">
        <f>VLOOKUP(B19,'[1]LISTADO ATM'!$A$2:$B$822,2,0)</f>
        <v xml:space="preserve">ATM UNP Bayahibe (La Romana) </v>
      </c>
      <c r="D19" s="141" t="s">
        <v>2537</v>
      </c>
      <c r="E19" s="162">
        <v>3335985872</v>
      </c>
    </row>
    <row r="20" spans="1:7" s="118" customFormat="1" ht="18" x14ac:dyDescent="0.25">
      <c r="A20" s="143" t="e">
        <f>VLOOKUP(B20,'[1]LISTADO ATM'!$A$2:$C$822,3,0)</f>
        <v>#N/A</v>
      </c>
      <c r="B20" s="174"/>
      <c r="C20" s="143" t="e">
        <f>VLOOKUP(B20,'[1]LISTADO ATM'!$A$2:$B$822,2,0)</f>
        <v>#N/A</v>
      </c>
      <c r="D20" s="141"/>
      <c r="E20" s="174"/>
    </row>
    <row r="21" spans="1:7" s="118" customFormat="1" ht="18" customHeight="1" x14ac:dyDescent="0.25">
      <c r="A21" s="133" t="s">
        <v>2465</v>
      </c>
      <c r="B21" s="142">
        <f>COUNT(B9:B20)</f>
        <v>11</v>
      </c>
      <c r="C21" s="201"/>
      <c r="D21" s="202"/>
      <c r="E21" s="203"/>
    </row>
    <row r="22" spans="1:7" s="118" customFormat="1" ht="18" customHeight="1" x14ac:dyDescent="0.25">
      <c r="A22" s="130"/>
      <c r="B22" s="135"/>
      <c r="C22" s="130"/>
      <c r="D22" s="130"/>
      <c r="E22" s="135"/>
    </row>
    <row r="23" spans="1:7" s="118" customFormat="1" ht="18" x14ac:dyDescent="0.25">
      <c r="A23" s="195" t="s">
        <v>2574</v>
      </c>
      <c r="B23" s="196"/>
      <c r="C23" s="196"/>
      <c r="D23" s="196"/>
      <c r="E23" s="197"/>
    </row>
    <row r="24" spans="1:7" s="118" customFormat="1" ht="18" customHeight="1" x14ac:dyDescent="0.25">
      <c r="A24" s="142" t="s">
        <v>15</v>
      </c>
      <c r="B24" s="142" t="s">
        <v>2409</v>
      </c>
      <c r="C24" s="142" t="s">
        <v>46</v>
      </c>
      <c r="D24" s="142" t="s">
        <v>2412</v>
      </c>
      <c r="E24" s="142" t="s">
        <v>2410</v>
      </c>
    </row>
    <row r="25" spans="1:7" s="118" customFormat="1" ht="18" customHeight="1" x14ac:dyDescent="0.25">
      <c r="A25" s="143" t="str">
        <f>VLOOKUP(B25,'[1]LISTADO ATM'!$A$2:$C$822,3,0)</f>
        <v>ESTE</v>
      </c>
      <c r="B25" s="174">
        <v>330</v>
      </c>
      <c r="C25" s="143" t="str">
        <f>VLOOKUP(B25,'[1]LISTADO ATM'!$A$2:$B$822,2,0)</f>
        <v xml:space="preserve">ATM Oficina Boulevard (Higuey) </v>
      </c>
      <c r="D25" s="141" t="s">
        <v>2533</v>
      </c>
      <c r="E25" s="162">
        <v>3335983838</v>
      </c>
    </row>
    <row r="26" spans="1:7" s="118" customFormat="1" ht="18" customHeight="1" x14ac:dyDescent="0.25">
      <c r="A26" s="143" t="str">
        <f>VLOOKUP(B26,'[1]LISTADO ATM'!$A$2:$C$822,3,0)</f>
        <v>DISTRITO NACIONAL</v>
      </c>
      <c r="B26" s="174">
        <v>326</v>
      </c>
      <c r="C26" s="143" t="str">
        <f>VLOOKUP(B26,'[1]LISTADO ATM'!$A$2:$B$822,2,0)</f>
        <v>ATM Autoservicio Jiménez Moya II</v>
      </c>
      <c r="D26" s="141" t="s">
        <v>2533</v>
      </c>
      <c r="E26" s="162" t="s">
        <v>2625</v>
      </c>
    </row>
    <row r="27" spans="1:7" s="118" customFormat="1" ht="18.75" customHeight="1" x14ac:dyDescent="0.25">
      <c r="A27" s="143" t="str">
        <f>VLOOKUP(B27,'[1]LISTADO ATM'!$A$2:$C$822,3,0)</f>
        <v>DISTRITO NACIONAL</v>
      </c>
      <c r="B27" s="174">
        <v>835</v>
      </c>
      <c r="C27" s="143" t="str">
        <f>VLOOKUP(B27,'[1]LISTADO ATM'!$A$2:$B$822,2,0)</f>
        <v xml:space="preserve">ATM UNP Megacentro </v>
      </c>
      <c r="D27" s="141" t="s">
        <v>2533</v>
      </c>
      <c r="E27" s="162">
        <v>3335985012</v>
      </c>
    </row>
    <row r="28" spans="1:7" s="118" customFormat="1" ht="18.75" customHeight="1" x14ac:dyDescent="0.25">
      <c r="A28" s="143" t="str">
        <f>VLOOKUP(B28,'[1]LISTADO ATM'!$A$2:$C$822,3,0)</f>
        <v>DISTRITO NACIONAL</v>
      </c>
      <c r="B28" s="174">
        <v>743</v>
      </c>
      <c r="C28" s="143" t="str">
        <f>VLOOKUP(B28,'[1]LISTADO ATM'!$A$2:$B$822,2,0)</f>
        <v xml:space="preserve">ATM Oficina Los Frailes </v>
      </c>
      <c r="D28" s="141" t="s">
        <v>2533</v>
      </c>
      <c r="E28" s="162">
        <v>3335984956</v>
      </c>
    </row>
    <row r="29" spans="1:7" s="118" customFormat="1" ht="18" x14ac:dyDescent="0.25">
      <c r="A29" s="143" t="str">
        <f>VLOOKUP(B29,'[1]LISTADO ATM'!$A$2:$C$822,3,0)</f>
        <v>NORTE</v>
      </c>
      <c r="B29" s="143">
        <v>944</v>
      </c>
      <c r="C29" s="143" t="str">
        <f>VLOOKUP(B29,'[1]LISTADO ATM'!$A$2:$B$822,2,0)</f>
        <v xml:space="preserve">ATM UNP Mao </v>
      </c>
      <c r="D29" s="141" t="s">
        <v>2533</v>
      </c>
      <c r="E29" s="162">
        <v>3335976789</v>
      </c>
    </row>
    <row r="30" spans="1:7" s="118" customFormat="1" ht="18.75" customHeight="1" x14ac:dyDescent="0.25">
      <c r="A30" s="143" t="str">
        <f>VLOOKUP(B30,'[1]LISTADO ATM'!$A$2:$C$822,3,0)</f>
        <v>DISTRITO NACIONAL</v>
      </c>
      <c r="B30" s="143">
        <v>545</v>
      </c>
      <c r="C30" s="143" t="str">
        <f>VLOOKUP(B30,'[1]LISTADO ATM'!$A$2:$B$822,2,0)</f>
        <v xml:space="preserve">ATM Oficina Isabel La Católica II  </v>
      </c>
      <c r="D30" s="141" t="s">
        <v>2533</v>
      </c>
      <c r="E30" s="162">
        <v>3335985023</v>
      </c>
    </row>
    <row r="31" spans="1:7" s="118" customFormat="1" ht="18" x14ac:dyDescent="0.25">
      <c r="A31" s="143" t="str">
        <f>VLOOKUP(B31,'[1]LISTADO ATM'!$A$2:$C$822,3,0)</f>
        <v>DISTRITO NACIONAL</v>
      </c>
      <c r="B31" s="143">
        <v>231</v>
      </c>
      <c r="C31" s="143" t="str">
        <f>VLOOKUP(B31,'[1]LISTADO ATM'!$A$2:$B$822,2,0)</f>
        <v xml:space="preserve">ATM Oficina Zona Oriental </v>
      </c>
      <c r="D31" s="141" t="s">
        <v>2533</v>
      </c>
      <c r="E31" s="162">
        <v>3335984947</v>
      </c>
    </row>
    <row r="32" spans="1:7" s="118" customFormat="1" ht="18.75" customHeight="1" x14ac:dyDescent="0.25">
      <c r="A32" s="143" t="str">
        <f>VLOOKUP(B32,'[1]LISTADO ATM'!$A$2:$C$822,3,0)</f>
        <v>DISTRITO NACIONAL</v>
      </c>
      <c r="B32" s="143">
        <v>701</v>
      </c>
      <c r="C32" s="143" t="str">
        <f>VLOOKUP(B32,'[1]LISTADO ATM'!$A$2:$B$822,2,0)</f>
        <v>ATM Autoservicio Los Alcarrizos</v>
      </c>
      <c r="D32" s="141" t="s">
        <v>2533</v>
      </c>
      <c r="E32" s="162">
        <v>3335985007</v>
      </c>
      <c r="G32" s="127"/>
    </row>
    <row r="33" spans="1:10" s="118" customFormat="1" ht="18" customHeight="1" x14ac:dyDescent="0.25">
      <c r="A33" s="143" t="str">
        <f>VLOOKUP(B33,'[3]LISTADO ATM'!$A$2:$C$922,3,0)</f>
        <v>DISTRITO NACIONAL</v>
      </c>
      <c r="B33" s="143">
        <v>369</v>
      </c>
      <c r="C33" s="143" t="str">
        <f>VLOOKUP(B33,'[3]LISTADO ATM'!$A$2:$B$822,2,0)</f>
        <v>ATM Plaza Lama Aut. Duarte</v>
      </c>
      <c r="D33" s="141" t="s">
        <v>2533</v>
      </c>
      <c r="E33" s="162">
        <v>3335984962</v>
      </c>
      <c r="F33" s="127"/>
      <c r="G33" s="127"/>
      <c r="H33" s="127"/>
      <c r="I33" s="127"/>
      <c r="J33" s="127"/>
    </row>
    <row r="34" spans="1:10" s="118" customFormat="1" ht="18.75" customHeight="1" thickBot="1" x14ac:dyDescent="0.3">
      <c r="A34" s="133" t="s">
        <v>2465</v>
      </c>
      <c r="B34" s="154">
        <f>COUNT(B25:B33)</f>
        <v>9</v>
      </c>
      <c r="C34" s="201"/>
      <c r="D34" s="202"/>
      <c r="E34" s="203"/>
      <c r="F34" s="127"/>
      <c r="G34" s="127"/>
      <c r="H34" s="127"/>
      <c r="I34" s="127"/>
      <c r="J34" s="127"/>
    </row>
    <row r="35" spans="1:10" s="127" customFormat="1" ht="15.75" thickBot="1" x14ac:dyDescent="0.3">
      <c r="A35" s="130"/>
      <c r="B35" s="135"/>
      <c r="C35" s="130"/>
      <c r="D35" s="130"/>
      <c r="E35" s="135"/>
    </row>
    <row r="36" spans="1:10" s="127" customFormat="1" ht="18.75" thickBot="1" x14ac:dyDescent="0.3">
      <c r="A36" s="204" t="s">
        <v>2466</v>
      </c>
      <c r="B36" s="205"/>
      <c r="C36" s="205"/>
      <c r="D36" s="205"/>
      <c r="E36" s="206"/>
    </row>
    <row r="37" spans="1:10" s="127" customFormat="1" ht="18" x14ac:dyDescent="0.25">
      <c r="A37" s="132" t="s">
        <v>15</v>
      </c>
      <c r="B37" s="132" t="s">
        <v>2409</v>
      </c>
      <c r="C37" s="132" t="s">
        <v>46</v>
      </c>
      <c r="D37" s="132" t="s">
        <v>2412</v>
      </c>
      <c r="E37" s="132" t="s">
        <v>2410</v>
      </c>
    </row>
    <row r="38" spans="1:10" s="127" customFormat="1" ht="18" x14ac:dyDescent="0.25">
      <c r="A38" s="128" t="str">
        <f>VLOOKUP(B38,'[1]LISTADO ATM'!$A$2:$C$822,3,0)</f>
        <v>DISTRITO NACIONAL</v>
      </c>
      <c r="B38" s="174">
        <v>377</v>
      </c>
      <c r="C38" s="128" t="str">
        <f>VLOOKUP(B38,'[1]LISTADO ATM'!$A$2:$B$822,2,0)</f>
        <v>ATM Estación del Metro Eduardo Brito</v>
      </c>
      <c r="D38" s="155" t="s">
        <v>2430</v>
      </c>
      <c r="E38" s="162">
        <v>3335985293</v>
      </c>
    </row>
    <row r="39" spans="1:10" s="127" customFormat="1" ht="18" x14ac:dyDescent="0.25">
      <c r="A39" s="128" t="str">
        <f>VLOOKUP(B39,'[1]LISTADO ATM'!$A$2:$C$822,3,0)</f>
        <v>SUR</v>
      </c>
      <c r="B39" s="174">
        <v>249</v>
      </c>
      <c r="C39" s="128" t="str">
        <f>VLOOKUP(B39,'[1]LISTADO ATM'!$A$2:$B$822,2,0)</f>
        <v xml:space="preserve">ATM Banco Agrícola Neiba </v>
      </c>
      <c r="D39" s="155" t="s">
        <v>2430</v>
      </c>
      <c r="E39" s="162">
        <v>3335985294</v>
      </c>
    </row>
    <row r="40" spans="1:10" s="127" customFormat="1" ht="18" x14ac:dyDescent="0.25">
      <c r="A40" s="128" t="str">
        <f>VLOOKUP(B40,'[1]LISTADO ATM'!$A$2:$C$822,3,0)</f>
        <v>DISTRITO NACIONAL</v>
      </c>
      <c r="B40" s="174">
        <v>663</v>
      </c>
      <c r="C40" s="128" t="str">
        <f>VLOOKUP(B40,'[1]LISTADO ATM'!$A$2:$B$822,2,0)</f>
        <v>S/M Ole Ave. España</v>
      </c>
      <c r="D40" s="155" t="s">
        <v>2430</v>
      </c>
      <c r="E40" s="162">
        <v>3335985556</v>
      </c>
    </row>
    <row r="41" spans="1:10" s="118" customFormat="1" ht="18" customHeight="1" x14ac:dyDescent="0.25">
      <c r="A41" s="128" t="str">
        <f>VLOOKUP(B41,'[1]LISTADO ATM'!$A$2:$C$822,3,0)</f>
        <v>DISTRITO NACIONAL</v>
      </c>
      <c r="B41" s="174">
        <v>884</v>
      </c>
      <c r="C41" s="128" t="str">
        <f>VLOOKUP(B41,'[1]LISTADO ATM'!$A$2:$B$822,2,0)</f>
        <v xml:space="preserve">ATM UNP Olé Sabana Perdida </v>
      </c>
      <c r="D41" s="155" t="s">
        <v>2430</v>
      </c>
      <c r="E41" s="162">
        <v>3335986255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str">
        <f>VLOOKUP(B42,'[1]LISTADO ATM'!$A$2:$C$822,3,0)</f>
        <v>SUR</v>
      </c>
      <c r="B42" s="143">
        <v>311</v>
      </c>
      <c r="C42" s="128" t="str">
        <f>VLOOKUP(B42,'[1]LISTADO ATM'!$A$2:$B$822,2,0)</f>
        <v>ATM Plaza Eroski</v>
      </c>
      <c r="D42" s="155" t="s">
        <v>2430</v>
      </c>
      <c r="E42" s="162">
        <v>3335986319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VLOOKUP(B43,'[1]LISTADO ATM'!$A$2:$C$822,3,0)</f>
        <v>#N/A</v>
      </c>
      <c r="B43" s="174"/>
      <c r="C43" s="128" t="e">
        <f>VLOOKUP(B43,'[1]LISTADO ATM'!$A$2:$B$922,2,0)</f>
        <v>#N/A</v>
      </c>
      <c r="D43" s="170"/>
      <c r="E43" s="162"/>
      <c r="F43" s="127"/>
      <c r="G43" s="127"/>
      <c r="H43" s="127"/>
      <c r="I43" s="127"/>
      <c r="J43" s="127"/>
    </row>
    <row r="44" spans="1:10" s="118" customFormat="1" ht="18" customHeight="1" thickBot="1" x14ac:dyDescent="0.3">
      <c r="A44" s="133"/>
      <c r="B44" s="154">
        <f>COUNT(B38:B43)</f>
        <v>5</v>
      </c>
      <c r="C44" s="140"/>
      <c r="D44" s="140"/>
      <c r="E44" s="158"/>
      <c r="F44" s="127"/>
      <c r="G44" s="127"/>
      <c r="H44" s="127"/>
      <c r="I44" s="127"/>
      <c r="J44" s="127"/>
    </row>
    <row r="45" spans="1:10" s="118" customFormat="1" ht="18" customHeight="1" thickBot="1" x14ac:dyDescent="0.3">
      <c r="A45" s="130"/>
      <c r="B45" s="135"/>
      <c r="C45" s="130"/>
      <c r="D45" s="130"/>
      <c r="E45" s="135"/>
      <c r="F45" s="127"/>
      <c r="G45" s="127"/>
      <c r="H45" s="127"/>
      <c r="I45" s="127"/>
      <c r="J45" s="127"/>
    </row>
    <row r="46" spans="1:10" s="118" customFormat="1" ht="18.75" customHeight="1" x14ac:dyDescent="0.25">
      <c r="A46" s="198" t="s">
        <v>2612</v>
      </c>
      <c r="B46" s="199"/>
      <c r="C46" s="199"/>
      <c r="D46" s="199"/>
      <c r="E46" s="200"/>
      <c r="F46" s="127"/>
      <c r="G46" s="127"/>
      <c r="H46" s="127"/>
      <c r="I46" s="127"/>
      <c r="J46" s="127"/>
    </row>
    <row r="47" spans="1:10" s="118" customFormat="1" ht="18" customHeight="1" x14ac:dyDescent="0.25">
      <c r="A47" s="142" t="s">
        <v>15</v>
      </c>
      <c r="B47" s="142" t="s">
        <v>2409</v>
      </c>
      <c r="C47" s="142" t="s">
        <v>46</v>
      </c>
      <c r="D47" s="142" t="s">
        <v>2412</v>
      </c>
      <c r="E47" s="142" t="s">
        <v>2410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3" t="str">
        <f>VLOOKUP(B48,'[1]LISTADO ATM'!$A$2:$C$822,3,0)</f>
        <v>DISTRITO NACIONAL</v>
      </c>
      <c r="B48" s="174">
        <v>725</v>
      </c>
      <c r="C48" s="143" t="str">
        <f>VLOOKUP(B48,'[1]LISTADO ATM'!$A$2:$B$822,2,0)</f>
        <v xml:space="preserve">ATM El Huacal II  </v>
      </c>
      <c r="D48" s="143" t="s">
        <v>2472</v>
      </c>
      <c r="E48" s="162">
        <v>3335985019</v>
      </c>
    </row>
    <row r="49" spans="1:5" s="118" customFormat="1" ht="18" customHeight="1" x14ac:dyDescent="0.25">
      <c r="A49" s="143" t="e">
        <f>VLOOKUP(B49,'[1]LISTADO ATM'!$A$2:$C$822,3,0)</f>
        <v>#N/A</v>
      </c>
      <c r="B49" s="174"/>
      <c r="C49" s="143" t="e">
        <f>VLOOKUP(B49,'[1]LISTADO ATM'!$A$2:$B$822,2,0)</f>
        <v>#N/A</v>
      </c>
      <c r="D49" s="163"/>
      <c r="E49" s="162"/>
    </row>
    <row r="50" spans="1:5" s="118" customFormat="1" ht="18" customHeight="1" x14ac:dyDescent="0.25">
      <c r="A50" s="143" t="e">
        <f>VLOOKUP(B50,'[1]LISTADO ATM'!$A$2:$C$822,3,0)</f>
        <v>#N/A</v>
      </c>
      <c r="B50" s="174"/>
      <c r="C50" s="143" t="e">
        <f>VLOOKUP(B50,'[1]LISTADO ATM'!$A$2:$B$822,2,0)</f>
        <v>#N/A</v>
      </c>
      <c r="D50" s="163"/>
      <c r="E50" s="162"/>
    </row>
    <row r="51" spans="1:5" s="118" customFormat="1" ht="18.75" customHeight="1" thickBot="1" x14ac:dyDescent="0.3">
      <c r="A51" s="144" t="s">
        <v>2465</v>
      </c>
      <c r="B51" s="154">
        <f>COUNT(B48:B50)</f>
        <v>1</v>
      </c>
      <c r="C51" s="140"/>
      <c r="D51" s="140"/>
      <c r="E51" s="158"/>
    </row>
    <row r="52" spans="1:5" s="118" customFormat="1" ht="18.75" customHeight="1" thickBot="1" x14ac:dyDescent="0.3">
      <c r="A52" s="130"/>
      <c r="B52" s="135"/>
      <c r="C52" s="130"/>
      <c r="D52" s="130"/>
      <c r="E52" s="135"/>
    </row>
    <row r="53" spans="1:5" s="118" customFormat="1" ht="18" x14ac:dyDescent="0.25">
      <c r="A53" s="198" t="s">
        <v>2588</v>
      </c>
      <c r="B53" s="199"/>
      <c r="C53" s="199"/>
      <c r="D53" s="199"/>
      <c r="E53" s="200"/>
    </row>
    <row r="54" spans="1:5" s="127" customFormat="1" ht="18" x14ac:dyDescent="0.25">
      <c r="A54" s="142" t="s">
        <v>15</v>
      </c>
      <c r="B54" s="142" t="s">
        <v>2409</v>
      </c>
      <c r="C54" s="142" t="s">
        <v>46</v>
      </c>
      <c r="D54" s="142" t="s">
        <v>2412</v>
      </c>
      <c r="E54" s="157" t="s">
        <v>2410</v>
      </c>
    </row>
    <row r="55" spans="1:5" s="127" customFormat="1" ht="18" customHeight="1" x14ac:dyDescent="0.25">
      <c r="A55" s="143" t="str">
        <f>VLOOKUP(B55,'[1]LISTADO ATM'!$A$2:$C$822,3,0)</f>
        <v>DISTRITO NACIONAL</v>
      </c>
      <c r="B55" s="174">
        <v>471</v>
      </c>
      <c r="C55" s="143" t="str">
        <f>VLOOKUP(B55,'[1]LISTADO ATM'!$A$2:$B$822,2,0)</f>
        <v>ATM Autoservicio DGT I</v>
      </c>
      <c r="D55" s="160" t="s">
        <v>2590</v>
      </c>
      <c r="E55" s="162" t="s">
        <v>2624</v>
      </c>
    </row>
    <row r="56" spans="1:5" s="127" customFormat="1" ht="18" customHeight="1" x14ac:dyDescent="0.25">
      <c r="A56" s="143" t="str">
        <f>VLOOKUP(B56,'[3]LISTADO ATM'!$A$2:$C$922,3,0)</f>
        <v>DISTRITO NACIONAL</v>
      </c>
      <c r="B56" s="143">
        <v>994</v>
      </c>
      <c r="C56" s="143" t="str">
        <f>VLOOKUP(B56,'[1]LISTADO ATM'!$A$2:$B$922,2,0)</f>
        <v>ATM Telemicro</v>
      </c>
      <c r="D56" s="148" t="s">
        <v>2553</v>
      </c>
      <c r="E56" s="162">
        <v>3335984247</v>
      </c>
    </row>
    <row r="57" spans="1:5" s="127" customFormat="1" ht="18" x14ac:dyDescent="0.25">
      <c r="A57" s="143" t="str">
        <f>VLOOKUP(B57,'[1]LISTADO ATM'!$A$2:$C$822,3,0)</f>
        <v>DISTRITO NACIONAL</v>
      </c>
      <c r="B57" s="143">
        <v>818</v>
      </c>
      <c r="C57" s="143" t="str">
        <f>VLOOKUP(B57,'[1]LISTADO ATM'!$A$2:$B$822,2,0)</f>
        <v xml:space="preserve">ATM Juridicción Inmobiliaria </v>
      </c>
      <c r="D57" s="148" t="s">
        <v>2553</v>
      </c>
      <c r="E57" s="162">
        <v>3335984824</v>
      </c>
    </row>
    <row r="58" spans="1:5" s="127" customFormat="1" ht="18" x14ac:dyDescent="0.25">
      <c r="A58" s="143" t="str">
        <f>VLOOKUP(B58,'[3]LISTADO ATM'!$A$2:$C$822,3,0)</f>
        <v>NORTE</v>
      </c>
      <c r="B58" s="143">
        <v>97</v>
      </c>
      <c r="C58" s="143" t="str">
        <f>VLOOKUP(B58,'[3]LISTADO ATM'!$A$2:$B$922,2,0)</f>
        <v xml:space="preserve">ATM Oficina Villa Riva </v>
      </c>
      <c r="D58" s="160" t="s">
        <v>2590</v>
      </c>
      <c r="E58" s="162" t="s">
        <v>2772</v>
      </c>
    </row>
    <row r="59" spans="1:5" s="127" customFormat="1" ht="18" customHeight="1" x14ac:dyDescent="0.25">
      <c r="A59" s="143" t="str">
        <f>VLOOKUP(B59,'[3]LISTADO ATM'!$A$2:$C$822,3,0)</f>
        <v>NORTE</v>
      </c>
      <c r="B59" s="143">
        <v>599</v>
      </c>
      <c r="C59" s="143" t="str">
        <f>VLOOKUP(B59,'[3]LISTADO ATM'!$A$2:$B$922,2,0)</f>
        <v xml:space="preserve">ATM Oficina Plaza Internacional (Santiago) </v>
      </c>
      <c r="D59" s="160" t="s">
        <v>2590</v>
      </c>
      <c r="E59" s="162">
        <v>3335985473</v>
      </c>
    </row>
    <row r="60" spans="1:5" s="127" customFormat="1" ht="18" x14ac:dyDescent="0.25">
      <c r="A60" s="143" t="e">
        <f>VLOOKUP(B60,'[3]LISTADO ATM'!$A$2:$C$822,3,0)</f>
        <v>#N/A</v>
      </c>
      <c r="B60" s="143"/>
      <c r="C60" s="143" t="e">
        <f>VLOOKUP(B60,'[3]LISTADO ATM'!$A$2:$B$922,2,0)</f>
        <v>#N/A</v>
      </c>
      <c r="D60" s="221"/>
      <c r="E60" s="162"/>
    </row>
    <row r="61" spans="1:5" s="118" customFormat="1" ht="18" customHeight="1" thickBot="1" x14ac:dyDescent="0.3">
      <c r="A61" s="144" t="s">
        <v>2465</v>
      </c>
      <c r="B61" s="154">
        <f>COUNT(B55:B59)</f>
        <v>5</v>
      </c>
      <c r="C61" s="140"/>
      <c r="D61" s="140"/>
      <c r="E61" s="158"/>
    </row>
    <row r="62" spans="1:5" s="118" customFormat="1" ht="18" customHeight="1" thickBot="1" x14ac:dyDescent="0.3">
      <c r="A62" s="130"/>
      <c r="B62" s="135"/>
      <c r="C62" s="130"/>
      <c r="D62" s="130"/>
      <c r="E62" s="135"/>
    </row>
    <row r="63" spans="1:5" s="127" customFormat="1" ht="18.75" customHeight="1" thickBot="1" x14ac:dyDescent="0.3">
      <c r="A63" s="207" t="s">
        <v>2467</v>
      </c>
      <c r="B63" s="208"/>
      <c r="C63" s="130" t="s">
        <v>2406</v>
      </c>
      <c r="D63" s="135"/>
      <c r="E63" s="135"/>
    </row>
    <row r="64" spans="1:5" s="127" customFormat="1" ht="18" customHeight="1" thickBot="1" x14ac:dyDescent="0.3">
      <c r="A64" s="146">
        <f>+B44+B51+B61</f>
        <v>11</v>
      </c>
      <c r="B64" s="150"/>
      <c r="C64" s="130"/>
      <c r="D64" s="130"/>
      <c r="E64" s="145"/>
    </row>
    <row r="65" spans="1:5" s="127" customFormat="1" ht="18" customHeight="1" thickBot="1" x14ac:dyDescent="0.3">
      <c r="A65" s="130"/>
      <c r="B65" s="135"/>
      <c r="C65" s="130"/>
      <c r="D65" s="130"/>
      <c r="E65" s="135"/>
    </row>
    <row r="66" spans="1:5" s="127" customFormat="1" ht="18.75" thickBot="1" x14ac:dyDescent="0.3">
      <c r="A66" s="204" t="s">
        <v>2468</v>
      </c>
      <c r="B66" s="205"/>
      <c r="C66" s="205"/>
      <c r="D66" s="205"/>
      <c r="E66" s="206"/>
    </row>
    <row r="67" spans="1:5" s="127" customFormat="1" ht="18" customHeight="1" x14ac:dyDescent="0.25">
      <c r="A67" s="136" t="s">
        <v>15</v>
      </c>
      <c r="B67" s="136" t="s">
        <v>2409</v>
      </c>
      <c r="C67" s="134" t="s">
        <v>46</v>
      </c>
      <c r="D67" s="209" t="s">
        <v>2412</v>
      </c>
      <c r="E67" s="210"/>
    </row>
    <row r="68" spans="1:5" s="127" customFormat="1" ht="17.45" customHeight="1" x14ac:dyDescent="0.25">
      <c r="A68" s="143" t="str">
        <f>VLOOKUP(B68,'[1]LISTADO ATM'!$A$2:$C$822,3,0)</f>
        <v>SUR</v>
      </c>
      <c r="B68" s="174">
        <v>870</v>
      </c>
      <c r="C68" s="143" t="str">
        <f>VLOOKUP(B68,'[1]LISTADO ATM'!$A$2:$B$822,2,0)</f>
        <v xml:space="preserve">ATM Willbes Dominicana (Barahona) </v>
      </c>
      <c r="D68" s="186" t="s">
        <v>2591</v>
      </c>
      <c r="E68" s="186"/>
    </row>
    <row r="69" spans="1:5" s="127" customFormat="1" ht="18.75" customHeight="1" x14ac:dyDescent="0.25">
      <c r="A69" s="143" t="str">
        <f>VLOOKUP(B69,'[1]LISTADO ATM'!$A$2:$C$822,3,0)</f>
        <v>DISTRITO NACIONAL</v>
      </c>
      <c r="B69" s="174">
        <v>974</v>
      </c>
      <c r="C69" s="143" t="str">
        <f>VLOOKUP(B69,'[1]LISTADO ATM'!$A$2:$B$822,2,0)</f>
        <v xml:space="preserve">ATM S/M Nacional Ave. Lope de Vega </v>
      </c>
      <c r="D69" s="186" t="s">
        <v>2773</v>
      </c>
      <c r="E69" s="186"/>
    </row>
    <row r="70" spans="1:5" s="118" customFormat="1" ht="18.75" customHeight="1" x14ac:dyDescent="0.25">
      <c r="A70" s="143" t="str">
        <f>VLOOKUP(B70,'[1]LISTADO ATM'!$A$2:$C$822,3,0)</f>
        <v>DISTRITO NACIONAL</v>
      </c>
      <c r="B70" s="174">
        <v>578</v>
      </c>
      <c r="C70" s="143" t="str">
        <f>VLOOKUP(B70,'[1]LISTADO ATM'!$A$2:$B$822,2,0)</f>
        <v xml:space="preserve">ATM Procuraduría General de la República </v>
      </c>
      <c r="D70" s="186" t="s">
        <v>2773</v>
      </c>
      <c r="E70" s="186"/>
    </row>
    <row r="71" spans="1:5" s="118" customFormat="1" ht="18" customHeight="1" x14ac:dyDescent="0.25">
      <c r="A71" s="143" t="str">
        <f>VLOOKUP(B71,'[1]LISTADO ATM'!$A$2:$C$822,3,0)</f>
        <v>DISTRITO NACIONAL</v>
      </c>
      <c r="B71" s="174">
        <v>554</v>
      </c>
      <c r="C71" s="143" t="str">
        <f>VLOOKUP(B71,'[1]LISTADO ATM'!$A$2:$B$822,2,0)</f>
        <v xml:space="preserve">ATM Oficina Isabel La Católica I </v>
      </c>
      <c r="D71" s="186" t="s">
        <v>2773</v>
      </c>
      <c r="E71" s="186"/>
    </row>
    <row r="72" spans="1:5" s="118" customFormat="1" ht="18" customHeight="1" x14ac:dyDescent="0.25">
      <c r="A72" s="143" t="str">
        <f>VLOOKUP(B72,'[1]LISTADO ATM'!$A$2:$C$822,3,0)</f>
        <v>DISTRITO NACIONAL</v>
      </c>
      <c r="B72" s="174">
        <v>718</v>
      </c>
      <c r="C72" s="143" t="str">
        <f>VLOOKUP(B72,'[1]LISTADO ATM'!$A$2:$B$822,2,0)</f>
        <v xml:space="preserve">ATM Feria Ganadera </v>
      </c>
      <c r="D72" s="186" t="s">
        <v>2773</v>
      </c>
      <c r="E72" s="186"/>
    </row>
    <row r="73" spans="1:5" s="118" customFormat="1" ht="18" x14ac:dyDescent="0.25">
      <c r="A73" s="143" t="str">
        <f>VLOOKUP(B73,'[1]LISTADO ATM'!$A$2:$C$822,3,0)</f>
        <v>DISTRITO NACIONAL</v>
      </c>
      <c r="B73" s="174">
        <v>559</v>
      </c>
      <c r="C73" s="143" t="str">
        <f>VLOOKUP(B73,'[1]LISTADO ATM'!$A$2:$B$822,2,0)</f>
        <v xml:space="preserve">ATM UNP Metro I </v>
      </c>
      <c r="D73" s="186" t="s">
        <v>2591</v>
      </c>
      <c r="E73" s="186"/>
    </row>
    <row r="74" spans="1:5" s="118" customFormat="1" ht="18" customHeight="1" x14ac:dyDescent="0.25">
      <c r="A74" s="143" t="str">
        <f>VLOOKUP(B74,'[1]LISTADO ATM'!$A$2:$C$822,3,0)</f>
        <v>ESTE</v>
      </c>
      <c r="B74" s="174">
        <v>16</v>
      </c>
      <c r="C74" s="143" t="str">
        <f>VLOOKUP(B74,'[1]LISTADO ATM'!$A$2:$B$822,2,0)</f>
        <v>ATM Estación Texaco Sabana de la Mar</v>
      </c>
      <c r="D74" s="186" t="s">
        <v>2591</v>
      </c>
      <c r="E74" s="186"/>
    </row>
    <row r="75" spans="1:5" s="127" customFormat="1" ht="18.75" customHeight="1" x14ac:dyDescent="0.25">
      <c r="A75" s="143" t="str">
        <f>VLOOKUP(B75,'[1]LISTADO ATM'!$A$2:$C$822,3,0)</f>
        <v>DISTRITO NACIONAL</v>
      </c>
      <c r="B75" s="174">
        <v>709</v>
      </c>
      <c r="C75" s="143" t="str">
        <f>VLOOKUP(B75,'[1]LISTADO ATM'!$A$2:$B$822,2,0)</f>
        <v xml:space="preserve">ATM Seguros Maestro SEMMA  </v>
      </c>
      <c r="D75" s="186" t="s">
        <v>2773</v>
      </c>
      <c r="E75" s="186"/>
    </row>
    <row r="76" spans="1:5" s="127" customFormat="1" ht="18.75" customHeight="1" x14ac:dyDescent="0.25">
      <c r="A76" s="143" t="e">
        <f>VLOOKUP(B76,'[1]LISTADO ATM'!$A$2:$C$822,3,0)</f>
        <v>#N/A</v>
      </c>
      <c r="B76" s="174"/>
      <c r="C76" s="143" t="e">
        <f>VLOOKUP(B76,'[1]LISTADO ATM'!$A$2:$B$822,2,0)</f>
        <v>#N/A</v>
      </c>
      <c r="D76" s="165"/>
      <c r="E76" s="164"/>
    </row>
    <row r="77" spans="1:5" s="118" customFormat="1" ht="18" customHeight="1" thickBot="1" x14ac:dyDescent="0.3">
      <c r="A77" s="144" t="s">
        <v>2465</v>
      </c>
      <c r="B77" s="154">
        <f>COUNT(B68:B76)</f>
        <v>8</v>
      </c>
      <c r="C77" s="152"/>
      <c r="D77" s="152"/>
      <c r="E77" s="159"/>
    </row>
    <row r="78" spans="1:5" s="118" customFormat="1" ht="18" customHeight="1" x14ac:dyDescent="0.25"/>
    <row r="79" spans="1:5" s="118" customFormat="1" x14ac:dyDescent="0.25"/>
    <row r="80" spans="1:5" s="110" customFormat="1" ht="18" customHeight="1" x14ac:dyDescent="0.25"/>
    <row r="81" s="110" customFormat="1" ht="18" customHeight="1" x14ac:dyDescent="0.25"/>
    <row r="82" s="118" customFormat="1" ht="18" customHeight="1" x14ac:dyDescent="0.25"/>
    <row r="83" s="118" customFormat="1" ht="18" customHeight="1" x14ac:dyDescent="0.25"/>
    <row r="84" s="118" customFormat="1" ht="18.75" customHeight="1" x14ac:dyDescent="0.25"/>
    <row r="85" s="118" customFormat="1" ht="18.75" customHeight="1" x14ac:dyDescent="0.25"/>
    <row r="86" s="118" customFormat="1" ht="18" customHeight="1" x14ac:dyDescent="0.25"/>
    <row r="87" s="118" customFormat="1" ht="18" customHeight="1" x14ac:dyDescent="0.25"/>
    <row r="88" s="118" customFormat="1" x14ac:dyDescent="0.25"/>
    <row r="89" s="118" customFormat="1" ht="18.75" customHeight="1" x14ac:dyDescent="0.25"/>
    <row r="90" s="110" customFormat="1" ht="18.75" customHeight="1" x14ac:dyDescent="0.25"/>
    <row r="91" s="118" customFormat="1" x14ac:dyDescent="0.25"/>
    <row r="92" s="110" customFormat="1" ht="18" customHeight="1" x14ac:dyDescent="0.25"/>
    <row r="93" s="110" customFormat="1" ht="17.45" customHeight="1" x14ac:dyDescent="0.25"/>
    <row r="94" s="110" customFormat="1" ht="18" customHeight="1" x14ac:dyDescent="0.25"/>
    <row r="95" s="127" customFormat="1" ht="18" customHeight="1" x14ac:dyDescent="0.25"/>
    <row r="96" s="127" customFormat="1" ht="18" customHeight="1" x14ac:dyDescent="0.25"/>
    <row r="97" spans="1:6" s="127" customFormat="1" ht="18" customHeight="1" x14ac:dyDescent="0.25"/>
    <row r="98" spans="1:6" s="127" customFormat="1" ht="18" customHeight="1" x14ac:dyDescent="0.25"/>
    <row r="99" spans="1:6" s="127" customFormat="1" ht="18" customHeight="1" x14ac:dyDescent="0.25"/>
    <row r="100" spans="1:6" s="110" customFormat="1" ht="18.75" customHeight="1" x14ac:dyDescent="0.25"/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1">
    <mergeCell ref="D74:E74"/>
    <mergeCell ref="D75:E75"/>
    <mergeCell ref="D69:E69"/>
    <mergeCell ref="D70:E70"/>
    <mergeCell ref="D71:E71"/>
    <mergeCell ref="D72:E72"/>
    <mergeCell ref="D73:E73"/>
    <mergeCell ref="A53:E53"/>
    <mergeCell ref="A63:B63"/>
    <mergeCell ref="A66:E66"/>
    <mergeCell ref="D67:E67"/>
    <mergeCell ref="D68:E68"/>
    <mergeCell ref="F1:G1"/>
    <mergeCell ref="A1:E1"/>
    <mergeCell ref="A2:E2"/>
    <mergeCell ref="A7:E7"/>
    <mergeCell ref="C21:E21"/>
    <mergeCell ref="A23:E23"/>
    <mergeCell ref="C34:E34"/>
    <mergeCell ref="A36:E36"/>
    <mergeCell ref="A46:E46"/>
  </mergeCells>
  <phoneticPr fontId="46" type="noConversion"/>
  <conditionalFormatting sqref="B463:B1048576">
    <cfRule type="duplicateValues" dxfId="176" priority="181"/>
  </conditionalFormatting>
  <conditionalFormatting sqref="E56">
    <cfRule type="duplicateValues" dxfId="175" priority="41"/>
  </conditionalFormatting>
  <conditionalFormatting sqref="E18 E12">
    <cfRule type="duplicateValues" dxfId="174" priority="40"/>
  </conditionalFormatting>
  <conditionalFormatting sqref="E77 E58 E51:E55 E44:E47 E1:E8 E21:E26 E32 E34:E37 E61:E69">
    <cfRule type="duplicateValues" dxfId="173" priority="42"/>
  </conditionalFormatting>
  <conditionalFormatting sqref="E57 E30">
    <cfRule type="duplicateValues" dxfId="172" priority="39"/>
  </conditionalFormatting>
  <conditionalFormatting sqref="E29">
    <cfRule type="duplicateValues" dxfId="171" priority="38"/>
  </conditionalFormatting>
  <conditionalFormatting sqref="E15">
    <cfRule type="duplicateValues" dxfId="170" priority="37"/>
  </conditionalFormatting>
  <conditionalFormatting sqref="E16">
    <cfRule type="duplicateValues" dxfId="169" priority="36"/>
  </conditionalFormatting>
  <conditionalFormatting sqref="E48">
    <cfRule type="duplicateValues" dxfId="167" priority="34"/>
  </conditionalFormatting>
  <conditionalFormatting sqref="B73">
    <cfRule type="duplicateValues" dxfId="165" priority="32"/>
  </conditionalFormatting>
  <conditionalFormatting sqref="E49:E50 E13">
    <cfRule type="duplicateValues" dxfId="164" priority="31"/>
  </conditionalFormatting>
  <conditionalFormatting sqref="E9">
    <cfRule type="duplicateValues" dxfId="163" priority="30"/>
  </conditionalFormatting>
  <conditionalFormatting sqref="B39">
    <cfRule type="duplicateValues" dxfId="162" priority="28"/>
  </conditionalFormatting>
  <conditionalFormatting sqref="E39">
    <cfRule type="duplicateValues" dxfId="161" priority="29"/>
  </conditionalFormatting>
  <conditionalFormatting sqref="B38">
    <cfRule type="duplicateValues" dxfId="160" priority="26"/>
  </conditionalFormatting>
  <conditionalFormatting sqref="E38">
    <cfRule type="duplicateValues" dxfId="159" priority="27"/>
  </conditionalFormatting>
  <conditionalFormatting sqref="E11">
    <cfRule type="duplicateValues" dxfId="157" priority="25"/>
  </conditionalFormatting>
  <conditionalFormatting sqref="E76:E77 E18 E1:E13 E15:E16 E42:E58 E20:E39 E60:E69 E73">
    <cfRule type="duplicateValues" dxfId="156" priority="24"/>
  </conditionalFormatting>
  <conditionalFormatting sqref="B1:B77">
    <cfRule type="duplicateValues" dxfId="155" priority="23"/>
  </conditionalFormatting>
  <conditionalFormatting sqref="E58">
    <cfRule type="duplicateValues" dxfId="154" priority="22"/>
  </conditionalFormatting>
  <conditionalFormatting sqref="E14">
    <cfRule type="duplicateValues" dxfId="153" priority="21"/>
  </conditionalFormatting>
  <conditionalFormatting sqref="E59">
    <cfRule type="duplicateValues" dxfId="152" priority="20"/>
  </conditionalFormatting>
  <conditionalFormatting sqref="E59">
    <cfRule type="duplicateValues" dxfId="151" priority="19"/>
  </conditionalFormatting>
  <conditionalFormatting sqref="E59">
    <cfRule type="duplicateValues" dxfId="150" priority="18"/>
  </conditionalFormatting>
  <conditionalFormatting sqref="E40">
    <cfRule type="duplicateValues" dxfId="149" priority="17"/>
  </conditionalFormatting>
  <conditionalFormatting sqref="E40">
    <cfRule type="duplicateValues" dxfId="148" priority="16"/>
  </conditionalFormatting>
  <conditionalFormatting sqref="B10:B11">
    <cfRule type="duplicateValues" dxfId="147" priority="15"/>
  </conditionalFormatting>
  <conditionalFormatting sqref="B9">
    <cfRule type="duplicateValues" dxfId="146" priority="14"/>
  </conditionalFormatting>
  <conditionalFormatting sqref="E19">
    <cfRule type="duplicateValues" dxfId="145" priority="13"/>
  </conditionalFormatting>
  <conditionalFormatting sqref="E19">
    <cfRule type="duplicateValues" dxfId="144" priority="12"/>
  </conditionalFormatting>
  <conditionalFormatting sqref="B74:B77 B61:B72 B51:B57 B44:B48 B1:B37">
    <cfRule type="duplicateValues" dxfId="143" priority="44"/>
  </conditionalFormatting>
  <conditionalFormatting sqref="E17">
    <cfRule type="duplicateValues" dxfId="142" priority="11"/>
  </conditionalFormatting>
  <conditionalFormatting sqref="E17">
    <cfRule type="duplicateValues" dxfId="141" priority="10"/>
  </conditionalFormatting>
  <conditionalFormatting sqref="E74">
    <cfRule type="duplicateValues" dxfId="140" priority="45"/>
  </conditionalFormatting>
  <conditionalFormatting sqref="E41">
    <cfRule type="duplicateValues" dxfId="139" priority="9"/>
  </conditionalFormatting>
  <conditionalFormatting sqref="E41">
    <cfRule type="duplicateValues" dxfId="138" priority="8"/>
  </conditionalFormatting>
  <conditionalFormatting sqref="B19">
    <cfRule type="duplicateValues" dxfId="137" priority="7"/>
  </conditionalFormatting>
  <conditionalFormatting sqref="B49:B50">
    <cfRule type="duplicateValues" dxfId="136" priority="46"/>
  </conditionalFormatting>
  <conditionalFormatting sqref="E32">
    <cfRule type="duplicateValues" dxfId="135" priority="6"/>
  </conditionalFormatting>
  <conditionalFormatting sqref="B33">
    <cfRule type="duplicateValues" dxfId="134" priority="5"/>
  </conditionalFormatting>
  <conditionalFormatting sqref="E76 E73">
    <cfRule type="duplicateValues" dxfId="132" priority="48"/>
  </conditionalFormatting>
  <conditionalFormatting sqref="B74:B76">
    <cfRule type="duplicateValues" dxfId="131" priority="49"/>
  </conditionalFormatting>
  <conditionalFormatting sqref="E60 E33 E31 E27:E28">
    <cfRule type="duplicateValues" dxfId="130" priority="50"/>
  </conditionalFormatting>
  <conditionalFormatting sqref="B58:B60 B42">
    <cfRule type="duplicateValues" dxfId="129" priority="51"/>
  </conditionalFormatting>
  <conditionalFormatting sqref="E42:E43 E10">
    <cfRule type="duplicateValues" dxfId="128" priority="52"/>
  </conditionalFormatting>
  <conditionalFormatting sqref="B40:B41 B43">
    <cfRule type="duplicateValues" dxfId="127" priority="53"/>
  </conditionalFormatting>
  <conditionalFormatting sqref="E20">
    <cfRule type="duplicateValues" dxfId="126" priority="54"/>
  </conditionalFormatting>
  <conditionalFormatting sqref="B101:B462">
    <cfRule type="duplicateValues" dxfId="5" priority="131095"/>
  </conditionalFormatting>
  <conditionalFormatting sqref="E101:E462">
    <cfRule type="duplicateValues" dxfId="4" priority="131096"/>
  </conditionalFormatting>
  <conditionalFormatting sqref="E70:E72">
    <cfRule type="duplicateValues" dxfId="3" priority="4"/>
  </conditionalFormatting>
  <conditionalFormatting sqref="E70:E72">
    <cfRule type="duplicateValues" dxfId="2" priority="3"/>
  </conditionalFormatting>
  <conditionalFormatting sqref="E75">
    <cfRule type="duplicateValues" dxfId="1" priority="2"/>
  </conditionalFormatting>
  <conditionalFormatting sqref="E7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2633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5" priority="12"/>
  </conditionalFormatting>
  <conditionalFormatting sqref="A831">
    <cfRule type="duplicateValues" dxfId="124" priority="11"/>
  </conditionalFormatting>
  <conditionalFormatting sqref="A832">
    <cfRule type="duplicateValues" dxfId="123" priority="10"/>
  </conditionalFormatting>
  <conditionalFormatting sqref="A833">
    <cfRule type="duplicateValues" dxfId="122" priority="9"/>
  </conditionalFormatting>
  <conditionalFormatting sqref="A834">
    <cfRule type="duplicateValues" dxfId="121" priority="8"/>
  </conditionalFormatting>
  <conditionalFormatting sqref="A1:A834 A843:A1048576">
    <cfRule type="duplicateValues" dxfId="120" priority="7"/>
  </conditionalFormatting>
  <conditionalFormatting sqref="A835:A841">
    <cfRule type="duplicateValues" dxfId="119" priority="6"/>
  </conditionalFormatting>
  <conditionalFormatting sqref="A835:A841">
    <cfRule type="duplicateValues" dxfId="118" priority="5"/>
  </conditionalFormatting>
  <conditionalFormatting sqref="A1:A841 A843:A1048576">
    <cfRule type="duplicateValues" dxfId="117" priority="4"/>
  </conditionalFormatting>
  <conditionalFormatting sqref="A842">
    <cfRule type="duplicateValues" dxfId="116" priority="3"/>
  </conditionalFormatting>
  <conditionalFormatting sqref="A842">
    <cfRule type="duplicateValues" dxfId="115" priority="2"/>
  </conditionalFormatting>
  <conditionalFormatting sqref="A842">
    <cfRule type="duplicateValues" dxfId="11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2414</v>
      </c>
      <c r="B1" s="212"/>
      <c r="C1" s="212"/>
      <c r="D1" s="212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2423</v>
      </c>
      <c r="B18" s="212"/>
      <c r="C18" s="212"/>
      <c r="D18" s="212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3" priority="18"/>
  </conditionalFormatting>
  <conditionalFormatting sqref="B7:B8">
    <cfRule type="duplicateValues" dxfId="112" priority="17"/>
  </conditionalFormatting>
  <conditionalFormatting sqref="A7:A8">
    <cfRule type="duplicateValues" dxfId="111" priority="15"/>
    <cfRule type="duplicateValues" dxfId="11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2021-08-11T23:38:50Z</dcterms:modified>
</cp:coreProperties>
</file>