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8" i="16" l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A70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4" i="1" l="1"/>
  <c r="G34" i="1"/>
  <c r="H34" i="1"/>
  <c r="I34" i="1"/>
  <c r="J34" i="1"/>
  <c r="K34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A34" i="1"/>
  <c r="A36" i="1"/>
  <c r="A35" i="1"/>
  <c r="A33" i="1"/>
  <c r="F82" i="1"/>
  <c r="G82" i="1"/>
  <c r="H82" i="1"/>
  <c r="I82" i="1"/>
  <c r="J82" i="1"/>
  <c r="K82" i="1"/>
  <c r="F52" i="1"/>
  <c r="G52" i="1"/>
  <c r="H52" i="1"/>
  <c r="I52" i="1"/>
  <c r="J52" i="1"/>
  <c r="K52" i="1"/>
  <c r="F101" i="1"/>
  <c r="G101" i="1"/>
  <c r="H101" i="1"/>
  <c r="I101" i="1"/>
  <c r="J101" i="1"/>
  <c r="K101" i="1"/>
  <c r="F51" i="1"/>
  <c r="G51" i="1"/>
  <c r="H51" i="1"/>
  <c r="I51" i="1"/>
  <c r="J51" i="1"/>
  <c r="K51" i="1"/>
  <c r="F50" i="1"/>
  <c r="G50" i="1"/>
  <c r="H50" i="1"/>
  <c r="I50" i="1"/>
  <c r="J50" i="1"/>
  <c r="K50" i="1"/>
  <c r="F84" i="1"/>
  <c r="G84" i="1"/>
  <c r="H84" i="1"/>
  <c r="I84" i="1"/>
  <c r="J84" i="1"/>
  <c r="K84" i="1"/>
  <c r="F49" i="1"/>
  <c r="G49" i="1"/>
  <c r="H49" i="1"/>
  <c r="I49" i="1"/>
  <c r="J49" i="1"/>
  <c r="K49" i="1"/>
  <c r="A82" i="1"/>
  <c r="A52" i="1"/>
  <c r="A101" i="1"/>
  <c r="A51" i="1"/>
  <c r="A50" i="1"/>
  <c r="A84" i="1"/>
  <c r="A49" i="1"/>
  <c r="A80" i="1" l="1"/>
  <c r="A19" i="1"/>
  <c r="A48" i="1"/>
  <c r="A100" i="1"/>
  <c r="A47" i="1"/>
  <c r="F80" i="1"/>
  <c r="G80" i="1"/>
  <c r="H80" i="1"/>
  <c r="I80" i="1"/>
  <c r="J80" i="1"/>
  <c r="K80" i="1"/>
  <c r="F19" i="1"/>
  <c r="G19" i="1"/>
  <c r="H19" i="1"/>
  <c r="I19" i="1"/>
  <c r="J19" i="1"/>
  <c r="K19" i="1"/>
  <c r="F48" i="1"/>
  <c r="G48" i="1"/>
  <c r="H48" i="1"/>
  <c r="I48" i="1"/>
  <c r="J48" i="1"/>
  <c r="K48" i="1"/>
  <c r="F100" i="1"/>
  <c r="G100" i="1"/>
  <c r="H100" i="1"/>
  <c r="I100" i="1"/>
  <c r="J100" i="1"/>
  <c r="K100" i="1"/>
  <c r="F47" i="1"/>
  <c r="G47" i="1"/>
  <c r="H47" i="1"/>
  <c r="I47" i="1"/>
  <c r="J47" i="1"/>
  <c r="K47" i="1"/>
  <c r="A75" i="1" l="1"/>
  <c r="F75" i="1"/>
  <c r="G75" i="1"/>
  <c r="H75" i="1"/>
  <c r="I75" i="1"/>
  <c r="J75" i="1"/>
  <c r="K75" i="1"/>
  <c r="A81" i="1" l="1"/>
  <c r="A91" i="1"/>
  <c r="A99" i="1"/>
  <c r="A18" i="1"/>
  <c r="A70" i="1"/>
  <c r="A69" i="1"/>
  <c r="A17" i="1"/>
  <c r="A9" i="1"/>
  <c r="A16" i="1"/>
  <c r="A15" i="1"/>
  <c r="A14" i="1"/>
  <c r="A13" i="1"/>
  <c r="A12" i="1"/>
  <c r="A46" i="1"/>
  <c r="A79" i="1"/>
  <c r="A78" i="1"/>
  <c r="A11" i="1"/>
  <c r="A77" i="1"/>
  <c r="A68" i="1"/>
  <c r="A67" i="1"/>
  <c r="A76" i="1"/>
  <c r="A8" i="1"/>
  <c r="A83" i="1"/>
  <c r="A66" i="1"/>
  <c r="F81" i="1"/>
  <c r="G81" i="1"/>
  <c r="H81" i="1"/>
  <c r="I81" i="1"/>
  <c r="J81" i="1"/>
  <c r="K81" i="1"/>
  <c r="F91" i="1"/>
  <c r="G91" i="1"/>
  <c r="H91" i="1"/>
  <c r="I91" i="1"/>
  <c r="J91" i="1"/>
  <c r="K91" i="1"/>
  <c r="F99" i="1"/>
  <c r="G99" i="1"/>
  <c r="H99" i="1"/>
  <c r="I99" i="1"/>
  <c r="J99" i="1"/>
  <c r="K99" i="1"/>
  <c r="F18" i="1"/>
  <c r="G18" i="1"/>
  <c r="H18" i="1"/>
  <c r="I18" i="1"/>
  <c r="J18" i="1"/>
  <c r="K18" i="1"/>
  <c r="F70" i="1"/>
  <c r="G70" i="1"/>
  <c r="H70" i="1"/>
  <c r="I70" i="1"/>
  <c r="J70" i="1"/>
  <c r="K70" i="1"/>
  <c r="F69" i="1"/>
  <c r="G69" i="1"/>
  <c r="H69" i="1"/>
  <c r="I69" i="1"/>
  <c r="J69" i="1"/>
  <c r="K69" i="1"/>
  <c r="F17" i="1"/>
  <c r="G17" i="1"/>
  <c r="H17" i="1"/>
  <c r="I17" i="1"/>
  <c r="J17" i="1"/>
  <c r="K17" i="1"/>
  <c r="F9" i="1"/>
  <c r="G9" i="1"/>
  <c r="H9" i="1"/>
  <c r="I9" i="1"/>
  <c r="J9" i="1"/>
  <c r="K9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46" i="1"/>
  <c r="G46" i="1"/>
  <c r="H46" i="1"/>
  <c r="I46" i="1"/>
  <c r="J46" i="1"/>
  <c r="K46" i="1"/>
  <c r="F79" i="1"/>
  <c r="G79" i="1"/>
  <c r="H79" i="1"/>
  <c r="I79" i="1"/>
  <c r="J79" i="1"/>
  <c r="K79" i="1"/>
  <c r="F78" i="1"/>
  <c r="G78" i="1"/>
  <c r="H78" i="1"/>
  <c r="I78" i="1"/>
  <c r="J78" i="1"/>
  <c r="K78" i="1"/>
  <c r="F11" i="1"/>
  <c r="G11" i="1"/>
  <c r="H11" i="1"/>
  <c r="I11" i="1"/>
  <c r="J11" i="1"/>
  <c r="K11" i="1"/>
  <c r="F77" i="1"/>
  <c r="G77" i="1"/>
  <c r="H77" i="1"/>
  <c r="I77" i="1"/>
  <c r="J77" i="1"/>
  <c r="K77" i="1"/>
  <c r="F68" i="1"/>
  <c r="G68" i="1"/>
  <c r="H68" i="1"/>
  <c r="I68" i="1"/>
  <c r="J68" i="1"/>
  <c r="K68" i="1"/>
  <c r="F67" i="1"/>
  <c r="G67" i="1"/>
  <c r="H67" i="1"/>
  <c r="I67" i="1"/>
  <c r="J67" i="1"/>
  <c r="K67" i="1"/>
  <c r="F76" i="1"/>
  <c r="G76" i="1"/>
  <c r="H76" i="1"/>
  <c r="I76" i="1"/>
  <c r="J76" i="1"/>
  <c r="K76" i="1"/>
  <c r="F8" i="1"/>
  <c r="G8" i="1"/>
  <c r="H8" i="1"/>
  <c r="I8" i="1"/>
  <c r="J8" i="1"/>
  <c r="K8" i="1"/>
  <c r="F83" i="1"/>
  <c r="G83" i="1"/>
  <c r="H83" i="1"/>
  <c r="I83" i="1"/>
  <c r="J83" i="1"/>
  <c r="K83" i="1"/>
  <c r="F66" i="1"/>
  <c r="G66" i="1"/>
  <c r="H66" i="1"/>
  <c r="I66" i="1"/>
  <c r="J66" i="1"/>
  <c r="K66" i="1"/>
  <c r="G71" i="1" l="1"/>
  <c r="G73" i="1"/>
  <c r="G72" i="1"/>
  <c r="G21" i="1"/>
  <c r="F98" i="1" l="1"/>
  <c r="G98" i="1"/>
  <c r="H98" i="1"/>
  <c r="I98" i="1"/>
  <c r="J98" i="1"/>
  <c r="K98" i="1"/>
  <c r="F32" i="1"/>
  <c r="G32" i="1"/>
  <c r="H32" i="1"/>
  <c r="I32" i="1"/>
  <c r="J32" i="1"/>
  <c r="K32" i="1"/>
  <c r="F87" i="1"/>
  <c r="G87" i="1"/>
  <c r="H87" i="1"/>
  <c r="I87" i="1"/>
  <c r="J87" i="1"/>
  <c r="K87" i="1"/>
  <c r="F86" i="1"/>
  <c r="G86" i="1"/>
  <c r="H86" i="1"/>
  <c r="I86" i="1"/>
  <c r="J86" i="1"/>
  <c r="K86" i="1"/>
  <c r="F27" i="1"/>
  <c r="G27" i="1"/>
  <c r="H27" i="1"/>
  <c r="I27" i="1"/>
  <c r="J27" i="1"/>
  <c r="K27" i="1"/>
  <c r="F85" i="1"/>
  <c r="G85" i="1"/>
  <c r="H85" i="1"/>
  <c r="I85" i="1"/>
  <c r="J85" i="1"/>
  <c r="K85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73" i="1"/>
  <c r="H73" i="1"/>
  <c r="I73" i="1"/>
  <c r="J73" i="1"/>
  <c r="K73" i="1"/>
  <c r="A98" i="1"/>
  <c r="A32" i="1"/>
  <c r="A87" i="1"/>
  <c r="A86" i="1"/>
  <c r="A27" i="1"/>
  <c r="A85" i="1"/>
  <c r="A26" i="1"/>
  <c r="A25" i="1"/>
  <c r="A24" i="1"/>
  <c r="A73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90" i="1"/>
  <c r="G90" i="1"/>
  <c r="H90" i="1"/>
  <c r="I90" i="1"/>
  <c r="J90" i="1"/>
  <c r="K90" i="1"/>
  <c r="F10" i="1"/>
  <c r="G10" i="1"/>
  <c r="H10" i="1"/>
  <c r="I10" i="1"/>
  <c r="J10" i="1"/>
  <c r="K10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45" i="1"/>
  <c r="G45" i="1"/>
  <c r="H45" i="1"/>
  <c r="I45" i="1"/>
  <c r="J45" i="1"/>
  <c r="K45" i="1"/>
  <c r="F7" i="1"/>
  <c r="G7" i="1"/>
  <c r="H7" i="1"/>
  <c r="I7" i="1"/>
  <c r="J7" i="1"/>
  <c r="K7" i="1"/>
  <c r="F97" i="1"/>
  <c r="G97" i="1"/>
  <c r="H97" i="1"/>
  <c r="I97" i="1"/>
  <c r="J97" i="1"/>
  <c r="K97" i="1"/>
  <c r="F30" i="1"/>
  <c r="G30" i="1"/>
  <c r="H30" i="1"/>
  <c r="I30" i="1"/>
  <c r="J30" i="1"/>
  <c r="K30" i="1"/>
  <c r="F6" i="1"/>
  <c r="G6" i="1"/>
  <c r="H6" i="1"/>
  <c r="I6" i="1"/>
  <c r="J6" i="1"/>
  <c r="K6" i="1"/>
  <c r="A65" i="1"/>
  <c r="A64" i="1"/>
  <c r="A63" i="1"/>
  <c r="A62" i="1"/>
  <c r="A61" i="1"/>
  <c r="A90" i="1"/>
  <c r="A10" i="1"/>
  <c r="A60" i="1"/>
  <c r="A59" i="1"/>
  <c r="A58" i="1"/>
  <c r="A57" i="1"/>
  <c r="A45" i="1"/>
  <c r="A7" i="1"/>
  <c r="A97" i="1"/>
  <c r="A30" i="1"/>
  <c r="A6" i="1"/>
  <c r="K89" i="1"/>
  <c r="J89" i="1"/>
  <c r="I89" i="1"/>
  <c r="H89" i="1"/>
  <c r="G89" i="1"/>
  <c r="F89" i="1"/>
  <c r="A89" i="1"/>
  <c r="K31" i="1"/>
  <c r="J31" i="1"/>
  <c r="I31" i="1"/>
  <c r="H31" i="1"/>
  <c r="G31" i="1"/>
  <c r="F31" i="1"/>
  <c r="A31" i="1"/>
  <c r="K44" i="1"/>
  <c r="J44" i="1"/>
  <c r="I44" i="1"/>
  <c r="H44" i="1"/>
  <c r="G44" i="1"/>
  <c r="F44" i="1"/>
  <c r="A44" i="1"/>
  <c r="K5" i="1"/>
  <c r="J5" i="1"/>
  <c r="I5" i="1"/>
  <c r="H5" i="1"/>
  <c r="G5" i="1"/>
  <c r="F5" i="1"/>
  <c r="A5" i="1"/>
  <c r="K43" i="1"/>
  <c r="J43" i="1"/>
  <c r="I43" i="1"/>
  <c r="H43" i="1"/>
  <c r="G43" i="1"/>
  <c r="F43" i="1"/>
  <c r="A43" i="1"/>
  <c r="K42" i="1"/>
  <c r="J42" i="1"/>
  <c r="I42" i="1"/>
  <c r="H42" i="1"/>
  <c r="G42" i="1"/>
  <c r="F42" i="1"/>
  <c r="A42" i="1"/>
  <c r="K74" i="1"/>
  <c r="J74" i="1"/>
  <c r="I74" i="1"/>
  <c r="H74" i="1"/>
  <c r="G74" i="1"/>
  <c r="F74" i="1"/>
  <c r="A74" i="1"/>
  <c r="A88" i="1" l="1"/>
  <c r="A92" i="1"/>
  <c r="A93" i="1"/>
  <c r="A94" i="1"/>
  <c r="A29" i="1"/>
  <c r="A95" i="1"/>
  <c r="A96" i="1"/>
  <c r="A41" i="1"/>
  <c r="F88" i="1"/>
  <c r="G88" i="1"/>
  <c r="H88" i="1"/>
  <c r="I88" i="1"/>
  <c r="J88" i="1"/>
  <c r="K88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29" i="1"/>
  <c r="G29" i="1"/>
  <c r="H29" i="1"/>
  <c r="I29" i="1"/>
  <c r="J29" i="1"/>
  <c r="K29" i="1"/>
  <c r="F95" i="1"/>
  <c r="G95" i="1"/>
  <c r="H95" i="1"/>
  <c r="I95" i="1"/>
  <c r="J95" i="1"/>
  <c r="K95" i="1"/>
  <c r="F96" i="1"/>
  <c r="G96" i="1"/>
  <c r="H96" i="1"/>
  <c r="I96" i="1"/>
  <c r="J96" i="1"/>
  <c r="K96" i="1"/>
  <c r="F41" i="1"/>
  <c r="G41" i="1"/>
  <c r="H41" i="1"/>
  <c r="I41" i="1"/>
  <c r="J41" i="1"/>
  <c r="K41" i="1"/>
  <c r="A56" i="1" l="1"/>
  <c r="F56" i="1"/>
  <c r="G56" i="1"/>
  <c r="H56" i="1"/>
  <c r="I56" i="1"/>
  <c r="J56" i="1"/>
  <c r="K56" i="1"/>
  <c r="A28" i="1" l="1"/>
  <c r="F28" i="1"/>
  <c r="G28" i="1"/>
  <c r="H28" i="1"/>
  <c r="I28" i="1"/>
  <c r="J28" i="1"/>
  <c r="K28" i="1"/>
  <c r="A23" i="1"/>
  <c r="F23" i="1"/>
  <c r="G23" i="1"/>
  <c r="H23" i="1"/>
  <c r="I23" i="1"/>
  <c r="J23" i="1"/>
  <c r="K23" i="1"/>
  <c r="F39" i="1" l="1"/>
  <c r="G39" i="1"/>
  <c r="H39" i="1"/>
  <c r="I39" i="1"/>
  <c r="J39" i="1"/>
  <c r="K39" i="1"/>
  <c r="F40" i="1"/>
  <c r="G40" i="1"/>
  <c r="H40" i="1"/>
  <c r="I40" i="1"/>
  <c r="J40" i="1"/>
  <c r="K40" i="1"/>
  <c r="F54" i="1"/>
  <c r="G54" i="1"/>
  <c r="H54" i="1"/>
  <c r="I54" i="1"/>
  <c r="J54" i="1"/>
  <c r="K54" i="1"/>
  <c r="F55" i="1"/>
  <c r="G55" i="1"/>
  <c r="H55" i="1"/>
  <c r="I55" i="1"/>
  <c r="J55" i="1"/>
  <c r="K55" i="1"/>
  <c r="A39" i="1"/>
  <c r="A40" i="1"/>
  <c r="A54" i="1"/>
  <c r="A55" i="1"/>
  <c r="F22" i="1" l="1"/>
  <c r="G22" i="1"/>
  <c r="H22" i="1"/>
  <c r="I22" i="1"/>
  <c r="J22" i="1"/>
  <c r="K22" i="1"/>
  <c r="F72" i="1"/>
  <c r="H72" i="1"/>
  <c r="I72" i="1"/>
  <c r="J72" i="1"/>
  <c r="K72" i="1"/>
  <c r="F71" i="1"/>
  <c r="H71" i="1"/>
  <c r="I71" i="1"/>
  <c r="J71" i="1"/>
  <c r="K71" i="1"/>
  <c r="F21" i="1"/>
  <c r="H21" i="1"/>
  <c r="I21" i="1"/>
  <c r="J21" i="1"/>
  <c r="K21" i="1"/>
  <c r="A22" i="1"/>
  <c r="A72" i="1"/>
  <c r="A71" i="1"/>
  <c r="A21" i="1"/>
  <c r="F38" i="1" l="1"/>
  <c r="G38" i="1"/>
  <c r="H38" i="1"/>
  <c r="I38" i="1"/>
  <c r="J38" i="1"/>
  <c r="K38" i="1"/>
  <c r="A38" i="1"/>
  <c r="F20" i="1" l="1"/>
  <c r="G20" i="1"/>
  <c r="H20" i="1"/>
  <c r="I20" i="1"/>
  <c r="J20" i="1"/>
  <c r="K20" i="1"/>
  <c r="A20" i="1"/>
  <c r="F37" i="1" l="1"/>
  <c r="G37" i="1"/>
  <c r="H37" i="1"/>
  <c r="I37" i="1"/>
  <c r="J37" i="1"/>
  <c r="K37" i="1"/>
  <c r="A37" i="1"/>
  <c r="A53" i="1" l="1"/>
  <c r="F53" i="1"/>
  <c r="G53" i="1"/>
  <c r="H53" i="1"/>
  <c r="I53" i="1"/>
  <c r="J53" i="1"/>
  <c r="K53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<sst xmlns="http://schemas.openxmlformats.org/spreadsheetml/2006/main" count="13797" uniqueCount="2731">
  <si>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</si>
  <si>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</si>
  <si>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</si>
  <si>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</si>
  <si>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</si>
  <si>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</si>
  <si>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</si>
  <si>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</si>
  <si>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</si>
  <si>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</si>
  <si>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</si>
  <si>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</si>
  <si>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</si>
  <si>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</si>
  <si>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</si>
  <si>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</si>
  <si>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</si>
  <si>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</si>
  <si>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</si>
  <si>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</si>
  <si>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</si>
  <si>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</si>
  <si>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</si>
  <si>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</si>
  <si>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</si>
  <si>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</si>
  <si>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</si>
  <si>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</si>
  <si>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</si>
  <si>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</si>
  <si>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</si>
  <si>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</si>
  <si>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</si>
  <si>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</si>
  <si>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</si>
  <si>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</si>
  <si>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</si>
  <si>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</si>
  <si>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</si>
  <si>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</si>
  <si>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</si>
  <si>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</si>
  <si>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</si>
  <si>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</si>
  <si>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</si>
  <si>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</si>
  <si>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</si>
  <si>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</si>
  <si>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</si>
  <si>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</si>
  <si>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</si>
  <si>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</si>
  <si>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</si>
  <si>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</si>
  <si>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</si>
  <si>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</si>
  <si>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</si>
  <si>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</si>
  <si>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</si>
  <si>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</si>
  <si>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</si>
  <si>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</si>
  <si>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</si>
  <si>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</si>
  <si>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</si>
  <si>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</si>
  <si>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</si>
  <si>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</si>
  <si>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</si>
  <si>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</si>
  <si>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</si>
  <si>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</si>
  <si>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</si>
  <si>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</si>
  <si>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</si>
  <si>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</si>
  <si>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</si>
  <si>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</si>
  <si>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</si>
  <si>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</si>
  <si>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</si>
  <si>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</si>
  <si>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</si>
  <si>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</si>
  <si>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</si>
  <si>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</si>
  <si>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</si>
  <si>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</si>
  <si>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</si>
  <si>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</si>
  <si>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</si>
  <si>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</si>
  <si>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</si>
  <si>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</si>
  <si>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</si>
  <si>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</si>
  <si>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</si>
  <si>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</si>
  <si>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</si>
  <si>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</si>
  <si>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</si>
  <si>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</si>
  <si>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</si>
  <si>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</si>
  <si>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</si>
  <si>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</si>
  <si>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</si>
  <si>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</si>
  <si>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</si>
  <si>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</si>
  <si>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</si>
  <si>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</si>
  <si>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</si>
  <si>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</si>
  <si>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</si>
  <si>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</si>
  <si>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</si>
  <si>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</si>
  <si>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</si>
  <si>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</si>
  <si>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</si>
  <si>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</si>
  <si>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</si>
  <si>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</si>
  <si>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</si>
  <si>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</si>
  <si>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</si>
  <si>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</si>
  <si>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</si>
  <si>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</si>
  <si>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</si>
  <si>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</si>
  <si>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</si>
  <si>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</si>
  <si>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</si>
  <si>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</si>
  <si>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</si>
  <si>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</si>
  <si>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</si>
  <si>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</si>
  <si>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</si>
  <si>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</si>
  <si>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</si>
  <si>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</si>
  <si>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</si>
  <si>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</si>
  <si>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</si>
  <si>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</si>
  <si>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</si>
  <si>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</si>
  <si>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</si>
  <si>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</si>
  <si>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</si>
  <si>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</si>
  <si>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</si>
  <si>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</si>
  <si>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</si>
  <si>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</si>
  <si>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</si>
  <si>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</si>
  <si>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</si>
  <si>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</si>
  <si>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</si>
  <si>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</si>
  <si>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</si>
  <si>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</si>
  <si>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</si>
  <si>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</si>
  <si>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</si>
  <si>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</si>
  <si>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</si>
  <si>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</si>
  <si>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</si>
  <si>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</si>
  <si>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</si>
  <si>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</si>
  <si>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</si>
  <si>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</si>
  <si>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</si>
  <si>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</si>
  <si>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</si>
  <si>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</si>
  <si>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</si>
  <si>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</si>
  <si>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</si>
  <si>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</si>
  <si>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</si>
  <si>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</si>
  <si>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</si>
  <si>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</si>
  <si>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</si>
  <si>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</si>
  <si>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</si>
  <si>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</si>
  <si>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</si>
  <si>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</si>
  <si>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</si>
  <si>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</si>
  <si>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</si>
  <si>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</si>
  <si>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</si>
  <si>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</si>
  <si>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</si>
  <si>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</si>
  <si>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</si>
  <si>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</si>
  <si>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</si>
  <si>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</si>
  <si>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</si>
  <si>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</si>
  <si>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</si>
  <si>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</si>
  <si>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</si>
  <si>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</si>
  <si>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</si>
  <si>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</si>
  <si>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</si>
  <si>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</si>
  <si>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</si>
  <si>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</si>
  <si>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</si>
  <si>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</si>
  <si>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</si>
  <si>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</si>
  <si>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</si>
  <si>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</si>
  <si>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</si>
  <si>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</si>
  <si>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</si>
  <si>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</si>
  <si>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</si>
  <si>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</si>
  <si>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</si>
  <si>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</si>
  <si>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</si>
  <si>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</si>
  <si>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</si>
  <si>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</si>
  <si>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</si>
  <si>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</si>
  <si>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</si>
  <si>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</si>
  <si>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</si>
  <si>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</si>
  <si>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</si>
  <si>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</si>
  <si>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</si>
  <si>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</si>
  <si>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</si>
  <si>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</si>
  <si>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</si>
  <si>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</si>
  <si>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</si>
  <si>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</si>
  <si>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</si>
  <si>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</si>
  <si>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</si>
  <si>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</si>
  <si>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</si>
  <si>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</si>
  <si>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</si>
  <si>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</si>
  <si>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</si>
  <si>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</si>
  <si>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</si>
  <si>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</si>
  <si>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</si>
  <si>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</si>
  <si>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</si>
  <si>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</si>
  <si>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</si>
  <si>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</si>
  <si>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</si>
  <si>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</si>
  <si>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</si>
  <si>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</si>
  <si>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</si>
  <si>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</si>
  <si>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</si>
  <si>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</si>
  <si>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</si>
  <si>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</si>
  <si>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</si>
  <si>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</si>
  <si>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</si>
  <si>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</si>
  <si>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</si>
  <si>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</si>
  <si>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</si>
  <si>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</si>
  <si>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</si>
  <si>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</si>
  <si>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</si>
  <si>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</si>
  <si>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</si>
  <si>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</si>
  <si>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</si>
  <si>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</si>
  <si>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</si>
  <si>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</si>
  <si>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</si>
  <si>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</si>
  <si>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</si>
  <si>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</si>
  <si>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</si>
  <si>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</si>
  <si>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</si>
  <si>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</si>
  <si>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</si>
  <si>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</si>
  <si>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</si>
  <si>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</si>
  <si>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</si>
  <si>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</si>
  <si>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</si>
  <si>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</si>
  <si>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</si>
  <si>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</si>
  <si>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</si>
  <si>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</si>
  <si>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</si>
  <si>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</si>
  <si>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</si>
  <si>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</si>
  <si>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</si>
  <si>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</si>
  <si>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</si>
  <si>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</si>
  <si>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</si>
  <si>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</si>
  <si>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</si>
  <si>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</si>
  <si>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</si>
  <si>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</si>
  <si>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</si>
  <si>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</si>
  <si>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</si>
  <si>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</si>
  <si>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</si>
  <si>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</si>
  <si>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</si>
  <si>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</si>
  <si>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</si>
  <si>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</si>
  <si>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</si>
  <si>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</si>
  <si>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</si>
  <si>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</si>
  <si>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</si>
  <si>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</si>
  <si>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</si>
  <si>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</si>
  <si>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</si>
  <si>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</si>
  <si>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</si>
  <si>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</si>
  <si>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</si>
  <si>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</si>
  <si>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</si>
  <si>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</si>
  <si>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</si>
  <si>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</si>
  <si>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</si>
  <si>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</si>
  <si>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</si>
  <si>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</si>
  <si>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</si>
  <si>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</si>
  <si>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</si>
  <si>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</si>
  <si>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</si>
  <si>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</si>
  <si>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</si>
  <si>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</si>
  <si>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</si>
  <si>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</si>
  <si>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</si>
  <si>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</si>
  <si>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</si>
  <si>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</si>
  <si>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</si>
  <si>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</si>
  <si>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</si>
  <si>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</si>
  <si>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</si>
  <si>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</si>
  <si>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</si>
  <si>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</si>
  <si>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</si>
  <si>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</si>
  <si>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</si>
  <si>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</si>
  <si>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</si>
  <si>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</si>
  <si>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</si>
  <si>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</si>
  <si>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</si>
  <si>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</si>
  <si>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</si>
  <si>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</si>
  <si>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</si>
  <si>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</si>
  <si>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</si>
  <si>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</si>
  <si>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</si>
  <si>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</si>
  <si>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</si>
  <si>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</si>
  <si>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</si>
  <si>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</si>
  <si>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</si>
  <si>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</si>
  <si>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</si>
  <si>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</si>
  <si>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</si>
  <si>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</si>
  <si>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</si>
  <si>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</si>
  <si>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</si>
  <si>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</si>
  <si>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</si>
  <si>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</si>
  <si>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</si>
  <si>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</si>
  <si>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</si>
  <si>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</si>
  <si>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</si>
  <si>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</si>
  <si>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</si>
  <si>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</si>
  <si>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</si>
  <si>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</si>
  <si>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</si>
  <si>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</si>
  <si>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</si>
  <si>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</si>
  <si>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</si>
  <si>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</si>
  <si>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</si>
  <si>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</si>
  <si>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</si>
  <si>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</si>
  <si>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</si>
  <si>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</si>
  <si>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</si>
  <si>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</si>
  <si>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</si>
  <si>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</si>
  <si>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</si>
  <si>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</si>
  <si>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</si>
  <si>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</si>
  <si>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</si>
  <si>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</si>
  <si>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</si>
  <si>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</si>
  <si>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</si>
  <si>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</si>
  <si>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</si>
  <si>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</si>
  <si>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</si>
  <si>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</si>
  <si>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</si>
  <si>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</si>
  <si>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</si>
  <si>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</si>
  <si>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</si>
  <si>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</si>
  <si>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</si>
  <si>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</si>
  <si>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</si>
  <si>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</si>
  <si>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</si>
  <si>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</si>
  <si>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</si>
  <si>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</si>
  <si>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</si>
  <si>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</si>
  <si>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</si>
  <si>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</si>
  <si>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</si>
  <si>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</si>
  <si>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</si>
  <si>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</si>
  <si>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</si>
  <si>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</si>
  <si>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</si>
  <si>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</si>
  <si>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</si>
  <si>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</si>
  <si>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</si>
  <si>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</si>
  <si>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</si>
  <si>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</si>
  <si>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</si>
  <si>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</si>
  <si>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</si>
  <si>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</si>
  <si>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</si>
  <si>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</si>
  <si>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</si>
  <si>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</si>
  <si>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</si>
  <si>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</si>
  <si>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</si>
  <si>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</si>
  <si>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</si>
  <si>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</si>
  <si>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</si>
  <si>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</si>
  <si>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</si>
  <si>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</si>
  <si>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</si>
  <si>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</si>
  <si>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</si>
  <si>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</si>
  <si>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</si>
  <si>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</si>
  <si>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</si>
  <si>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</si>
  <si>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</si>
  <si>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</si>
  <si>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</si>
  <si>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</si>
  <si>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</si>
  <si>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</si>
  <si>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</si>
  <si>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</si>
  <si>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</si>
  <si>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</si>
  <si>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</si>
  <si>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</si>
  <si>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</si>
  <si>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</si>
  <si>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</si>
  <si>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</si>
  <si>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</si>
  <si>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</si>
  <si>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</si>
  <si>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</si>
  <si>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</si>
  <si>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</si>
  <si>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</si>
  <si>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</si>
  <si>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</si>
  <si>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</si>
  <si>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</si>
  <si>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</si>
  <si>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</si>
  <si>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</si>
  <si>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</si>
  <si>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</si>
  <si>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</si>
  <si>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</si>
  <si>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</si>
  <si>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</si>
  <si>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</si>
  <si>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</si>
  <si>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</si>
  <si>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</si>
  <si>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</si>
  <si>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</si>
  <si>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</si>
  <si>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</si>
  <si>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</si>
  <si>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</si>
  <si>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</si>
  <si>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</si>
  <si>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</si>
  <si>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</si>
  <si>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</si>
  <si>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</si>
  <si>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</si>
  <si>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</si>
  <si>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</si>
  <si>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</si>
  <si>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</si>
  <si>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</si>
  <si>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</si>
  <si>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</si>
  <si>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</si>
  <si>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</si>
  <si>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</si>
  <si>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</si>
  <si>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</si>
  <si>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</si>
  <si>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</si>
  <si>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</si>
  <si>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</si>
  <si>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</si>
  <si>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</si>
  <si>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</si>
  <si>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</si>
  <si>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</si>
  <si>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</si>
  <si>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</si>
  <si>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</si>
  <si>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</si>
  <si>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</si>
  <si>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</si>
  <si>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</si>
  <si>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</si>
  <si>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</si>
  <si>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</si>
  <si>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</si>
  <si>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</si>
  <si>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</si>
  <si>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</si>
  <si>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</si>
  <si>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</si>
  <si>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</si>
  <si>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</si>
  <si>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</si>
  <si>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</si>
  <si>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</si>
  <si>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</si>
  <si>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</si>
  <si>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</si>
  <si>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</si>
  <si>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</si>
  <si>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</si>
  <si>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</si>
  <si>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</si>
  <si>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</si>
  <si>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</si>
  <si>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</si>
  <si>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</si>
  <si>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</si>
  <si>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</si>
  <si>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</si>
  <si>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</si>
  <si>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</si>
  <si>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</si>
  <si>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</si>
  <si>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</si>
  <si>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</si>
  <si>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</si>
  <si>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</si>
  <si>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</si>
  <si>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</si>
  <si>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</si>
  <si>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</si>
  <si>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</si>
  <si>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</si>
  <si>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</si>
  <si>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</si>
  <si>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</si>
  <si>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</si>
  <si>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</si>
  <si>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</si>
  <si>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</si>
  <si>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</si>
  <si>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</si>
  <si>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</si>
  <si>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</si>
  <si>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</si>
  <si>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</si>
  <si>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</si>
  <si>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</si>
  <si>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</si>
  <si>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</si>
  <si>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</si>
  <si>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</si>
  <si>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</si>
  <si>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</si>
  <si>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</si>
  <si>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</si>
  <si>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</si>
  <si>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</si>
  <si>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</si>
  <si>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</si>
  <si>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</si>
  <si>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</si>
  <si>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</si>
  <si>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</si>
  <si>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</si>
  <si>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</si>
  <si>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</si>
  <si>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</si>
  <si>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</si>
  <si>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</si>
  <si>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</si>
  <si>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</si>
  <si>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</si>
  <si>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</si>
  <si>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</si>
  <si>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</si>
  <si>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</si>
  <si>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</si>
  <si>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</si>
  <si>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</si>
  <si>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</si>
  <si>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</si>
  <si>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</si>
  <si>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</si>
  <si>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</si>
  <si>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</si>
  <si>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</si>
  <si>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</si>
  <si>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</si>
  <si>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</si>
  <si>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</si>
  <si>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</si>
  <si>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</si>
  <si>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</si>
  <si>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</si>
  <si>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</si>
  <si>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</si>
  <si>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</si>
  <si>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</si>
  <si>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</si>
  <si>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</si>
  <si>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</si>
  <si>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</si>
  <si>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</si>
  <si>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</si>
  <si>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</si>
  <si>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</si>
  <si>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</si>
  <si>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</si>
  <si>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</si>
  <si>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</si>
  <si>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</si>
  <si>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</si>
  <si>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</si>
  <si>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</si>
  <si>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</si>
  <si>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</si>
  <si>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</si>
  <si>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</si>
  <si>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</si>
  <si>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</si>
  <si>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</si>
  <si>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</si>
  <si>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</si>
  <si>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</si>
  <si>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</si>
  <si>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</si>
  <si>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</si>
  <si>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</si>
  <si>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</si>
  <si>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</si>
  <si>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</si>
  <si>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</si>
  <si>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</si>
  <si>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</si>
  <si>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</si>
  <si>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</si>
  <si>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</si>
  <si>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</si>
  <si>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</si>
  <si>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</si>
  <si>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</si>
  <si>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</si>
  <si>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</si>
  <si>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</si>
  <si>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</si>
  <si>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</si>
  <si>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</si>
  <si>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</si>
  <si>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</si>
  <si>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</si>
  <si>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</si>
  <si>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</si>
  <si>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</si>
  <si>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</si>
  <si>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</si>
  <si>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</si>
  <si>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</si>
  <si>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</si>
  <si>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</si>
  <si>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</si>
  <si>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</si>
  <si>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</si>
  <si>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</si>
  <si>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</si>
  <si>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</si>
  <si>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</si>
  <si>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</si>
  <si>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</si>
  <si>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</si>
  <si>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</si>
  <si>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</si>
  <si>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</si>
  <si>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</si>
  <si>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</si>
  <si>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</si>
  <si>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</si>
  <si>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</si>
  <si>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</si>
  <si>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</si>
  <si>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</si>
  <si>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</si>
  <si>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</si>
  <si>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</si>
  <si>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</si>
  <si>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</si>
  <si>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</si>
  <si>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</si>
  <si>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</si>
  <si>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</si>
  <si>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</si>
  <si>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</si>
  <si>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</si>
  <si>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</si>
  <si>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</si>
  <si>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</si>
  <si>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</si>
  <si>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</si>
  <si>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</si>
  <si>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</si>
  <si>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</si>
  <si>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</si>
  <si>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</si>
  <si>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</si>
  <si>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</si>
  <si>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</si>
  <si>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</si>
  <si>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</si>
  <si>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</si>
  <si>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</si>
  <si>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</si>
  <si>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</si>
  <si>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</si>
  <si>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</si>
  <si>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</si>
  <si>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</si>
  <si>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</si>
  <si>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</si>
  <si>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</si>
  <si>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</si>
  <si>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</si>
  <si>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</si>
  <si>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</si>
  <si>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</si>
  <si>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</si>
  <si>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</si>
  <si>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</si>
  <si>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</si>
  <si>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</si>
  <si>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</si>
  <si>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</si>
  <si>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</si>
  <si>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</si>
  <si>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</si>
  <si>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</si>
  <si>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</si>
  <si>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</si>
  <si>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</si>
  <si>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</si>
  <si>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</si>
  <si>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</si>
  <si>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</si>
  <si>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</si>
  <si>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</si>
  <si>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</si>
  <si>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</si>
  <si>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</si>
  <si>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</si>
  <si>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</si>
  <si>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</si>
  <si>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</si>
  <si>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</si>
  <si>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</si>
  <si>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</si>
  <si>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</si>
  <si>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</si>
  <si>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</si>
  <si>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</si>
  <si>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</si>
  <si>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</si>
  <si>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</si>
  <si>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</si>
  <si>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</si>
  <si>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</si>
  <si>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</si>
  <si>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</si>
  <si>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</si>
  <si>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</si>
  <si>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</si>
  <si>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</si>
  <si>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</si>
  <si>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</si>
  <si>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</si>
  <si>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</si>
  <si>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</si>
  <si>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</si>
  <si>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</si>
  <si>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</si>
  <si>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</si>
  <si>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</si>
  <si>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</si>
  <si>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</si>
  <si>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</si>
  <si>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</si>
  <si>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</si>
  <si>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</si>
  <si>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</si>
  <si>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</si>
  <si>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</si>
  <si>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</si>
  <si>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</si>
  <si>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</si>
  <si>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</si>
  <si>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</si>
  <si>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</si>
  <si>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</si>
  <si>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</si>
  <si>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</si>
  <si>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</si>
  <si>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</si>
  <si>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</si>
  <si>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</si>
  <si>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</si>
  <si>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</si>
  <si>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</si>
  <si>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</si>
  <si>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</si>
  <si>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</si>
  <si>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</si>
  <si>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</si>
  <si>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</si>
  <si>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</si>
  <si>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</si>
  <si>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</si>
  <si>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</si>
  <si>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</si>
  <si>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</si>
  <si>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</si>
  <si>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</si>
  <si>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</si>
  <si>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</si>
  <si>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</si>
  <si>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</si>
  <si>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</si>
  <si>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</si>
  <si>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</si>
  <si>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</si>
  <si>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</si>
  <si>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</si>
  <si>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</si>
  <si>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</si>
  <si>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</si>
  <si>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</si>
  <si>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</si>
  <si>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</si>
  <si>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</si>
  <si>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</si>
  <si>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</si>
  <si>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</si>
  <si>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</si>
  <si>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</si>
  <si>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</si>
  <si>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</si>
  <si>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</si>
  <si>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</si>
  <si>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</si>
  <si>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</si>
  <si>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</si>
  <si>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</si>
  <si>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</si>
  <si>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</si>
  <si>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</si>
  <si>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</si>
  <si>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</si>
  <si>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</si>
  <si>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</si>
  <si>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</si>
  <si>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</si>
  <si>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</si>
  <si>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</si>
  <si>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</si>
  <si>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</si>
  <si>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</si>
  <si>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</si>
  <si>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</si>
  <si>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</si>
  <si>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</si>
  <si>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</si>
  <si>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</si>
  <si>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</si>
  <si>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</si>
  <si>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</si>
  <si>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</si>
  <si>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</si>
  <si>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</si>
  <si>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</si>
  <si>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</si>
  <si>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</si>
  <si>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</si>
  <si>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</si>
  <si>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</si>
  <si>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</si>
  <si>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</si>
  <si>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</si>
  <si>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</si>
  <si>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</si>
  <si>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</si>
  <si>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</si>
  <si>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</si>
  <si>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</si>
  <si>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</si>
  <si>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</si>
  <si>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</si>
  <si>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</si>
  <si>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</si>
  <si>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</si>
  <si>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</si>
  <si>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</si>
  <si>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</si>
  <si>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</si>
  <si>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</si>
  <si>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</si>
  <si>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</si>
  <si>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</si>
  <si>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</si>
  <si>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</si>
  <si>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</si>
  <si>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</si>
  <si>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</si>
  <si>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</si>
  <si>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</si>
  <si>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</si>
  <si>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</si>
  <si>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</si>
  <si>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</si>
  <si>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</si>
  <si>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</si>
  <si>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</si>
  <si>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</si>
  <si>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</si>
  <si>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</si>
  <si>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</si>
  <si>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</si>
  <si>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</si>
  <si>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</si>
  <si>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</si>
  <si>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</si>
  <si>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</si>
  <si>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</si>
  <si>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</si>
  <si>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</si>
  <si>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</si>
  <si>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</si>
  <si>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</si>
  <si>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</si>
  <si>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</si>
  <si>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</si>
  <si>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</si>
  <si>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</si>
  <si>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</si>
  <si>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</si>
  <si>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</si>
  <si>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</si>
  <si>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</si>
  <si>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</si>
  <si>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</si>
  <si>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</si>
  <si>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</si>
  <si>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</si>
  <si>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</si>
  <si>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</si>
  <si>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</si>
  <si>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</si>
  <si>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</si>
  <si>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</si>
  <si>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</si>
  <si>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</si>
  <si>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</si>
  <si>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</si>
  <si>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</si>
  <si>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</si>
  <si>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</si>
  <si>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</si>
  <si>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</si>
  <si>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</si>
  <si>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</si>
  <si>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</si>
  <si>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</si>
  <si>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</si>
  <si>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</si>
  <si>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</si>
  <si>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</si>
  <si>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</si>
  <si>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</si>
  <si>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</si>
  <si>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</si>
  <si>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</si>
  <si>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</si>
  <si>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</si>
  <si>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</si>
  <si>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</si>
  <si>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</si>
  <si>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</si>
  <si>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</si>
  <si>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</si>
  <si>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</si>
  <si>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</si>
  <si>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</si>
  <si>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</si>
  <si>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</si>
  <si>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</si>
  <si>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</si>
  <si>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</si>
  <si>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</si>
  <si>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</si>
  <si>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</si>
  <si>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</si>
  <si>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</si>
  <si>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</si>
  <si>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</si>
  <si>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</si>
  <si>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</si>
  <si>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</si>
  <si>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</si>
  <si>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</si>
  <si>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</si>
  <si>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</si>
  <si>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</si>
  <si>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</si>
  <si>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</si>
  <si>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</si>
  <si>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</si>
  <si>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</si>
  <si>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</si>
  <si>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</si>
  <si>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</si>
  <si>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</si>
  <si>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</si>
  <si>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</si>
  <si>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</si>
  <si>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</si>
  <si>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</si>
  <si>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</si>
  <si>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</si>
  <si>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</si>
  <si>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</si>
  <si>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</si>
  <si>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</si>
  <si>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</si>
  <si>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</si>
  <si>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</si>
  <si>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</si>
  <si>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</si>
  <si>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</si>
  <si>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</si>
  <si>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</si>
  <si>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</si>
  <si>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</si>
  <si>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</si>
  <si>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</si>
  <si>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</si>
  <si>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</si>
  <si>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</si>
  <si>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</si>
  <si>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</si>
  <si>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</si>
  <si>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</si>
  <si>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</si>
  <si>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</si>
  <si>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</si>
  <si>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</si>
  <si>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</si>
  <si>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</si>
  <si>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</si>
  <si>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</si>
  <si>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</si>
  <si>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</si>
  <si>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</si>
  <si>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</si>
  <si>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</si>
  <si>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</si>
  <si>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</si>
  <si>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</si>
  <si>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</si>
  <si>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</si>
  <si>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</si>
  <si>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</si>
  <si>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</si>
  <si>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</si>
  <si>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</si>
  <si>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</si>
  <si>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</si>
  <si>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</si>
  <si>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</si>
  <si>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</si>
  <si>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</si>
  <si>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</si>
  <si>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</si>
  <si>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</si>
  <si>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</si>
  <si>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</si>
  <si>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</si>
  <si>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</si>
  <si>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</si>
  <si>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</si>
  <si>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</si>
  <si>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</si>
  <si>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</si>
  <si>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</si>
  <si>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</si>
  <si>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</si>
  <si>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</si>
  <si>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</si>
  <si>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</si>
  <si>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</si>
  <si>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</si>
  <si>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</si>
  <si>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</si>
  <si>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</si>
  <si>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</si>
  <si>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</si>
  <si>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</si>
  <si>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</si>
  <si>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</si>
  <si>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</si>
  <si>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</si>
  <si>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</si>
  <si>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</si>
  <si>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</si>
  <si>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</si>
  <si>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</si>
  <si>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</si>
  <si>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</si>
  <si>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</si>
  <si>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</si>
  <si>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</si>
  <si>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</si>
  <si>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</si>
  <si>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</si>
  <si>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</si>
  <si>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</si>
  <si>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</si>
  <si>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</si>
  <si>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</si>
  <si>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</si>
  <si>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</si>
  <si>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</si>
  <si>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</si>
  <si>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</si>
  <si>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</si>
  <si>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</si>
  <si>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</si>
  <si>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</si>
  <si>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</si>
  <si>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</si>
  <si>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</si>
  <si>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</si>
  <si>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</si>
  <si>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</si>
  <si>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</si>
  <si>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</si>
  <si>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</si>
  <si>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</si>
  <si>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</si>
  <si>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</si>
  <si>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</si>
  <si>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</si>
  <si>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</si>
  <si>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</si>
  <si>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</si>
  <si>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</si>
  <si>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</si>
  <si>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</si>
  <si>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</si>
  <si>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</si>
  <si>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</si>
  <si>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</si>
  <si>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</si>
  <si>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</si>
  <si>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</si>
  <si>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</si>
  <si>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</si>
  <si>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</si>
  <si>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</si>
  <si>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</si>
  <si>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</si>
  <si>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</si>
  <si>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</si>
  <si>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</si>
  <si>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</si>
  <si>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</si>
  <si>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</si>
  <si>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</si>
  <si>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</si>
  <si>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</si>
  <si>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</si>
  <si>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</si>
  <si>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</si>
  <si>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</si>
  <si>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</si>
  <si>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</si>
  <si>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</si>
  <si>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</si>
  <si>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</si>
  <si>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</si>
  <si>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</si>
  <si>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</si>
  <si>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</si>
  <si>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</si>
  <si>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</si>
  <si>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</si>
  <si>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</si>
  <si>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</si>
  <si>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</si>
  <si>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</si>
  <si>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</si>
  <si>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</si>
  <si>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</si>
  <si>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</si>
  <si>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</si>
  <si>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</si>
  <si>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</si>
  <si>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</si>
  <si>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</si>
  <si>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</si>
  <si>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</si>
  <si>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</si>
  <si>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</si>
  <si>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</si>
  <si>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</si>
  <si>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</si>
  <si>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</si>
  <si>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</si>
  <si>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</si>
  <si>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</si>
  <si>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</si>
  <si>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</si>
  <si>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</si>
  <si>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</si>
  <si>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</si>
  <si>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</si>
  <si>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</si>
  <si>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</si>
  <si>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</si>
  <si>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</si>
  <si>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</si>
  <si>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</si>
  <si>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</si>
  <si>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</si>
  <si>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</si>
  <si>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</si>
  <si>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</si>
  <si>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</si>
  <si>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</si>
  <si>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</si>
  <si>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</si>
  <si>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</si>
  <si>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</si>
  <si>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</si>
  <si>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</si>
  <si>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</si>
  <si>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</si>
  <si>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</si>
  <si>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</si>
  <si>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</si>
  <si>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</si>
  <si>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</si>
  <si>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</si>
  <si>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</si>
  <si>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</si>
  <si>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</si>
  <si>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</si>
  <si>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</si>
  <si>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</si>
  <si>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</si>
  <si>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</si>
  <si>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</si>
  <si>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</si>
  <si>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</si>
  <si>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</si>
  <si>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</si>
  <si>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</si>
  <si>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</si>
  <si>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</si>
  <si>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</si>
  <si>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</si>
  <si>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</si>
  <si>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</si>
  <si>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</si>
  <si>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</si>
  <si>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</si>
  <si>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</si>
  <si>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</si>
  <si>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</si>
  <si>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</si>
  <si>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</si>
  <si>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</si>
  <si>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</si>
  <si>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</si>
  <si>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</si>
  <si>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</si>
  <si>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</si>
  <si>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</si>
  <si>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</si>
  <si>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</si>
  <si>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</si>
  <si>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</si>
  <si>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</si>
  <si>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</si>
  <si>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</si>
  <si>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</si>
  <si>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</si>
  <si>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</si>
  <si>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</si>
  <si>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</si>
  <si>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</si>
  <si>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</si>
  <si>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</si>
  <si>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</si>
  <si>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</si>
  <si>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</si>
  <si>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</si>
  <si>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</si>
  <si>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</si>
  <si>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</si>
  <si>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</si>
  <si>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</si>
  <si>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</si>
  <si>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</si>
  <si>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</si>
  <si>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</si>
  <si>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</si>
  <si>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</si>
  <si>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</si>
  <si>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</si>
  <si>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</si>
  <si>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</si>
  <si>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</si>
  <si>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</si>
  <si>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</si>
  <si>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</si>
  <si>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</si>
  <si>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</si>
  <si>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</si>
  <si>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</si>
  <si>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</si>
  <si>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</si>
  <si>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</si>
  <si>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</si>
  <si>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</si>
  <si>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</si>
  <si>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</si>
  <si>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</si>
  <si>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</si>
  <si>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</si>
  <si>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</si>
  <si>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</si>
  <si>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</si>
  <si>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</si>
  <si>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</si>
  <si>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</si>
  <si>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</si>
  <si>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</si>
  <si>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</si>
  <si>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</si>
  <si>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</si>
  <si>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</si>
  <si>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</si>
  <si>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</si>
  <si>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</si>
  <si>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</si>
  <si>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</si>
  <si>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</si>
  <si>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</si>
  <si>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</si>
  <si>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</si>
  <si>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</si>
  <si>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</si>
  <si>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</si>
  <si>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</si>
  <si>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</si>
  <si>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</si>
  <si>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</si>
  <si>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</si>
  <si>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</si>
  <si>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</si>
  <si>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</si>
  <si>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</si>
  <si>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</si>
  <si>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</si>
  <si>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</si>
  <si>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</si>
  <si>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</si>
  <si>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</si>
  <si>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</si>
  <si>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</si>
  <si>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</si>
  <si>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</si>
  <si>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</si>
  <si>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</si>
  <si>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</si>
  <si>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</si>
  <si>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</si>
  <si>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</si>
  <si>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</si>
  <si>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</si>
  <si>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</si>
  <si>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</si>
  <si>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</si>
  <si>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</si>
  <si>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</si>
  <si>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</si>
  <si>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</si>
  <si>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</si>
  <si>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</si>
  <si>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</si>
  <si>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</si>
  <si>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</si>
  <si>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</si>
  <si>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</si>
  <si>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</si>
  <si>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</si>
  <si>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</si>
  <si>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</si>
  <si>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</si>
  <si>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</si>
  <si>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</si>
  <si>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</si>
  <si>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</si>
  <si>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</si>
  <si>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</si>
  <si>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</si>
  <si>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</si>
  <si>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</si>
  <si>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</si>
  <si>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</si>
  <si>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</si>
  <si>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</si>
  <si>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</si>
  <si>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</si>
  <si>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</si>
  <si>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</si>
  <si>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</si>
  <si>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</si>
  <si>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</si>
  <si>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</si>
  <si>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</si>
  <si>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</si>
  <si>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</si>
  <si>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</si>
  <si>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</si>
  <si>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</si>
  <si>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</si>
  <si>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</si>
  <si>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</si>
  <si>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</si>
  <si>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</si>
  <si>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</si>
  <si>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</si>
  <si>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</si>
  <si>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</si>
  <si>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</si>
  <si>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</si>
  <si>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</si>
  <si>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</si>
  <si>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</si>
  <si>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</si>
  <si>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</si>
  <si>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</si>
  <si>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</si>
  <si>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</si>
  <si>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</si>
  <si>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</si>
  <si>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</si>
  <si>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</si>
  <si>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</si>
  <si>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</si>
  <si>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</si>
  <si>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</si>
  <si>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</si>
  <si>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</si>
  <si>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</si>
  <si>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</si>
  <si>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</si>
  <si>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</si>
  <si>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</si>
  <si>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</si>
  <si>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</si>
  <si>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</si>
  <si>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</si>
  <si>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</si>
  <si>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</si>
  <si>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</si>
  <si>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</si>
  <si>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</si>
  <si>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</si>
  <si>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</si>
  <si>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</si>
  <si>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</si>
  <si>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</si>
  <si>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</si>
  <si>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</si>
  <si>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</si>
  <si>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</si>
  <si>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</si>
  <si>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</si>
  <si>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</si>
  <si>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</si>
  <si>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</si>
  <si>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</si>
  <si>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</si>
  <si>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</si>
  <si>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</si>
  <si>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</si>
  <si>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</si>
  <si>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</si>
  <si>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</si>
  <si>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</si>
  <si>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</si>
  <si>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</si>
  <si>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</si>
  <si>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</si>
  <si>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</si>
  <si>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</si>
  <si>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</si>
  <si>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</si>
  <si>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</si>
  <si>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</si>
  <si>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</si>
  <si>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</si>
  <si>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</si>
  <si>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</si>
  <si>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</si>
  <si>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</si>
  <si>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</si>
  <si>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</si>
  <si>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</si>
  <si>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</si>
  <si>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</si>
  <si>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</si>
  <si>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</si>
  <si>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</si>
  <si>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</si>
  <si>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</si>
  <si>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</si>
  <si>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</si>
  <si>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</si>
  <si>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</si>
  <si>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</si>
  <si>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</si>
  <si>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</si>
  <si>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</si>
  <si>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</si>
  <si>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</si>
  <si>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</si>
  <si>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</si>
  <si>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</si>
  <si>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</si>
  <si>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</si>
  <si>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</si>
  <si>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</si>
  <si>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</si>
  <si>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</si>
  <si>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</si>
  <si>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</si>
  <si>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</si>
  <si>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</si>
  <si>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</si>
  <si>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</si>
  <si>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</si>
  <si>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</si>
  <si>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</si>
  <si>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</si>
  <si>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</si>
  <si>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</si>
  <si>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</si>
  <si>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</si>
  <si>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</si>
  <si>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</si>
  <si>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</si>
  <si>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</si>
  <si>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</si>
  <si>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</si>
  <si>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</si>
  <si>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</si>
  <si>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</si>
  <si>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</si>
  <si>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</si>
  <si>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</si>
  <si>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</si>
  <si>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</si>
  <si>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</si>
  <si>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</si>
  <si>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</si>
  <si>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</si>
  <si>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</si>
  <si>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</si>
  <si>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</si>
  <si>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</si>
  <si>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</si>
  <si>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</si>
  <si>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</si>
  <si>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</si>
  <si>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</si>
  <si>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</si>
  <si>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</si>
  <si>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</si>
  <si>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</si>
  <si>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</si>
  <si>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</si>
  <si>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</si>
  <si>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</si>
  <si>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</si>
  <si>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</si>
  <si>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</si>
  <si>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</si>
  <si>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</si>
  <si>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</si>
  <si>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</si>
  <si>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</si>
  <si>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</si>
  <si>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</si>
  <si>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</si>
  <si>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</si>
  <si>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</si>
  <si>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</si>
  <si>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</si>
  <si>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</si>
  <si>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</si>
  <si>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</si>
  <si>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</si>
  <si>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</si>
  <si>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</si>
  <si>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</si>
  <si>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</si>
  <si>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</si>
  <si>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</si>
  <si>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</si>
  <si>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</si>
  <si>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</si>
  <si>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</si>
  <si>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</si>
  <si>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</si>
  <si>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</si>
  <si>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</si>
  <si>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</si>
  <si>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</si>
  <si>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</si>
  <si>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</si>
  <si>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</si>
  <si>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</si>
  <si>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</si>
  <si>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</si>
  <si>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</si>
  <si>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</si>
  <si>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</si>
  <si>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</si>
  <si>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</si>
  <si>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</si>
  <si>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</si>
  <si>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</si>
  <si>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</si>
  <si>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</si>
  <si>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</si>
  <si>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</si>
  <si>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</si>
  <si>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</si>
  <si>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</si>
  <si>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</si>
  <si>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</si>
  <si>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</si>
  <si>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</si>
  <si>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</si>
  <si>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</si>
  <si>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</si>
  <si>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</si>
  <si>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</si>
  <si>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</si>
  <si>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</si>
  <si>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</si>
  <si>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</si>
  <si>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</si>
  <si>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</si>
  <si>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</si>
  <si>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</si>
  <si>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</si>
  <si>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</si>
  <si>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</si>
  <si>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</si>
  <si>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</si>
  <si>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</si>
  <si>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</si>
  <si>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</si>
  <si>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</si>
  <si>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</si>
  <si>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</si>
  <si>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</si>
  <si>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</si>
  <si>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</si>
  <si>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</si>
  <si>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</si>
  <si>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</si>
  <si>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</si>
  <si>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</si>
  <si>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</si>
  <si>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</si>
  <si>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</si>
  <si>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</si>
  <si>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</si>
  <si>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</si>
  <si>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</si>
  <si>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</si>
  <si>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</si>
  <si>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</si>
  <si>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</si>
  <si>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</si>
  <si>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</si>
  <si>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</si>
  <si>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</si>
  <si>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</si>
  <si>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</si>
  <si>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</si>
  <si>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</si>
  <si>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</si>
  <si>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</si>
  <si>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</si>
  <si>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</si>
  <si>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</si>
  <si>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</si>
  <si>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</si>
  <si>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</si>
  <si>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</si>
  <si>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</si>
  <si>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</si>
  <si>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</si>
  <si>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</si>
  <si>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</si>
  <si>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</si>
  <si>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</si>
  <si>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</si>
  <si>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</si>
  <si>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</si>
  <si>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</si>
  <si>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</si>
  <si>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</si>
  <si>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</si>
  <si>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</si>
  <si>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</si>
  <si>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</si>
  <si>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</si>
  <si>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</si>
  <si>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</si>
  <si>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</si>
  <si>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</si>
  <si>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</si>
  <si>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</si>
  <si>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</si>
  <si>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</si>
  <si>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</si>
  <si>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</si>
  <si>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</si>
  <si>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</si>
  <si>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</si>
  <si>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</si>
  <si>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</si>
  <si>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</si>
  <si>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</si>
  <si>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</si>
  <si>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</si>
  <si>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</si>
  <si>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</si>
  <si>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</si>
  <si>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</si>
  <si>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</si>
  <si>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</si>
  <si>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</si>
  <si>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</si>
  <si>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</si>
  <si>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</si>
  <si>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</si>
  <si>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</si>
  <si>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</si>
  <si>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</si>
  <si>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</si>
  <si>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</si>
  <si>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</si>
  <si>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</si>
  <si>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</si>
  <si>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</si>
  <si>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</si>
  <si>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</si>
  <si>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</si>
  <si>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</si>
  <si>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</si>
  <si>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</si>
  <si>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</si>
  <si>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</si>
  <si>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</si>
  <si>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</si>
  <si>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</si>
  <si>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</si>
  <si>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</si>
  <si>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</si>
  <si>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</si>
  <si>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</si>
  <si>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</si>
  <si>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</si>
  <si>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</si>
  <si>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</si>
  <si>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</si>
  <si>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</si>
  <si>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</si>
  <si>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</si>
  <si>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</si>
  <si>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</si>
  <si>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</si>
  <si>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</si>
  <si>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</si>
  <si>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</si>
  <si>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</si>
  <si>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</si>
  <si>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</si>
  <si>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</si>
  <si>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</si>
  <si>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</si>
  <si>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</si>
  <si>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</si>
  <si>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</si>
  <si>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</si>
  <si>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</si>
  <si>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</si>
  <si>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</si>
  <si>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</si>
  <si>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</si>
  <si>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</si>
  <si>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</si>
  <si>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</si>
  <si>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</si>
  <si>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</si>
  <si>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</si>
  <si>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</si>
  <si>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</si>
  <si>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</si>
  <si>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</si>
  <si>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</si>
  <si>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</si>
  <si>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</si>
  <si>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</si>
  <si>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</si>
  <si>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</si>
  <si>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</si>
  <si>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</si>
  <si>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</si>
  <si>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</si>
  <si>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</si>
  <si>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</si>
  <si>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</si>
  <si>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</si>
  <si>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</si>
  <si>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</si>
  <si>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</si>
  <si>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</si>
  <si>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</si>
  <si>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</si>
  <si>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</si>
  <si>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</si>
  <si>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</si>
  <si>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</si>
  <si>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</si>
  <si>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</si>
  <si>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</si>
  <si>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</si>
  <si>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</si>
  <si>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</si>
  <si>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</si>
  <si>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</si>
  <si>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</si>
  <si>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</si>
  <si>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</si>
  <si>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</si>
  <si>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</si>
  <si>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</si>
  <si>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</si>
  <si>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</si>
  <si>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</si>
  <si>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</si>
  <si>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</si>
  <si>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</si>
  <si>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</si>
  <si>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</si>
  <si>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</si>
  <si>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</si>
  <si>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</si>
  <si>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</si>
  <si>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</si>
  <si>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</si>
  <si>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</si>
  <si>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</si>
  <si>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</si>
  <si>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</si>
  <si>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</si>
  <si>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</si>
  <si>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</si>
  <si>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</si>
  <si>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</si>
  <si>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</si>
  <si>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</si>
  <si>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</si>
  <si>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</si>
  <si>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</si>
  <si>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</si>
  <si>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</si>
  <si>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</si>
  <si>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</si>
  <si>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</si>
  <si>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</si>
  <si>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</si>
  <si>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</si>
  <si>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</si>
  <si>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</si>
  <si>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</si>
  <si>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</si>
  <si>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</si>
  <si>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</si>
  <si>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</si>
  <si>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</si>
  <si>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</si>
  <si>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</si>
  <si>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</si>
  <si>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</si>
  <si>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</si>
  <si>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</si>
  <si>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</si>
  <si>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</si>
  <si>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</si>
  <si>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</si>
  <si>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</si>
  <si>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</si>
  <si>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</si>
  <si>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</si>
  <si>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</si>
  <si>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</si>
  <si>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</si>
  <si>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</si>
  <si>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</si>
  <si>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</si>
  <si>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</si>
  <si>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</si>
  <si>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</si>
  <si>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</si>
  <si>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</si>
  <si>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</si>
  <si>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</si>
  <si>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</si>
  <si>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</si>
  <si>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</si>
  <si>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</si>
  <si>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</si>
  <si>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</si>
  <si>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</si>
  <si>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</si>
  <si>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</si>
  <si>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</si>
  <si>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</si>
  <si>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</si>
  <si>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</si>
  <si>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</si>
  <si>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</si>
  <si>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</si>
  <si>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</si>
  <si>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</si>
  <si>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</si>
  <si>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</si>
  <si>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</si>
  <si>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</si>
  <si>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</si>
  <si>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</si>
  <si>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</si>
  <si>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</si>
  <si>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</si>
  <si>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</si>
  <si>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</si>
  <si>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</si>
  <si>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</si>
  <si>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</si>
  <si>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</si>
  <si>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</si>
  <si>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</si>
  <si>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</si>
  <si>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</si>
  <si>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</si>
  <si>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</si>
  <si>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</si>
  <si>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</si>
  <si>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</si>
  <si>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</si>
  <si>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</si>
  <si>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</si>
  <si>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</si>
  <si>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</si>
  <si>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</si>
  <si>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</si>
  <si>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</si>
  <si>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</si>
  <si>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</si>
  <si>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</si>
  <si>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</si>
  <si>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</si>
  <si>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</si>
  <si>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</si>
  <si>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</si>
  <si>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</si>
  <si>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</si>
  <si>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</si>
  <si>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</si>
  <si>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</si>
  <si>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</si>
  <si>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</si>
  <si>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</si>
  <si>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</si>
  <si>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</si>
  <si>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</si>
  <si>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</si>
  <si>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</si>
  <si>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</si>
  <si>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</si>
  <si>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</si>
  <si>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</si>
  <si>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</si>
  <si>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</si>
  <si>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</si>
  <si>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</si>
  <si>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</si>
  <si>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</si>
  <si>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</si>
  <si>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</si>
  <si>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</si>
  <si>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</si>
  <si>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</si>
  <si>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</si>
  <si>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</si>
  <si>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</si>
  <si>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</si>
  <si>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</si>
  <si>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</si>
  <si>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</si>
  <si>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</si>
  <si>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</si>
  <si>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</si>
  <si>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</si>
  <si>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</si>
  <si>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</si>
  <si>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</si>
  <si>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</si>
  <si>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</si>
  <si>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</si>
  <si>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</si>
  <si>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</si>
  <si>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</si>
  <si>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</si>
  <si>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</si>
  <si>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</si>
  <si>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</si>
  <si>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</si>
  <si>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</si>
  <si>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</si>
  <si>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</si>
  <si>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</si>
  <si>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</si>
  <si>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</si>
  <si>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</si>
  <si>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</si>
  <si>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</si>
  <si>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</si>
  <si>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</si>
  <si>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</si>
  <si>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</si>
  <si>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</si>
  <si>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</si>
  <si>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</si>
  <si>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</si>
  <si>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</si>
  <si>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</si>
  <si>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</si>
  <si>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</si>
  <si>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</si>
  <si>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</si>
  <si>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</si>
  <si>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</si>
  <si>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</si>
  <si>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</si>
  <si>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</si>
  <si>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</si>
  <si>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</si>
  <si>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</si>
  <si>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</si>
  <si>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</si>
  <si>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</si>
  <si>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</si>
  <si>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</si>
  <si>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</si>
  <si>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</si>
  <si>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</si>
  <si>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</si>
  <si>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</si>
  <si>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</si>
  <si>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</si>
  <si>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</si>
  <si>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</si>
  <si>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</si>
  <si>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</si>
  <si>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</si>
  <si>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</si>
  <si>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</si>
  <si>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</si>
  <si>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</si>
  <si>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</si>
  <si>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</si>
  <si>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</si>
  <si>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</si>
  <si>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</si>
  <si>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</si>
  <si>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</si>
  <si>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</si>
  <si>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</si>
  <si>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</si>
  <si>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</si>
  <si>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</si>
  <si>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</si>
  <si>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</si>
  <si>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</si>
  <si>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</si>
  <si>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</si>
  <si>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</si>
  <si>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</si>
  <si>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</si>
  <si>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</si>
  <si>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</si>
  <si>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</si>
  <si>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</si>
  <si>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</si>
  <si>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</si>
  <si>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</si>
  <si>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</si>
  <si>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</si>
  <si>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</si>
  <si>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</si>
  <si>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</si>
  <si>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</si>
  <si>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</si>
  <si>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</si>
  <si>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</si>
  <si>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</si>
  <si>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</si>
  <si>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</si>
  <si>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</si>
  <si>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</si>
  <si>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</si>
  <si>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</si>
  <si>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</si>
  <si>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</si>
  <si>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</si>
  <si>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</si>
  <si>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</si>
  <si>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</si>
  <si>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</si>
  <si>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</si>
  <si>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</si>
  <si>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</si>
  <si>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</si>
  <si>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</si>
  <si>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</si>
  <si>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</si>
  <si>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</si>
  <si>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</si>
  <si>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</si>
  <si>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</si>
  <si>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</si>
  <si>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</si>
  <si>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</si>
  <si>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</si>
  <si>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</si>
  <si>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</si>
  <si>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</si>
  <si>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</si>
  <si>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</si>
  <si>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</si>
  <si>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</si>
  <si>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</si>
  <si>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</si>
  <si>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</si>
  <si>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</si>
  <si>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</si>
  <si>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</si>
  <si>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</si>
  <si>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</si>
  <si>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</si>
  <si>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</si>
  <si>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</si>
  <si>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</si>
  <si>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</si>
  <si>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</si>
  <si>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</si>
  <si>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</si>
  <si>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</si>
  <si>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</si>
  <si>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</si>
  <si>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</si>
  <si>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</si>
  <si>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</si>
  <si>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</si>
  <si>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</si>
  <si>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</si>
  <si>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</si>
  <si>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</si>
  <si>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</si>
  <si>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</si>
  <si>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</si>
  <si>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</si>
  <si>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</si>
  <si>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</si>
  <si>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</si>
  <si>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</si>
  <si>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</si>
  <si>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</si>
  <si>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</si>
  <si>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</si>
  <si>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</si>
  <si>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</si>
  <si>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</si>
  <si>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</si>
  <si>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</si>
  <si>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</si>
  <si>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</si>
  <si>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</si>
  <si>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</si>
  <si>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</si>
  <si>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</si>
  <si>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</si>
  <si>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</si>
  <si>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</si>
  <si>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</si>
  <si>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</si>
  <si>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</si>
  <si>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</si>
  <si>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</si>
  <si>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</si>
  <si>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</si>
  <si>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</si>
  <si>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</si>
  <si>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</si>
  <si>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</si>
  <si>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</si>
  <si>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</si>
  <si>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</si>
  <si>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</si>
  <si>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</si>
  <si>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</si>
  <si>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</si>
  <si>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</si>
  <si>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</si>
  <si>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</si>
  <si>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</si>
  <si>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</si>
  <si>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</si>
  <si>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</si>
  <si>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</si>
  <si>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</si>
  <si>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</si>
  <si>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</si>
  <si>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</si>
  <si>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</si>
  <si>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</si>
  <si>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</si>
  <si>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</si>
  <si>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</si>
  <si>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</si>
  <si>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</si>
  <si>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</si>
  <si>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</si>
  <si>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</si>
  <si>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</si>
  <si>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</si>
  <si>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</si>
  <si>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</si>
  <si>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</si>
  <si>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</si>
  <si>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</si>
  <si>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</si>
  <si>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</si>
  <si>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</si>
  <si>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</si>
  <si>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</si>
  <si>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</si>
  <si>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</si>
  <si>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</si>
  <si>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</si>
  <si>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</si>
  <si>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</si>
  <si>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</si>
  <si>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</si>
  <si>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</si>
  <si>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</si>
  <si>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</si>
  <si>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</si>
  <si>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</si>
  <si>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</si>
  <si>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</si>
  <si>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</si>
  <si>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</si>
  <si>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</si>
  <si>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</si>
  <si>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</si>
  <si>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</si>
  <si>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</si>
  <si>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</si>
  <si>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</si>
  <si>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</si>
  <si>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</si>
  <si>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</si>
  <si>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</si>
  <si>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</si>
  <si>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</si>
  <si>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</si>
  <si>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</si>
  <si>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</si>
  <si>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</si>
  <si>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</si>
  <si>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</si>
  <si>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</si>
  <si>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</si>
  <si>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</si>
  <si>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</si>
  <si>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</si>
  <si>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</si>
  <si>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</si>
  <si>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</si>
  <si>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</si>
  <si>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</si>
  <si>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</si>
  <si>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</si>
  <si>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</si>
  <si>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</si>
  <si>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</si>
  <si>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</si>
  <si>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</si>
  <si>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</si>
  <si>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</si>
  <si>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</si>
  <si>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</si>
  <si>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</si>
  <si>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</si>
  <si>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</si>
  <si>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</si>
  <si>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</si>
  <si>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</si>
  <si>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</si>
  <si>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</si>
  <si>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</si>
  <si>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</si>
  <si>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</si>
  <si>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</si>
  <si>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</si>
  <si>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</si>
  <si>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</si>
  <si>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</si>
  <si>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</si>
  <si>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</si>
  <si>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</si>
  <si>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</si>
  <si>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</si>
  <si>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</si>
  <si>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</si>
  <si>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</si>
  <si>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</si>
  <si>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</si>
  <si>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</si>
  <si>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</si>
  <si>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</si>
  <si>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</si>
  <si>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</si>
  <si>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</si>
  <si>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</si>
  <si>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</si>
  <si>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</si>
  <si>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</si>
  <si>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</si>
  <si>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</si>
  <si>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</si>
  <si>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</si>
  <si>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</si>
  <si>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</si>
  <si>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</si>
  <si>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</si>
  <si>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</si>
  <si>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</si>
  <si>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</si>
  <si>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</si>
  <si>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</si>
  <si>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</si>
  <si>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</si>
  <si>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</si>
  <si>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</si>
  <si>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</si>
  <si>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</si>
  <si>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</si>
  <si>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</si>
  <si>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</si>
  <si>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</si>
  <si>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</si>
  <si>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</si>
  <si>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</si>
  <si>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</si>
  <si>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</si>
  <si>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</si>
  <si>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</si>
  <si>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</si>
  <si>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</si>
  <si>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</si>
  <si>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</si>
  <si>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</si>
  <si>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</si>
  <si>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</si>
  <si>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</si>
  <si>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</si>
  <si>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</si>
  <si>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</si>
  <si>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</si>
  <si>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</si>
  <si>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</si>
  <si>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</si>
  <si>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</si>
  <si>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</si>
  <si>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</si>
  <si>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</si>
  <si>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</si>
  <si>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</si>
  <si>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</si>
  <si>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</si>
  <si>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</si>
  <si>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</si>
  <si>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</si>
  <si>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</si>
  <si>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</si>
  <si>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</si>
  <si>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</si>
  <si>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</si>
  <si>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</si>
  <si>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</si>
  <si>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</si>
  <si>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</si>
  <si>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</si>
  <si>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</si>
  <si>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</si>
  <si>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</si>
  <si>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</si>
  <si>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</si>
  <si>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</si>
  <si>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</si>
  <si>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</si>
  <si>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</si>
  <si>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</si>
  <si>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</si>
  <si>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</si>
  <si>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</si>
  <si>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</si>
  <si>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</si>
  <si>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</si>
  <si>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</si>
  <si>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</si>
  <si>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</si>
  <si>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</si>
  <si>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</si>
  <si>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</si>
  <si>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</si>
  <si>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</si>
  <si>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</si>
  <si>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</si>
  <si>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</si>
  <si>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</si>
  <si>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</si>
  <si>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</si>
  <si>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</si>
  <si>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</si>
  <si>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</si>
  <si>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</si>
  <si>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</si>
  <si>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</si>
  <si>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</si>
  <si>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</si>
  <si>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</si>
  <si>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</si>
  <si>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</si>
  <si>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</si>
  <si>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</si>
  <si>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</si>
  <si>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</si>
  <si>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</si>
  <si>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</si>
  <si>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</si>
  <si>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</si>
  <si>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</si>
  <si>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</si>
  <si>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</si>
  <si>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</si>
  <si>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</si>
  <si>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</si>
  <si>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</si>
  <si>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</si>
  <si>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</si>
  <si>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</si>
  <si>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</si>
  <si>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</si>
  <si>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</si>
  <si>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</si>
  <si>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</si>
  <si>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</si>
  <si>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</si>
  <si>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</si>
  <si>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</si>
  <si>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</si>
  <si>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</si>
  <si>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</si>
  <si>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</si>
  <si>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</si>
  <si>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3335983868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</si>
  <si>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</si>
  <si>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</si>
  <si>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</si>
  <si>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</si>
  <si>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</si>
  <si>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</si>
  <si>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</si>
  <si>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</si>
  <si>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</si>
  <si>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</si>
  <si>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</si>
  <si>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</si>
  <si>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</si>
  <si>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</si>
  <si>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</si>
  <si>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</si>
  <si>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</si>
  <si>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</si>
  <si>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</si>
  <si>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</si>
  <si>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</si>
  <si>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</si>
  <si>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</si>
  <si>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</si>
  <si>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</si>
  <si>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</si>
  <si>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</si>
  <si>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</si>
  <si>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</si>
  <si>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3335986050</t>
  </si>
  <si>
    <t>3335986079</t>
  </si>
  <si>
    <t>3335986081</t>
  </si>
  <si>
    <t>3335986088</t>
  </si>
  <si>
    <t>3335986091</t>
  </si>
  <si>
    <t>3335986147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</si>
  <si>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</si>
  <si>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</si>
  <si>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</si>
  <si>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</si>
  <si>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</si>
  <si>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</si>
  <si>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</si>
  <si>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</si>
  <si>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</si>
  <si>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</si>
  <si>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</si>
  <si>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</si>
  <si>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</si>
  <si>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</si>
  <si>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</si>
  <si>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</si>
  <si>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</si>
  <si>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</si>
  <si>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</si>
  <si>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</si>
  <si>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</si>
  <si>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</si>
  <si>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</si>
  <si>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</si>
  <si>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</si>
  <si>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3335986418</t>
  </si>
  <si>
    <t>3335986417</t>
  </si>
  <si>
    <t>3335986409</t>
  </si>
  <si>
    <t>3335986408</t>
  </si>
  <si>
    <t>2 Gavetas Vacías+ 1 Fallando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</si>
  <si>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</si>
  <si>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</si>
  <si>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</si>
  <si>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</si>
  <si>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</si>
  <si>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</si>
  <si>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</si>
  <si>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</si>
  <si>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</si>
  <si>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</si>
  <si>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</si>
  <si>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</si>
  <si>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</si>
  <si>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</si>
  <si>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</si>
  <si>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</si>
  <si>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</si>
  <si>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</si>
  <si>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</si>
  <si>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</si>
  <si>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</si>
  <si>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</si>
  <si>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</si>
  <si>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</si>
  <si>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</si>
  <si>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</si>
  <si>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</si>
  <si>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</si>
  <si>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</si>
  <si>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</si>
  <si>
    <t>3335986951</t>
  </si>
  <si>
    <t>3335986890</t>
  </si>
  <si>
    <t>3335986880</t>
  </si>
  <si>
    <t>3335986875</t>
  </si>
  <si>
    <t>3335986864</t>
  </si>
  <si>
    <t>3335986860</t>
  </si>
  <si>
    <t>3335986855</t>
  </si>
  <si>
    <t>PROBLEMAS DE GAVETAS</t>
  </si>
  <si>
    <t>3335986899</t>
  </si>
  <si>
    <t>3335986512</t>
  </si>
  <si>
    <t>Closed</t>
  </si>
  <si>
    <t>3335987039</t>
  </si>
  <si>
    <t>3335987033</t>
  </si>
  <si>
    <t>INHIBIDO - REINICIO</t>
  </si>
  <si>
    <t>Doñe Ramirez, Luis Manuel</t>
  </si>
  <si>
    <t>LECTOR - REINICIO</t>
  </si>
  <si>
    <t>ENVIO DE CARGA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</si>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</sst>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1"/>
      <tableStyleElement type="headerRow" dxfId="170"/>
      <tableStyleElement type="totalRow" dxfId="169"/>
      <tableStyleElement type="firstColumn" dxfId="168"/>
      <tableStyleElement type="lastColumn" dxfId="167"/>
      <tableStyleElement type="firstRowStripe" dxfId="166"/>
      <tableStyleElement type="firstColumnStripe" dxfId="1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37" priority="99391"/>
  </conditionalFormatting>
  <conditionalFormatting sqref="E3">
    <cfRule type="duplicateValues" dxfId="136" priority="121754"/>
  </conditionalFormatting>
  <conditionalFormatting sqref="E3">
    <cfRule type="duplicateValues" dxfId="135" priority="121755"/>
    <cfRule type="duplicateValues" dxfId="134" priority="121756"/>
  </conditionalFormatting>
  <conditionalFormatting sqref="E3">
    <cfRule type="duplicateValues" dxfId="133" priority="121757"/>
    <cfRule type="duplicateValues" dxfId="132" priority="121758"/>
    <cfRule type="duplicateValues" dxfId="131" priority="121759"/>
    <cfRule type="duplicateValues" dxfId="130" priority="121760"/>
  </conditionalFormatting>
  <conditionalFormatting sqref="B3">
    <cfRule type="duplicateValues" dxfId="129" priority="121761"/>
  </conditionalFormatting>
  <conditionalFormatting sqref="E4">
    <cfRule type="duplicateValues" dxfId="128" priority="106"/>
  </conditionalFormatting>
  <conditionalFormatting sqref="E4">
    <cfRule type="duplicateValues" dxfId="127" priority="103"/>
    <cfRule type="duplicateValues" dxfId="126" priority="104"/>
    <cfRule type="duplicateValues" dxfId="125" priority="105"/>
  </conditionalFormatting>
  <conditionalFormatting sqref="E4">
    <cfRule type="duplicateValues" dxfId="124" priority="102"/>
  </conditionalFormatting>
  <conditionalFormatting sqref="E4">
    <cfRule type="duplicateValues" dxfId="123" priority="99"/>
    <cfRule type="duplicateValues" dxfId="122" priority="100"/>
    <cfRule type="duplicateValues" dxfId="121" priority="101"/>
  </conditionalFormatting>
  <conditionalFormatting sqref="B4">
    <cfRule type="duplicateValues" dxfId="120" priority="98"/>
  </conditionalFormatting>
  <conditionalFormatting sqref="E4">
    <cfRule type="duplicateValues" dxfId="119" priority="97"/>
  </conditionalFormatting>
  <conditionalFormatting sqref="B5">
    <cfRule type="duplicateValues" dxfId="118" priority="81"/>
  </conditionalFormatting>
  <conditionalFormatting sqref="E5">
    <cfRule type="duplicateValues" dxfId="117" priority="80"/>
  </conditionalFormatting>
  <conditionalFormatting sqref="E5">
    <cfRule type="duplicateValues" dxfId="116" priority="77"/>
    <cfRule type="duplicateValues" dxfId="115" priority="78"/>
    <cfRule type="duplicateValues" dxfId="114" priority="79"/>
  </conditionalFormatting>
  <conditionalFormatting sqref="E5">
    <cfRule type="duplicateValues" dxfId="113" priority="76"/>
  </conditionalFormatting>
  <conditionalFormatting sqref="E5">
    <cfRule type="duplicateValues" dxfId="112" priority="73"/>
    <cfRule type="duplicateValues" dxfId="111" priority="74"/>
    <cfRule type="duplicateValues" dxfId="110" priority="75"/>
  </conditionalFormatting>
  <conditionalFormatting sqref="E5">
    <cfRule type="duplicateValues" dxfId="109" priority="72"/>
  </conditionalFormatting>
  <conditionalFormatting sqref="E8">
    <cfRule type="duplicateValues" dxfId="108" priority="55"/>
    <cfRule type="duplicateValues" dxfId="107" priority="56"/>
  </conditionalFormatting>
  <conditionalFormatting sqref="E8">
    <cfRule type="duplicateValues" dxfId="106" priority="54"/>
  </conditionalFormatting>
  <conditionalFormatting sqref="B8">
    <cfRule type="duplicateValues" dxfId="105" priority="53"/>
  </conditionalFormatting>
  <conditionalFormatting sqref="B8">
    <cfRule type="duplicateValues" dxfId="104" priority="52"/>
  </conditionalFormatting>
  <conditionalFormatting sqref="B8">
    <cfRule type="duplicateValues" dxfId="103" priority="50"/>
    <cfRule type="duplicateValues" dxfId="102" priority="51"/>
  </conditionalFormatting>
  <conditionalFormatting sqref="B8">
    <cfRule type="duplicateValues" dxfId="101" priority="49"/>
  </conditionalFormatting>
  <conditionalFormatting sqref="E8">
    <cfRule type="duplicateValues" dxfId="100" priority="48"/>
  </conditionalFormatting>
  <conditionalFormatting sqref="E8">
    <cfRule type="duplicateValues" dxfId="99" priority="46"/>
    <cfRule type="duplicateValues" dxfId="98" priority="47"/>
  </conditionalFormatting>
  <conditionalFormatting sqref="E8">
    <cfRule type="duplicateValues" dxfId="97" priority="45"/>
  </conditionalFormatting>
  <conditionalFormatting sqref="B8">
    <cfRule type="duplicateValues" dxfId="96" priority="44"/>
  </conditionalFormatting>
  <conditionalFormatting sqref="B8">
    <cfRule type="duplicateValues" dxfId="95" priority="43"/>
  </conditionalFormatting>
  <conditionalFormatting sqref="B8">
    <cfRule type="duplicateValues" dxfId="94" priority="42"/>
  </conditionalFormatting>
  <conditionalFormatting sqref="B8">
    <cfRule type="duplicateValues" dxfId="93" priority="40"/>
    <cfRule type="duplicateValues" dxfId="92" priority="41"/>
  </conditionalFormatting>
  <conditionalFormatting sqref="B8">
    <cfRule type="duplicateValues" dxfId="91" priority="39"/>
  </conditionalFormatting>
  <conditionalFormatting sqref="B8">
    <cfRule type="duplicateValues" dxfId="90" priority="37"/>
    <cfRule type="duplicateValues" dxfId="89" priority="38"/>
  </conditionalFormatting>
  <conditionalFormatting sqref="E8">
    <cfRule type="duplicateValues" dxfId="88" priority="36"/>
  </conditionalFormatting>
  <conditionalFormatting sqref="E8">
    <cfRule type="duplicateValues" dxfId="87" priority="35"/>
  </conditionalFormatting>
  <conditionalFormatting sqref="B8">
    <cfRule type="duplicateValues" dxfId="86" priority="34"/>
  </conditionalFormatting>
  <conditionalFormatting sqref="E8">
    <cfRule type="duplicateValues" dxfId="85" priority="33"/>
  </conditionalFormatting>
  <conditionalFormatting sqref="E8">
    <cfRule type="duplicateValues" dxfId="84" priority="31"/>
    <cfRule type="duplicateValues" dxfId="83" priority="32"/>
  </conditionalFormatting>
  <conditionalFormatting sqref="B8">
    <cfRule type="duplicateValues" dxfId="82" priority="30"/>
  </conditionalFormatting>
  <conditionalFormatting sqref="E8">
    <cfRule type="duplicateValues" dxfId="81" priority="29"/>
  </conditionalFormatting>
  <conditionalFormatting sqref="E8">
    <cfRule type="duplicateValues" dxfId="80" priority="28"/>
  </conditionalFormatting>
  <conditionalFormatting sqref="E8">
    <cfRule type="duplicateValues" dxfId="79" priority="27"/>
  </conditionalFormatting>
  <conditionalFormatting sqref="B8">
    <cfRule type="duplicateValues" dxfId="78" priority="26"/>
  </conditionalFormatting>
  <conditionalFormatting sqref="E6:E7">
    <cfRule type="duplicateValues" dxfId="77" priority="129604"/>
  </conditionalFormatting>
  <conditionalFormatting sqref="B6:B7">
    <cfRule type="duplicateValues" dxfId="76" priority="129606"/>
  </conditionalFormatting>
  <conditionalFormatting sqref="B6:B7">
    <cfRule type="duplicateValues" dxfId="75" priority="129608"/>
    <cfRule type="duplicateValues" dxfId="74" priority="129609"/>
    <cfRule type="duplicateValues" dxfId="73" priority="129610"/>
  </conditionalFormatting>
  <conditionalFormatting sqref="E6:E7">
    <cfRule type="duplicateValues" dxfId="72" priority="129614"/>
    <cfRule type="duplicateValues" dxfId="71" priority="129615"/>
  </conditionalFormatting>
  <conditionalFormatting sqref="E6:E7">
    <cfRule type="duplicateValues" dxfId="70" priority="129618"/>
    <cfRule type="duplicateValues" dxfId="69" priority="129619"/>
    <cfRule type="duplicateValues" dxfId="68" priority="129620"/>
  </conditionalFormatting>
  <conditionalFormatting sqref="E6:E7">
    <cfRule type="duplicateValues" dxfId="67" priority="129624"/>
    <cfRule type="duplicateValues" dxfId="66" priority="129625"/>
    <cfRule type="duplicateValues" dxfId="65" priority="129626"/>
    <cfRule type="duplicateValues" dxfId="64" priority="129627"/>
  </conditionalFormatting>
  <conditionalFormatting sqref="E9">
    <cfRule type="duplicateValues" dxfId="63" priority="25"/>
  </conditionalFormatting>
  <conditionalFormatting sqref="E9">
    <cfRule type="duplicateValues" dxfId="62" priority="23"/>
    <cfRule type="duplicateValues" dxfId="61" priority="24"/>
  </conditionalFormatting>
  <conditionalFormatting sqref="E9">
    <cfRule type="duplicateValues" dxfId="60" priority="20"/>
    <cfRule type="duplicateValues" dxfId="59" priority="21"/>
    <cfRule type="duplicateValues" dxfId="58" priority="22"/>
  </conditionalFormatting>
  <conditionalFormatting sqref="E9">
    <cfRule type="duplicateValues" dxfId="57" priority="16"/>
    <cfRule type="duplicateValues" dxfId="56" priority="17"/>
    <cfRule type="duplicateValues" dxfId="55" priority="18"/>
    <cfRule type="duplicateValues" dxfId="54" priority="19"/>
  </conditionalFormatting>
  <conditionalFormatting sqref="B9">
    <cfRule type="duplicateValues" dxfId="53" priority="15"/>
  </conditionalFormatting>
  <conditionalFormatting sqref="B9">
    <cfRule type="duplicateValues" dxfId="52" priority="13"/>
    <cfRule type="duplicateValues" dxfId="51" priority="14"/>
  </conditionalFormatting>
  <conditionalFormatting sqref="E10">
    <cfRule type="duplicateValues" dxfId="50" priority="12"/>
  </conditionalFormatting>
  <conditionalFormatting sqref="E10">
    <cfRule type="duplicateValues" dxfId="49" priority="11"/>
  </conditionalFormatting>
  <conditionalFormatting sqref="B10">
    <cfRule type="duplicateValues" dxfId="48" priority="10"/>
  </conditionalFormatting>
  <conditionalFormatting sqref="E10">
    <cfRule type="duplicateValues" dxfId="47" priority="9"/>
  </conditionalFormatting>
  <conditionalFormatting sqref="B10">
    <cfRule type="duplicateValues" dxfId="46" priority="8"/>
  </conditionalFormatting>
  <conditionalFormatting sqref="E10">
    <cfRule type="duplicateValues" dxfId="45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2620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4" priority="12"/>
  </conditionalFormatting>
  <conditionalFormatting sqref="B823:B1048576 B1:B810">
    <cfRule type="duplicateValues" dxfId="43" priority="11"/>
  </conditionalFormatting>
  <conditionalFormatting sqref="A811:A814">
    <cfRule type="duplicateValues" dxfId="42" priority="10"/>
  </conditionalFormatting>
  <conditionalFormatting sqref="B811:B814">
    <cfRule type="duplicateValues" dxfId="41" priority="9"/>
  </conditionalFormatting>
  <conditionalFormatting sqref="A823:A1048576 A1:A814">
    <cfRule type="duplicateValues" dxfId="40" priority="8"/>
  </conditionalFormatting>
  <conditionalFormatting sqref="A815:A821">
    <cfRule type="duplicateValues" dxfId="39" priority="7"/>
  </conditionalFormatting>
  <conditionalFormatting sqref="B815:B821">
    <cfRule type="duplicateValues" dxfId="38" priority="6"/>
  </conditionalFormatting>
  <conditionalFormatting sqref="A815:A821">
    <cfRule type="duplicateValues" dxfId="37" priority="5"/>
  </conditionalFormatting>
  <conditionalFormatting sqref="A822">
    <cfRule type="duplicateValues" dxfId="36" priority="4"/>
  </conditionalFormatting>
  <conditionalFormatting sqref="A822">
    <cfRule type="duplicateValues" dxfId="35" priority="2"/>
  </conditionalFormatting>
  <conditionalFormatting sqref="B822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913"/>
  <sheetViews>
    <sheetView tabSelected="1" zoomScale="70" zoomScaleNormal="70" workbookViewId="0">
      <pane ySplit="4" topLeftCell="A5" activePane="bottomLeft" state="frozen"/>
      <selection pane="bottomLeft" activeCell="D15" sqref="D15"/>
    </sheetView>
  </sheetViews>
  <sheetFormatPr defaultColWidth="25.5703125" defaultRowHeight="15" x14ac:dyDescent="0.25"/>
  <cols>
    <col min="1" max="1" width="25.7109375" style="102" bestFit="1" customWidth="1"/>
    <col min="2" max="2" width="21.140625" style="83" customWidth="1"/>
    <col min="3" max="3" width="17.855468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0.7109375" style="78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2706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4" t="str">
        <f>VLOOKUP(E5,'[1]LISTADO ATM'!$A$2:$C$902,3,0)</f>
        <v>NORTE</v>
      </c>
      <c r="B5" s="112" t="s">
        <v>2649</v>
      </c>
      <c r="C5" s="97">
        <v>44419.578935185185</v>
      </c>
      <c r="D5" s="97" t="s">
        <v>2176</v>
      </c>
      <c r="E5" s="142">
        <v>910</v>
      </c>
      <c r="F5" s="164" t="str">
        <f>VLOOKUP(E5,[1]VIP!$A$2:$O14899,2,0)</f>
        <v>DRBR12A</v>
      </c>
      <c r="G5" s="164" t="str">
        <f>VLOOKUP(E5,'[1]LISTADO ATM'!$A$2:$B$901,2,0)</f>
        <v xml:space="preserve">ATM Oficina El Sol II (Santiago) </v>
      </c>
      <c r="H5" s="164" t="str">
        <f>VLOOKUP(E5,[1]VIP!$A$2:$O19860,7,FALSE)</f>
        <v>Si</v>
      </c>
      <c r="I5" s="164" t="str">
        <f>VLOOKUP(E5,[1]VIP!$A$2:$O11825,8,FALSE)</f>
        <v>Si</v>
      </c>
      <c r="J5" s="164" t="str">
        <f>VLOOKUP(E5,[1]VIP!$A$2:$O11775,8,FALSE)</f>
        <v>Si</v>
      </c>
      <c r="K5" s="164" t="str">
        <f>VLOOKUP(E5,[1]VIP!$A$2:$O15349,6,0)</f>
        <v>SI</v>
      </c>
      <c r="L5" s="147" t="s">
        <v>2214</v>
      </c>
      <c r="M5" s="217" t="s">
        <v>2538</v>
      </c>
      <c r="N5" s="96" t="s">
        <v>2446</v>
      </c>
      <c r="O5" s="164" t="s">
        <v>2586</v>
      </c>
      <c r="P5" s="164"/>
      <c r="Q5" s="216">
        <v>44420.448877314811</v>
      </c>
    </row>
    <row r="6" spans="1:17" ht="18" x14ac:dyDescent="0.25">
      <c r="A6" s="164" t="str">
        <f>VLOOKUP(E6,'[1]LISTADO ATM'!$A$2:$C$902,3,0)</f>
        <v>DISTRITO NACIONAL</v>
      </c>
      <c r="B6" s="112" t="s">
        <v>2651</v>
      </c>
      <c r="C6" s="97">
        <v>44419.611157407409</v>
      </c>
      <c r="D6" s="97" t="s">
        <v>2175</v>
      </c>
      <c r="E6" s="142">
        <v>707</v>
      </c>
      <c r="F6" s="164" t="str">
        <f>VLOOKUP(E6,[1]VIP!$A$2:$O14941,2,0)</f>
        <v>DRBR707</v>
      </c>
      <c r="G6" s="164" t="str">
        <f>VLOOKUP(E6,'[1]LISTADO ATM'!$A$2:$B$901,2,0)</f>
        <v xml:space="preserve">ATM IAD </v>
      </c>
      <c r="H6" s="164" t="str">
        <f>VLOOKUP(E6,[1]VIP!$A$2:$O19902,7,FALSE)</f>
        <v>No</v>
      </c>
      <c r="I6" s="164" t="str">
        <f>VLOOKUP(E6,[1]VIP!$A$2:$O11867,8,FALSE)</f>
        <v>No</v>
      </c>
      <c r="J6" s="164" t="str">
        <f>VLOOKUP(E6,[1]VIP!$A$2:$O11817,8,FALSE)</f>
        <v>No</v>
      </c>
      <c r="K6" s="164" t="str">
        <f>VLOOKUP(E6,[1]VIP!$A$2:$O15391,6,0)</f>
        <v>NO</v>
      </c>
      <c r="L6" s="147" t="s">
        <v>2214</v>
      </c>
      <c r="M6" s="217" t="s">
        <v>2538</v>
      </c>
      <c r="N6" s="96" t="s">
        <v>2613</v>
      </c>
      <c r="O6" s="164" t="s">
        <v>2448</v>
      </c>
      <c r="P6" s="164"/>
      <c r="Q6" s="216">
        <v>44420.448877314811</v>
      </c>
    </row>
    <row r="7" spans="1:17" ht="18" x14ac:dyDescent="0.25">
      <c r="A7" s="164" t="str">
        <f>VLOOKUP(E7,'[1]LISTADO ATM'!$A$2:$C$902,3,0)</f>
        <v>DISTRITO NACIONAL</v>
      </c>
      <c r="B7" s="112" t="s">
        <v>2654</v>
      </c>
      <c r="C7" s="97">
        <v>44419.634085648147</v>
      </c>
      <c r="D7" s="97" t="s">
        <v>2175</v>
      </c>
      <c r="E7" s="142">
        <v>684</v>
      </c>
      <c r="F7" s="164" t="str">
        <f>VLOOKUP(E7,[1]VIP!$A$2:$O14938,2,0)</f>
        <v>DRBR684</v>
      </c>
      <c r="G7" s="164" t="str">
        <f>VLOOKUP(E7,'[1]LISTADO ATM'!$A$2:$B$901,2,0)</f>
        <v>ATM Estación Texaco Prolongación 27 Febrero</v>
      </c>
      <c r="H7" s="164" t="str">
        <f>VLOOKUP(E7,[1]VIP!$A$2:$O19899,7,FALSE)</f>
        <v>NO</v>
      </c>
      <c r="I7" s="164" t="str">
        <f>VLOOKUP(E7,[1]VIP!$A$2:$O11864,8,FALSE)</f>
        <v>NO</v>
      </c>
      <c r="J7" s="164" t="str">
        <f>VLOOKUP(E7,[1]VIP!$A$2:$O11814,8,FALSE)</f>
        <v>NO</v>
      </c>
      <c r="K7" s="164" t="str">
        <f>VLOOKUP(E7,[1]VIP!$A$2:$O15388,6,0)</f>
        <v>NO</v>
      </c>
      <c r="L7" s="147" t="s">
        <v>2214</v>
      </c>
      <c r="M7" s="217" t="s">
        <v>2538</v>
      </c>
      <c r="N7" s="96" t="s">
        <v>2613</v>
      </c>
      <c r="O7" s="164" t="s">
        <v>2448</v>
      </c>
      <c r="P7" s="164"/>
      <c r="Q7" s="216">
        <v>44420.448877314811</v>
      </c>
    </row>
    <row r="8" spans="1:17" ht="18" x14ac:dyDescent="0.25">
      <c r="A8" s="164" t="str">
        <f>VLOOKUP(E8,'LISTADO ATM'!$A$2:$C$902,3,0)</f>
        <v>DISTRITO NACIONAL</v>
      </c>
      <c r="B8" s="112" t="s">
        <v>2703</v>
      </c>
      <c r="C8" s="97">
        <v>44420.055578703701</v>
      </c>
      <c r="D8" s="97" t="s">
        <v>2175</v>
      </c>
      <c r="E8" s="142">
        <v>961</v>
      </c>
      <c r="F8" s="164" t="str">
        <f>VLOOKUP(E8,VIP!$A$2:$O14868,2,0)</f>
        <v>DRBR03H</v>
      </c>
      <c r="G8" s="164" t="str">
        <f>VLOOKUP(E8,'LISTADO ATM'!$A$2:$B$901,2,0)</f>
        <v xml:space="preserve">ATM Listín Diario </v>
      </c>
      <c r="H8" s="164" t="str">
        <f>VLOOKUP(E8,VIP!$A$2:$O19829,7,FALSE)</f>
        <v>Si</v>
      </c>
      <c r="I8" s="164" t="str">
        <f>VLOOKUP(E8,VIP!$A$2:$O11794,8,FALSE)</f>
        <v>Si</v>
      </c>
      <c r="J8" s="164" t="str">
        <f>VLOOKUP(E8,VIP!$A$2:$O11744,8,FALSE)</f>
        <v>Si</v>
      </c>
      <c r="K8" s="164" t="str">
        <f>VLOOKUP(E8,VIP!$A$2:$O15318,6,0)</f>
        <v>NO</v>
      </c>
      <c r="L8" s="147" t="s">
        <v>2214</v>
      </c>
      <c r="M8" s="217" t="s">
        <v>2538</v>
      </c>
      <c r="N8" s="96" t="s">
        <v>2446</v>
      </c>
      <c r="O8" s="164" t="s">
        <v>2448</v>
      </c>
      <c r="P8" s="164"/>
      <c r="Q8" s="216">
        <v>44420.448877314811</v>
      </c>
    </row>
    <row r="9" spans="1:17" ht="18" x14ac:dyDescent="0.25">
      <c r="A9" s="164" t="str">
        <f>VLOOKUP(E9,'LISTADO ATM'!$A$2:$C$902,3,0)</f>
        <v>ESTE</v>
      </c>
      <c r="B9" s="112" t="s">
        <v>2689</v>
      </c>
      <c r="C9" s="97">
        <v>44420.097766203704</v>
      </c>
      <c r="D9" s="97" t="s">
        <v>2175</v>
      </c>
      <c r="E9" s="142">
        <v>631</v>
      </c>
      <c r="F9" s="164" t="str">
        <f>VLOOKUP(E9,VIP!$A$2:$O14854,2,0)</f>
        <v>DRBR417</v>
      </c>
      <c r="G9" s="164" t="str">
        <f>VLOOKUP(E9,'LISTADO ATM'!$A$2:$B$901,2,0)</f>
        <v xml:space="preserve">ATM ASOCODEQUI (San Pedro) </v>
      </c>
      <c r="H9" s="164" t="str">
        <f>VLOOKUP(E9,VIP!$A$2:$O19815,7,FALSE)</f>
        <v>Si</v>
      </c>
      <c r="I9" s="164" t="str">
        <f>VLOOKUP(E9,VIP!$A$2:$O11780,8,FALSE)</f>
        <v>Si</v>
      </c>
      <c r="J9" s="164" t="str">
        <f>VLOOKUP(E9,VIP!$A$2:$O11730,8,FALSE)</f>
        <v>Si</v>
      </c>
      <c r="K9" s="164" t="str">
        <f>VLOOKUP(E9,VIP!$A$2:$O15304,6,0)</f>
        <v>NO</v>
      </c>
      <c r="L9" s="147" t="s">
        <v>2214</v>
      </c>
      <c r="M9" s="217" t="s">
        <v>2538</v>
      </c>
      <c r="N9" s="96" t="s">
        <v>2446</v>
      </c>
      <c r="O9" s="164" t="s">
        <v>2448</v>
      </c>
      <c r="P9" s="164"/>
      <c r="Q9" s="216">
        <v>44420.448877314811</v>
      </c>
    </row>
    <row r="10" spans="1:17" ht="18" x14ac:dyDescent="0.25">
      <c r="A10" s="164" t="str">
        <f>VLOOKUP(E10,'[1]LISTADO ATM'!$A$2:$C$902,3,0)</f>
        <v>DISTRITO NACIONAL</v>
      </c>
      <c r="B10" s="112" t="s">
        <v>2664</v>
      </c>
      <c r="C10" s="97">
        <v>44419.697233796294</v>
      </c>
      <c r="D10" s="97" t="s">
        <v>2175</v>
      </c>
      <c r="E10" s="142">
        <v>929</v>
      </c>
      <c r="F10" s="164" t="str">
        <f>VLOOKUP(E10,[1]VIP!$A$2:$O14927,2,0)</f>
        <v>DRBR929</v>
      </c>
      <c r="G10" s="164" t="str">
        <f>VLOOKUP(E10,'[1]LISTADO ATM'!$A$2:$B$901,2,0)</f>
        <v>ATM Autoservicio Nacional El Conde</v>
      </c>
      <c r="H10" s="164" t="str">
        <f>VLOOKUP(E10,[1]VIP!$A$2:$O19888,7,FALSE)</f>
        <v>Si</v>
      </c>
      <c r="I10" s="164" t="str">
        <f>VLOOKUP(E10,[1]VIP!$A$2:$O11853,8,FALSE)</f>
        <v>Si</v>
      </c>
      <c r="J10" s="164" t="str">
        <f>VLOOKUP(E10,[1]VIP!$A$2:$O11803,8,FALSE)</f>
        <v>Si</v>
      </c>
      <c r="K10" s="164" t="str">
        <f>VLOOKUP(E10,[1]VIP!$A$2:$O15377,6,0)</f>
        <v>NO</v>
      </c>
      <c r="L10" s="147" t="s">
        <v>2240</v>
      </c>
      <c r="M10" s="217" t="s">
        <v>2538</v>
      </c>
      <c r="N10" s="96" t="s">
        <v>2446</v>
      </c>
      <c r="O10" s="164" t="s">
        <v>2448</v>
      </c>
      <c r="P10" s="164"/>
      <c r="Q10" s="216">
        <v>44420.448877314811</v>
      </c>
    </row>
    <row r="11" spans="1:17" ht="18" x14ac:dyDescent="0.25">
      <c r="A11" s="164" t="str">
        <f>VLOOKUP(E11,'LISTADO ATM'!$A$2:$C$902,3,0)</f>
        <v>DISTRITO NACIONAL</v>
      </c>
      <c r="B11" s="112" t="s">
        <v>2698</v>
      </c>
      <c r="C11" s="97">
        <v>44420.070937500001</v>
      </c>
      <c r="D11" s="97" t="s">
        <v>2175</v>
      </c>
      <c r="E11" s="142">
        <v>935</v>
      </c>
      <c r="F11" s="164" t="str">
        <f>VLOOKUP(E11,VIP!$A$2:$O14863,2,0)</f>
        <v>DRBR16J</v>
      </c>
      <c r="G11" s="164" t="str">
        <f>VLOOKUP(E11,'LISTADO ATM'!$A$2:$B$901,2,0)</f>
        <v xml:space="preserve">ATM Oficina John F. Kennedy </v>
      </c>
      <c r="H11" s="164" t="str">
        <f>VLOOKUP(E11,VIP!$A$2:$O19824,7,FALSE)</f>
        <v>Si</v>
      </c>
      <c r="I11" s="164" t="str">
        <f>VLOOKUP(E11,VIP!$A$2:$O11789,8,FALSE)</f>
        <v>Si</v>
      </c>
      <c r="J11" s="164" t="str">
        <f>VLOOKUP(E11,VIP!$A$2:$O11739,8,FALSE)</f>
        <v>Si</v>
      </c>
      <c r="K11" s="164" t="str">
        <f>VLOOKUP(E11,VIP!$A$2:$O15313,6,0)</f>
        <v>SI</v>
      </c>
      <c r="L11" s="147" t="s">
        <v>2240</v>
      </c>
      <c r="M11" s="217" t="s">
        <v>2538</v>
      </c>
      <c r="N11" s="96" t="s">
        <v>2446</v>
      </c>
      <c r="O11" s="164" t="s">
        <v>2448</v>
      </c>
      <c r="P11" s="164"/>
      <c r="Q11" s="216">
        <v>44420.448877314811</v>
      </c>
    </row>
    <row r="12" spans="1:17" ht="18" x14ac:dyDescent="0.25">
      <c r="A12" s="164" t="str">
        <f>VLOOKUP(E12,'LISTADO ATM'!$A$2:$C$902,3,0)</f>
        <v>DISTRITO NACIONAL</v>
      </c>
      <c r="B12" s="112" t="s">
        <v>2694</v>
      </c>
      <c r="C12" s="97">
        <v>44420.086076388892</v>
      </c>
      <c r="D12" s="97" t="s">
        <v>2175</v>
      </c>
      <c r="E12" s="142">
        <v>953</v>
      </c>
      <c r="F12" s="164" t="str">
        <f>VLOOKUP(E12,VIP!$A$2:$O14859,2,0)</f>
        <v>DRBR01I</v>
      </c>
      <c r="G12" s="164" t="str">
        <f>VLOOKUP(E12,'LISTADO ATM'!$A$2:$B$901,2,0)</f>
        <v xml:space="preserve">ATM Estafeta Dirección General de Pasaportes/Migración </v>
      </c>
      <c r="H12" s="164" t="str">
        <f>VLOOKUP(E12,VIP!$A$2:$O19820,7,FALSE)</f>
        <v>Si</v>
      </c>
      <c r="I12" s="164" t="str">
        <f>VLOOKUP(E12,VIP!$A$2:$O11785,8,FALSE)</f>
        <v>Si</v>
      </c>
      <c r="J12" s="164" t="str">
        <f>VLOOKUP(E12,VIP!$A$2:$O11735,8,FALSE)</f>
        <v>Si</v>
      </c>
      <c r="K12" s="164" t="str">
        <f>VLOOKUP(E12,VIP!$A$2:$O15309,6,0)</f>
        <v>No</v>
      </c>
      <c r="L12" s="147" t="s">
        <v>2240</v>
      </c>
      <c r="M12" s="217" t="s">
        <v>2538</v>
      </c>
      <c r="N12" s="96" t="s">
        <v>2446</v>
      </c>
      <c r="O12" s="164" t="s">
        <v>2448</v>
      </c>
      <c r="P12" s="164"/>
      <c r="Q12" s="216">
        <v>44420.448877314811</v>
      </c>
    </row>
    <row r="13" spans="1:17" ht="18" x14ac:dyDescent="0.25">
      <c r="A13" s="164" t="str">
        <f>VLOOKUP(E13,'LISTADO ATM'!$A$2:$C$902,3,0)</f>
        <v>DISTRITO NACIONAL</v>
      </c>
      <c r="B13" s="112" t="s">
        <v>2693</v>
      </c>
      <c r="C13" s="97">
        <v>44420.090729166666</v>
      </c>
      <c r="D13" s="97" t="s">
        <v>2175</v>
      </c>
      <c r="E13" s="142">
        <v>744</v>
      </c>
      <c r="F13" s="164" t="str">
        <f>VLOOKUP(E13,VIP!$A$2:$O14858,2,0)</f>
        <v>DRBR289</v>
      </c>
      <c r="G13" s="164" t="str">
        <f>VLOOKUP(E13,'LISTADO ATM'!$A$2:$B$901,2,0)</f>
        <v xml:space="preserve">ATM Multicentro La Sirena Venezuela </v>
      </c>
      <c r="H13" s="164" t="str">
        <f>VLOOKUP(E13,VIP!$A$2:$O19819,7,FALSE)</f>
        <v>Si</v>
      </c>
      <c r="I13" s="164" t="str">
        <f>VLOOKUP(E13,VIP!$A$2:$O11784,8,FALSE)</f>
        <v>Si</v>
      </c>
      <c r="J13" s="164" t="str">
        <f>VLOOKUP(E13,VIP!$A$2:$O11734,8,FALSE)</f>
        <v>Si</v>
      </c>
      <c r="K13" s="164" t="str">
        <f>VLOOKUP(E13,VIP!$A$2:$O15308,6,0)</f>
        <v>SI</v>
      </c>
      <c r="L13" s="147" t="s">
        <v>2240</v>
      </c>
      <c r="M13" s="217" t="s">
        <v>2538</v>
      </c>
      <c r="N13" s="96" t="s">
        <v>2446</v>
      </c>
      <c r="O13" s="164" t="s">
        <v>2448</v>
      </c>
      <c r="P13" s="164"/>
      <c r="Q13" s="216">
        <v>44420.448877314811</v>
      </c>
    </row>
    <row r="14" spans="1:17" ht="18" x14ac:dyDescent="0.25">
      <c r="A14" s="165" t="str">
        <f>VLOOKUP(E14,'LISTADO ATM'!$A$2:$C$902,3,0)</f>
        <v>DISTRITO NACIONAL</v>
      </c>
      <c r="B14" s="112" t="s">
        <v>2692</v>
      </c>
      <c r="C14" s="97">
        <v>44420.093576388892</v>
      </c>
      <c r="D14" s="97" t="s">
        <v>2175</v>
      </c>
      <c r="E14" s="142">
        <v>698</v>
      </c>
      <c r="F14" s="165" t="str">
        <f>VLOOKUP(E14,VIP!$A$2:$O14857,2,0)</f>
        <v>DRBR698</v>
      </c>
      <c r="G14" s="165" t="str">
        <f>VLOOKUP(E14,'LISTADO ATM'!$A$2:$B$901,2,0)</f>
        <v>ATM Parador Bellamar</v>
      </c>
      <c r="H14" s="165" t="str">
        <f>VLOOKUP(E14,VIP!$A$2:$O19818,7,FALSE)</f>
        <v>Si</v>
      </c>
      <c r="I14" s="165" t="str">
        <f>VLOOKUP(E14,VIP!$A$2:$O11783,8,FALSE)</f>
        <v>Si</v>
      </c>
      <c r="J14" s="165" t="str">
        <f>VLOOKUP(E14,VIP!$A$2:$O11733,8,FALSE)</f>
        <v>Si</v>
      </c>
      <c r="K14" s="165" t="str">
        <f>VLOOKUP(E14,VIP!$A$2:$O15307,6,0)</f>
        <v>NO</v>
      </c>
      <c r="L14" s="147" t="s">
        <v>2240</v>
      </c>
      <c r="M14" s="217" t="s">
        <v>2538</v>
      </c>
      <c r="N14" s="96" t="s">
        <v>2446</v>
      </c>
      <c r="O14" s="165" t="s">
        <v>2448</v>
      </c>
      <c r="P14" s="165"/>
      <c r="Q14" s="216">
        <v>44420.448877314811</v>
      </c>
    </row>
    <row r="15" spans="1:17" ht="18" x14ac:dyDescent="0.25">
      <c r="A15" s="165" t="str">
        <f>VLOOKUP(E15,'LISTADO ATM'!$A$2:$C$902,3,0)</f>
        <v>DISTRITO NACIONAL</v>
      </c>
      <c r="B15" s="112" t="s">
        <v>2691</v>
      </c>
      <c r="C15" s="97">
        <v>44420.094722222224</v>
      </c>
      <c r="D15" s="97" t="s">
        <v>2175</v>
      </c>
      <c r="E15" s="142">
        <v>60</v>
      </c>
      <c r="F15" s="165" t="str">
        <f>VLOOKUP(E15,VIP!$A$2:$O14856,2,0)</f>
        <v>DRBR060</v>
      </c>
      <c r="G15" s="165" t="str">
        <f>VLOOKUP(E15,'LISTADO ATM'!$A$2:$B$901,2,0)</f>
        <v xml:space="preserve">ATM Autobanco 27 de Febrero </v>
      </c>
      <c r="H15" s="165" t="str">
        <f>VLOOKUP(E15,VIP!$A$2:$O19817,7,FALSE)</f>
        <v>Si</v>
      </c>
      <c r="I15" s="165" t="str">
        <f>VLOOKUP(E15,VIP!$A$2:$O11782,8,FALSE)</f>
        <v>Si</v>
      </c>
      <c r="J15" s="165" t="str">
        <f>VLOOKUP(E15,VIP!$A$2:$O11732,8,FALSE)</f>
        <v>Si</v>
      </c>
      <c r="K15" s="165" t="str">
        <f>VLOOKUP(E15,VIP!$A$2:$O15306,6,0)</f>
        <v>NO</v>
      </c>
      <c r="L15" s="147" t="s">
        <v>2240</v>
      </c>
      <c r="M15" s="217" t="s">
        <v>2538</v>
      </c>
      <c r="N15" s="96" t="s">
        <v>2446</v>
      </c>
      <c r="O15" s="165" t="s">
        <v>2448</v>
      </c>
      <c r="P15" s="165"/>
      <c r="Q15" s="216">
        <v>44420.448877314811</v>
      </c>
    </row>
    <row r="16" spans="1:17" ht="18" x14ac:dyDescent="0.25">
      <c r="A16" s="165" t="str">
        <f>VLOOKUP(E16,'LISTADO ATM'!$A$2:$C$902,3,0)</f>
        <v>DISTRITO NACIONAL</v>
      </c>
      <c r="B16" s="112" t="s">
        <v>2690</v>
      </c>
      <c r="C16" s="97">
        <v>44420.096192129633</v>
      </c>
      <c r="D16" s="97" t="s">
        <v>2175</v>
      </c>
      <c r="E16" s="142">
        <v>715</v>
      </c>
      <c r="F16" s="165" t="str">
        <f>VLOOKUP(E16,VIP!$A$2:$O14855,2,0)</f>
        <v>DRBR992</v>
      </c>
      <c r="G16" s="165" t="str">
        <f>VLOOKUP(E16,'LISTADO ATM'!$A$2:$B$901,2,0)</f>
        <v xml:space="preserve">ATM Oficina 27 de Febrero (Lobby) </v>
      </c>
      <c r="H16" s="165" t="str">
        <f>VLOOKUP(E16,VIP!$A$2:$O19816,7,FALSE)</f>
        <v>Si</v>
      </c>
      <c r="I16" s="165" t="str">
        <f>VLOOKUP(E16,VIP!$A$2:$O11781,8,FALSE)</f>
        <v>Si</v>
      </c>
      <c r="J16" s="165" t="str">
        <f>VLOOKUP(E16,VIP!$A$2:$O11731,8,FALSE)</f>
        <v>Si</v>
      </c>
      <c r="K16" s="165" t="str">
        <f>VLOOKUP(E16,VIP!$A$2:$O15305,6,0)</f>
        <v>NO</v>
      </c>
      <c r="L16" s="147" t="s">
        <v>2240</v>
      </c>
      <c r="M16" s="217" t="s">
        <v>2538</v>
      </c>
      <c r="N16" s="96" t="s">
        <v>2446</v>
      </c>
      <c r="O16" s="165" t="s">
        <v>2448</v>
      </c>
      <c r="P16" s="165"/>
      <c r="Q16" s="216">
        <v>44420.448877314811</v>
      </c>
    </row>
    <row r="17" spans="1:23" ht="18" x14ac:dyDescent="0.25">
      <c r="A17" s="165" t="str">
        <f>VLOOKUP(E17,'LISTADO ATM'!$A$2:$C$902,3,0)</f>
        <v>DISTRITO NACIONAL</v>
      </c>
      <c r="B17" s="112" t="s">
        <v>2688</v>
      </c>
      <c r="C17" s="97">
        <v>44420.098657407405</v>
      </c>
      <c r="D17" s="97" t="s">
        <v>2175</v>
      </c>
      <c r="E17" s="142">
        <v>153</v>
      </c>
      <c r="F17" s="165" t="str">
        <f>VLOOKUP(E17,VIP!$A$2:$O14853,2,0)</f>
        <v>DRBR153</v>
      </c>
      <c r="G17" s="165" t="str">
        <f>VLOOKUP(E17,'LISTADO ATM'!$A$2:$B$901,2,0)</f>
        <v xml:space="preserve">ATM Rehabilitación </v>
      </c>
      <c r="H17" s="165" t="str">
        <f>VLOOKUP(E17,VIP!$A$2:$O19814,7,FALSE)</f>
        <v>No</v>
      </c>
      <c r="I17" s="165" t="str">
        <f>VLOOKUP(E17,VIP!$A$2:$O11779,8,FALSE)</f>
        <v>No</v>
      </c>
      <c r="J17" s="165" t="str">
        <f>VLOOKUP(E17,VIP!$A$2:$O11729,8,FALSE)</f>
        <v>No</v>
      </c>
      <c r="K17" s="165" t="str">
        <f>VLOOKUP(E17,VIP!$A$2:$O15303,6,0)</f>
        <v>NO</v>
      </c>
      <c r="L17" s="147" t="s">
        <v>2240</v>
      </c>
      <c r="M17" s="217" t="s">
        <v>2538</v>
      </c>
      <c r="N17" s="96" t="s">
        <v>2446</v>
      </c>
      <c r="O17" s="165" t="s">
        <v>2448</v>
      </c>
      <c r="P17" s="165"/>
      <c r="Q17" s="216">
        <v>44420.448877314811</v>
      </c>
    </row>
    <row r="18" spans="1:23" ht="18" x14ac:dyDescent="0.25">
      <c r="A18" s="165" t="str">
        <f>VLOOKUP(E18,'LISTADO ATM'!$A$2:$C$902,3,0)</f>
        <v>ESTE</v>
      </c>
      <c r="B18" s="112" t="s">
        <v>2685</v>
      </c>
      <c r="C18" s="97">
        <v>44420.102256944447</v>
      </c>
      <c r="D18" s="97" t="s">
        <v>2175</v>
      </c>
      <c r="E18" s="142">
        <v>945</v>
      </c>
      <c r="F18" s="165" t="str">
        <f>VLOOKUP(E18,VIP!$A$2:$O14850,2,0)</f>
        <v>DRBR945</v>
      </c>
      <c r="G18" s="165" t="str">
        <f>VLOOKUP(E18,'LISTADO ATM'!$A$2:$B$901,2,0)</f>
        <v xml:space="preserve">ATM UNP El Valle (Hato Mayor) </v>
      </c>
      <c r="H18" s="165" t="str">
        <f>VLOOKUP(E18,VIP!$A$2:$O19811,7,FALSE)</f>
        <v>Si</v>
      </c>
      <c r="I18" s="165" t="str">
        <f>VLOOKUP(E18,VIP!$A$2:$O11776,8,FALSE)</f>
        <v>Si</v>
      </c>
      <c r="J18" s="165" t="str">
        <f>VLOOKUP(E18,VIP!$A$2:$O11726,8,FALSE)</f>
        <v>Si</v>
      </c>
      <c r="K18" s="165" t="str">
        <f>VLOOKUP(E18,VIP!$A$2:$O15300,6,0)</f>
        <v>NO</v>
      </c>
      <c r="L18" s="147" t="s">
        <v>2240</v>
      </c>
      <c r="M18" s="217" t="s">
        <v>2538</v>
      </c>
      <c r="N18" s="96" t="s">
        <v>2446</v>
      </c>
      <c r="O18" s="165" t="s">
        <v>2448</v>
      </c>
      <c r="P18" s="165"/>
      <c r="Q18" s="216">
        <v>44420.448877314811</v>
      </c>
    </row>
    <row r="19" spans="1:23" ht="18" x14ac:dyDescent="0.25">
      <c r="A19" s="165" t="str">
        <f>VLOOKUP(E19,'LISTADO ATM'!$A$2:$C$902,3,0)</f>
        <v>SUR</v>
      </c>
      <c r="B19" s="112" t="s">
        <v>2708</v>
      </c>
      <c r="C19" s="97">
        <v>44420.337337962963</v>
      </c>
      <c r="D19" s="97" t="s">
        <v>2175</v>
      </c>
      <c r="E19" s="142">
        <v>677</v>
      </c>
      <c r="F19" s="165" t="str">
        <f>VLOOKUP(E19,VIP!$A$2:$O14849,2,0)</f>
        <v>DRBR677</v>
      </c>
      <c r="G19" s="165" t="str">
        <f>VLOOKUP(E19,'LISTADO ATM'!$A$2:$B$901,2,0)</f>
        <v>ATM PBG Villa Jaragua</v>
      </c>
      <c r="H19" s="165" t="str">
        <f>VLOOKUP(E19,VIP!$A$2:$O19810,7,FALSE)</f>
        <v>Si</v>
      </c>
      <c r="I19" s="165" t="str">
        <f>VLOOKUP(E19,VIP!$A$2:$O11775,8,FALSE)</f>
        <v>Si</v>
      </c>
      <c r="J19" s="165" t="str">
        <f>VLOOKUP(E19,VIP!$A$2:$O11725,8,FALSE)</f>
        <v>Si</v>
      </c>
      <c r="K19" s="165" t="str">
        <f>VLOOKUP(E19,VIP!$A$2:$O15299,6,0)</f>
        <v>SI</v>
      </c>
      <c r="L19" s="147" t="s">
        <v>2240</v>
      </c>
      <c r="M19" s="217" t="s">
        <v>2538</v>
      </c>
      <c r="N19" s="96" t="s">
        <v>2446</v>
      </c>
      <c r="O19" s="165" t="s">
        <v>2448</v>
      </c>
      <c r="P19" s="165"/>
      <c r="Q19" s="216">
        <v>44420.448877314811</v>
      </c>
    </row>
    <row r="20" spans="1:23" ht="18" x14ac:dyDescent="0.25">
      <c r="A20" s="165" t="str">
        <f>VLOOKUP(E20,'LISTADO ATM'!$A$2:$C$902,3,0)</f>
        <v>DISTRITO NACIONAL</v>
      </c>
      <c r="B20" s="112" t="s">
        <v>2618</v>
      </c>
      <c r="C20" s="97">
        <v>44418.421481481484</v>
      </c>
      <c r="D20" s="97" t="s">
        <v>2442</v>
      </c>
      <c r="E20" s="142">
        <v>994</v>
      </c>
      <c r="F20" s="165" t="str">
        <f>VLOOKUP(E20,VIP!$A$2:$O14844,2,0)</f>
        <v>DRBR994</v>
      </c>
      <c r="G20" s="165" t="str">
        <f>VLOOKUP(E20,'LISTADO ATM'!$A$2:$B$901,2,0)</f>
        <v>ATM Telemicro</v>
      </c>
      <c r="H20" s="165" t="str">
        <f>VLOOKUP(E20,VIP!$A$2:$O19805,7,FALSE)</f>
        <v>Si</v>
      </c>
      <c r="I20" s="165" t="str">
        <f>VLOOKUP(E20,VIP!$A$2:$O11770,8,FALSE)</f>
        <v>Si</v>
      </c>
      <c r="J20" s="165" t="str">
        <f>VLOOKUP(E20,VIP!$A$2:$O11720,8,FALSE)</f>
        <v>Si</v>
      </c>
      <c r="K20" s="165" t="str">
        <f>VLOOKUP(E20,VIP!$A$2:$O15294,6,0)</f>
        <v>NO</v>
      </c>
      <c r="L20" s="147" t="s">
        <v>2553</v>
      </c>
      <c r="M20" s="217" t="s">
        <v>2538</v>
      </c>
      <c r="N20" s="96" t="s">
        <v>2446</v>
      </c>
      <c r="O20" s="165" t="s">
        <v>2447</v>
      </c>
      <c r="P20" s="165"/>
      <c r="Q20" s="216">
        <v>44420.448877314811</v>
      </c>
    </row>
    <row r="21" spans="1:23" ht="18" x14ac:dyDescent="0.25">
      <c r="A21" s="165" t="str">
        <f>VLOOKUP(E21,'LISTADO ATM'!$A$2:$C$902,3,0)</f>
        <v>DISTRITO NACIONAL</v>
      </c>
      <c r="B21" s="112" t="s">
        <v>2626</v>
      </c>
      <c r="C21" s="97">
        <v>44418.603831018518</v>
      </c>
      <c r="D21" s="97" t="s">
        <v>2442</v>
      </c>
      <c r="E21" s="142">
        <v>818</v>
      </c>
      <c r="F21" s="165" t="str">
        <f>VLOOKUP(E21,VIP!$A$2:$O14855,2,0)</f>
        <v>DRBR818</v>
      </c>
      <c r="G21" s="165" t="str">
        <f>VLOOKUP(E21,'[1]LISTADO ATM'!$A$2:$B$901,2,0)</f>
        <v xml:space="preserve">ATM Juridicción Inmobiliaria </v>
      </c>
      <c r="H21" s="165" t="str">
        <f>VLOOKUP(E21,VIP!$A$2:$O19816,7,FALSE)</f>
        <v>No</v>
      </c>
      <c r="I21" s="165" t="str">
        <f>VLOOKUP(E21,VIP!$A$2:$O11781,8,FALSE)</f>
        <v>No</v>
      </c>
      <c r="J21" s="165" t="str">
        <f>VLOOKUP(E21,VIP!$A$2:$O11731,8,FALSE)</f>
        <v>No</v>
      </c>
      <c r="K21" s="165" t="str">
        <f>VLOOKUP(E21,VIP!$A$2:$O15305,6,0)</f>
        <v>NO</v>
      </c>
      <c r="L21" s="147" t="s">
        <v>2553</v>
      </c>
      <c r="M21" s="217" t="s">
        <v>2538</v>
      </c>
      <c r="N21" s="96" t="s">
        <v>2446</v>
      </c>
      <c r="O21" s="165" t="s">
        <v>2447</v>
      </c>
      <c r="P21" s="165"/>
      <c r="Q21" s="216">
        <v>44420.448877314811</v>
      </c>
    </row>
    <row r="22" spans="1:23" ht="18" x14ac:dyDescent="0.25">
      <c r="A22" s="165" t="str">
        <f>VLOOKUP(E22,'LISTADO ATM'!$A$2:$C$902,3,0)</f>
        <v>DISTRITO NACIONAL</v>
      </c>
      <c r="B22" s="112" t="s">
        <v>2623</v>
      </c>
      <c r="C22" s="97">
        <v>44418.667210648149</v>
      </c>
      <c r="D22" s="97" t="s">
        <v>2442</v>
      </c>
      <c r="E22" s="142">
        <v>725</v>
      </c>
      <c r="F22" s="165" t="str">
        <f>VLOOKUP(E22,VIP!$A$2:$O14843,2,0)</f>
        <v>DRBR998</v>
      </c>
      <c r="G22" s="165" t="str">
        <f>VLOOKUP(E22,'LISTADO ATM'!$A$2:$B$901,2,0)</f>
        <v xml:space="preserve">ATM El Huacal II  </v>
      </c>
      <c r="H22" s="165" t="str">
        <f>VLOOKUP(E22,VIP!$A$2:$O19804,7,FALSE)</f>
        <v>Si</v>
      </c>
      <c r="I22" s="165" t="str">
        <f>VLOOKUP(E22,VIP!$A$2:$O11769,8,FALSE)</f>
        <v>Si</v>
      </c>
      <c r="J22" s="165" t="str">
        <f>VLOOKUP(E22,VIP!$A$2:$O11719,8,FALSE)</f>
        <v>Si</v>
      </c>
      <c r="K22" s="165" t="str">
        <f>VLOOKUP(E22,VIP!$A$2:$O15293,6,0)</f>
        <v>NO</v>
      </c>
      <c r="L22" s="147" t="s">
        <v>2435</v>
      </c>
      <c r="M22" s="217" t="s">
        <v>2538</v>
      </c>
      <c r="N22" s="96" t="s">
        <v>2446</v>
      </c>
      <c r="O22" s="165" t="s">
        <v>2447</v>
      </c>
      <c r="P22" s="165"/>
      <c r="Q22" s="216">
        <v>44420.448877314811</v>
      </c>
    </row>
    <row r="23" spans="1:23" ht="18" x14ac:dyDescent="0.25">
      <c r="A23" s="165" t="str">
        <f>VLOOKUP(E23,'LISTADO ATM'!$A$2:$C$902,3,0)</f>
        <v>DISTRITO NACIONAL</v>
      </c>
      <c r="B23" s="112" t="s">
        <v>2632</v>
      </c>
      <c r="C23" s="97">
        <v>44419.011134259257</v>
      </c>
      <c r="D23" s="97" t="s">
        <v>2442</v>
      </c>
      <c r="E23" s="142">
        <v>377</v>
      </c>
      <c r="F23" s="165" t="str">
        <f>VLOOKUP(E23,VIP!$A$2:$O14877,2,0)</f>
        <v>DRBR377</v>
      </c>
      <c r="G23" s="165" t="str">
        <f>VLOOKUP(E23,'LISTADO ATM'!$A$2:$B$901,2,0)</f>
        <v>ATM Estación del Metro Eduardo Brito</v>
      </c>
      <c r="H23" s="165" t="str">
        <f>VLOOKUP(E23,VIP!$A$2:$O19838,7,FALSE)</f>
        <v>Si</v>
      </c>
      <c r="I23" s="165" t="str">
        <f>VLOOKUP(E23,VIP!$A$2:$O11803,8,FALSE)</f>
        <v>Si</v>
      </c>
      <c r="J23" s="165" t="str">
        <f>VLOOKUP(E23,VIP!$A$2:$O11753,8,FALSE)</f>
        <v>Si</v>
      </c>
      <c r="K23" s="165" t="str">
        <f>VLOOKUP(E23,VIP!$A$2:$O15327,6,0)</f>
        <v>NO</v>
      </c>
      <c r="L23" s="147" t="s">
        <v>2435</v>
      </c>
      <c r="M23" s="217" t="s">
        <v>2538</v>
      </c>
      <c r="N23" s="96" t="s">
        <v>2446</v>
      </c>
      <c r="O23" s="165" t="s">
        <v>2447</v>
      </c>
      <c r="P23" s="165"/>
      <c r="Q23" s="216">
        <v>44420.448877314811</v>
      </c>
    </row>
    <row r="24" spans="1:23" ht="18" x14ac:dyDescent="0.25">
      <c r="A24" s="165" t="str">
        <f>VLOOKUP(E24,'LISTADO ATM'!$A$2:$C$902,3,0)</f>
        <v>ESTE</v>
      </c>
      <c r="B24" s="112" t="s">
        <v>2643</v>
      </c>
      <c r="C24" s="97">
        <v>44419.479375000003</v>
      </c>
      <c r="D24" s="97" t="s">
        <v>2442</v>
      </c>
      <c r="E24" s="142">
        <v>521</v>
      </c>
      <c r="F24" s="165" t="str">
        <f>VLOOKUP(E24,VIP!$A$2:$O14907,2,0)</f>
        <v>DRBR521</v>
      </c>
      <c r="G24" s="165" t="str">
        <f>VLOOKUP(E24,'LISTADO ATM'!$A$2:$B$901,2,0)</f>
        <v xml:space="preserve">ATM UNP Bayahibe (La Romana) </v>
      </c>
      <c r="H24" s="165" t="str">
        <f>VLOOKUP(E24,VIP!$A$2:$O19868,7,FALSE)</f>
        <v>Si</v>
      </c>
      <c r="I24" s="165" t="str">
        <f>VLOOKUP(E24,VIP!$A$2:$O11833,8,FALSE)</f>
        <v>Si</v>
      </c>
      <c r="J24" s="165" t="str">
        <f>VLOOKUP(E24,VIP!$A$2:$O11783,8,FALSE)</f>
        <v>Si</v>
      </c>
      <c r="K24" s="165" t="str">
        <f>VLOOKUP(E24,VIP!$A$2:$O15357,6,0)</f>
        <v>NO</v>
      </c>
      <c r="L24" s="147" t="s">
        <v>2435</v>
      </c>
      <c r="M24" s="217" t="s">
        <v>2538</v>
      </c>
      <c r="N24" s="96" t="s">
        <v>2446</v>
      </c>
      <c r="O24" s="165" t="s">
        <v>2447</v>
      </c>
      <c r="P24" s="165"/>
      <c r="Q24" s="216">
        <v>44420.448877314811</v>
      </c>
    </row>
    <row r="25" spans="1:23" ht="18" x14ac:dyDescent="0.25">
      <c r="A25" s="165" t="str">
        <f>VLOOKUP(E25,'LISTADO ATM'!$A$2:$C$902,3,0)</f>
        <v>NORTE</v>
      </c>
      <c r="B25" s="112" t="s">
        <v>2680</v>
      </c>
      <c r="C25" s="97">
        <v>44419.77621527778</v>
      </c>
      <c r="D25" s="97" t="s">
        <v>2462</v>
      </c>
      <c r="E25" s="142">
        <v>649</v>
      </c>
      <c r="F25" s="165" t="str">
        <f>VLOOKUP(E25,VIP!$A$2:$O14863,2,0)</f>
        <v>DRBR649</v>
      </c>
      <c r="G25" s="165" t="str">
        <f>VLOOKUP(E25,'LISTADO ATM'!$A$2:$B$901,2,0)</f>
        <v xml:space="preserve">ATM Oficina Galería 56 (San Francisco de Macorís) </v>
      </c>
      <c r="H25" s="165" t="str">
        <f>VLOOKUP(E25,VIP!$A$2:$O19824,7,FALSE)</f>
        <v>Si</v>
      </c>
      <c r="I25" s="165" t="str">
        <f>VLOOKUP(E25,VIP!$A$2:$O11789,8,FALSE)</f>
        <v>Si</v>
      </c>
      <c r="J25" s="165" t="str">
        <f>VLOOKUP(E25,VIP!$A$2:$O11739,8,FALSE)</f>
        <v>Si</v>
      </c>
      <c r="K25" s="165" t="str">
        <f>VLOOKUP(E25,VIP!$A$2:$O15313,6,0)</f>
        <v>SI</v>
      </c>
      <c r="L25" s="147" t="s">
        <v>2435</v>
      </c>
      <c r="M25" s="217" t="s">
        <v>2538</v>
      </c>
      <c r="N25" s="96" t="s">
        <v>2446</v>
      </c>
      <c r="O25" s="165" t="s">
        <v>2463</v>
      </c>
      <c r="P25" s="165"/>
      <c r="Q25" s="216">
        <v>44420.448877314811</v>
      </c>
    </row>
    <row r="26" spans="1:23" ht="18" x14ac:dyDescent="0.25">
      <c r="A26" s="165" t="str">
        <f>VLOOKUP(E26,'LISTADO ATM'!$A$2:$C$902,3,0)</f>
        <v>NORTE</v>
      </c>
      <c r="B26" s="112" t="s">
        <v>2679</v>
      </c>
      <c r="C26" s="97">
        <v>44419.77685185185</v>
      </c>
      <c r="D26" s="97" t="s">
        <v>2462</v>
      </c>
      <c r="E26" s="142">
        <v>888</v>
      </c>
      <c r="F26" s="165" t="str">
        <f>VLOOKUP(E26,VIP!$A$2:$O14862,2,0)</f>
        <v>DRBR888</v>
      </c>
      <c r="G26" s="165" t="str">
        <f>VLOOKUP(E26,'LISTADO ATM'!$A$2:$B$901,2,0)</f>
        <v>ATM Oficina galeria 56 II (SFM)</v>
      </c>
      <c r="H26" s="165" t="str">
        <f>VLOOKUP(E26,VIP!$A$2:$O19823,7,FALSE)</f>
        <v>Si</v>
      </c>
      <c r="I26" s="165" t="str">
        <f>VLOOKUP(E26,VIP!$A$2:$O11788,8,FALSE)</f>
        <v>Si</v>
      </c>
      <c r="J26" s="165" t="str">
        <f>VLOOKUP(E26,VIP!$A$2:$O11738,8,FALSE)</f>
        <v>Si</v>
      </c>
      <c r="K26" s="165" t="str">
        <f>VLOOKUP(E26,VIP!$A$2:$O15312,6,0)</f>
        <v>SI</v>
      </c>
      <c r="L26" s="147" t="s">
        <v>2435</v>
      </c>
      <c r="M26" s="217" t="s">
        <v>2538</v>
      </c>
      <c r="N26" s="96" t="s">
        <v>2446</v>
      </c>
      <c r="O26" s="165" t="s">
        <v>2463</v>
      </c>
      <c r="P26" s="165"/>
      <c r="Q26" s="216">
        <v>44420.448877314811</v>
      </c>
    </row>
    <row r="27" spans="1:23" ht="18" x14ac:dyDescent="0.25">
      <c r="A27" s="165" t="str">
        <f>VLOOKUP(E27,'LISTADO ATM'!$A$2:$C$902,3,0)</f>
        <v>ESTE</v>
      </c>
      <c r="B27" s="112" t="s">
        <v>2677</v>
      </c>
      <c r="C27" s="97">
        <v>44419.852766203701</v>
      </c>
      <c r="D27" s="97" t="s">
        <v>2175</v>
      </c>
      <c r="E27" s="142">
        <v>158</v>
      </c>
      <c r="F27" s="165" t="str">
        <f>VLOOKUP(E27,VIP!$A$2:$O14858,2,0)</f>
        <v>DRBR158</v>
      </c>
      <c r="G27" s="165" t="str">
        <f>VLOOKUP(E27,'LISTADO ATM'!$A$2:$B$901,2,0)</f>
        <v xml:space="preserve">ATM Oficina Romana Norte </v>
      </c>
      <c r="H27" s="165" t="str">
        <f>VLOOKUP(E27,VIP!$A$2:$O19819,7,FALSE)</f>
        <v>Si</v>
      </c>
      <c r="I27" s="165" t="str">
        <f>VLOOKUP(E27,VIP!$A$2:$O11784,8,FALSE)</f>
        <v>Si</v>
      </c>
      <c r="J27" s="165" t="str">
        <f>VLOOKUP(E27,VIP!$A$2:$O11734,8,FALSE)</f>
        <v>Si</v>
      </c>
      <c r="K27" s="165" t="str">
        <f>VLOOKUP(E27,VIP!$A$2:$O15308,6,0)</f>
        <v>SI</v>
      </c>
      <c r="L27" s="147" t="s">
        <v>2675</v>
      </c>
      <c r="M27" s="217" t="s">
        <v>2538</v>
      </c>
      <c r="N27" s="96" t="s">
        <v>2613</v>
      </c>
      <c r="O27" s="165" t="s">
        <v>2448</v>
      </c>
      <c r="P27" s="165"/>
      <c r="Q27" s="216">
        <v>44420.448877314811</v>
      </c>
    </row>
    <row r="28" spans="1:23" ht="18" x14ac:dyDescent="0.25">
      <c r="A28" s="165" t="str">
        <f>VLOOKUP(E28,'LISTADO ATM'!$A$2:$C$902,3,0)</f>
        <v>SUR</v>
      </c>
      <c r="B28" s="112" t="s">
        <v>2631</v>
      </c>
      <c r="C28" s="97">
        <v>44419.014236111114</v>
      </c>
      <c r="D28" s="97" t="s">
        <v>2442</v>
      </c>
      <c r="E28" s="142">
        <v>249</v>
      </c>
      <c r="F28" s="165" t="str">
        <f>VLOOKUP(E28,VIP!$A$2:$O14876,2,0)</f>
        <v>DRBR249</v>
      </c>
      <c r="G28" s="165" t="str">
        <f>VLOOKUP(E28,'LISTADO ATM'!$A$2:$B$901,2,0)</f>
        <v xml:space="preserve">ATM Banco Agrícola Neiba </v>
      </c>
      <c r="H28" s="165" t="str">
        <f>VLOOKUP(E28,VIP!$A$2:$O19837,7,FALSE)</f>
        <v>Si</v>
      </c>
      <c r="I28" s="165" t="str">
        <f>VLOOKUP(E28,VIP!$A$2:$O11802,8,FALSE)</f>
        <v>Si</v>
      </c>
      <c r="J28" s="165" t="str">
        <f>VLOOKUP(E28,VIP!$A$2:$O11752,8,FALSE)</f>
        <v>Si</v>
      </c>
      <c r="K28" s="165" t="str">
        <f>VLOOKUP(E28,VIP!$A$2:$O15326,6,0)</f>
        <v>NO</v>
      </c>
      <c r="L28" s="147" t="s">
        <v>2411</v>
      </c>
      <c r="M28" s="217" t="s">
        <v>2538</v>
      </c>
      <c r="N28" s="96" t="s">
        <v>2446</v>
      </c>
      <c r="O28" s="165" t="s">
        <v>2447</v>
      </c>
      <c r="P28" s="165"/>
      <c r="Q28" s="216">
        <v>44420.448877314811</v>
      </c>
    </row>
    <row r="29" spans="1:23" ht="18" x14ac:dyDescent="0.25">
      <c r="A29" s="165" t="str">
        <f>VLOOKUP(E29,'LISTADO ATM'!$A$2:$C$902,3,0)</f>
        <v>DISTRITO NACIONAL</v>
      </c>
      <c r="B29" s="112" t="s">
        <v>2639</v>
      </c>
      <c r="C29" s="97">
        <v>44419.467997685184</v>
      </c>
      <c r="D29" s="97" t="s">
        <v>2175</v>
      </c>
      <c r="E29" s="142">
        <v>836</v>
      </c>
      <c r="F29" s="165" t="str">
        <f>VLOOKUP(E29,VIP!$A$2:$O14878,2,0)</f>
        <v>DRBR836</v>
      </c>
      <c r="G29" s="165" t="str">
        <f>VLOOKUP(E29,'LISTADO ATM'!$A$2:$B$901,2,0)</f>
        <v xml:space="preserve">ATM UNP Plaza Luperón </v>
      </c>
      <c r="H29" s="165" t="str">
        <f>VLOOKUP(E29,VIP!$A$2:$O19839,7,FALSE)</f>
        <v>Si</v>
      </c>
      <c r="I29" s="165" t="str">
        <f>VLOOKUP(E29,VIP!$A$2:$O11804,8,FALSE)</f>
        <v>Si</v>
      </c>
      <c r="J29" s="165" t="str">
        <f>VLOOKUP(E29,VIP!$A$2:$O11754,8,FALSE)</f>
        <v>Si</v>
      </c>
      <c r="K29" s="165" t="str">
        <f>VLOOKUP(E29,VIP!$A$2:$O15328,6,0)</f>
        <v>NO</v>
      </c>
      <c r="L29" s="147" t="s">
        <v>2458</v>
      </c>
      <c r="M29" s="217" t="s">
        <v>2538</v>
      </c>
      <c r="N29" s="96" t="s">
        <v>2446</v>
      </c>
      <c r="O29" s="165" t="s">
        <v>2448</v>
      </c>
      <c r="P29" s="165"/>
      <c r="Q29" s="216">
        <v>44420.448877314811</v>
      </c>
      <c r="R29" s="44"/>
      <c r="S29" s="102"/>
      <c r="T29" s="102"/>
      <c r="U29" s="102"/>
      <c r="V29" s="78"/>
      <c r="W29" s="69"/>
    </row>
    <row r="30" spans="1:23" ht="18" x14ac:dyDescent="0.25">
      <c r="A30" s="165" t="str">
        <f>VLOOKUP(E30,'[1]LISTADO ATM'!$A$2:$C$902,3,0)</f>
        <v>ESTE</v>
      </c>
      <c r="B30" s="112" t="s">
        <v>2652</v>
      </c>
      <c r="C30" s="97">
        <v>44419.614444444444</v>
      </c>
      <c r="D30" s="97" t="s">
        <v>2175</v>
      </c>
      <c r="E30" s="142">
        <v>660</v>
      </c>
      <c r="F30" s="165" t="str">
        <f>VLOOKUP(E30,[1]VIP!$A$2:$O14940,2,0)</f>
        <v>DRBR660</v>
      </c>
      <c r="G30" s="165" t="str">
        <f>VLOOKUP(E30,'[1]LISTADO ATM'!$A$2:$B$901,2,0)</f>
        <v>ATM Romana Norte II</v>
      </c>
      <c r="H30" s="165" t="str">
        <f>VLOOKUP(E30,[1]VIP!$A$2:$O19901,7,FALSE)</f>
        <v>N/A</v>
      </c>
      <c r="I30" s="165" t="str">
        <f>VLOOKUP(E30,[1]VIP!$A$2:$O11866,8,FALSE)</f>
        <v>N/A</v>
      </c>
      <c r="J30" s="165" t="str">
        <f>VLOOKUP(E30,[1]VIP!$A$2:$O11816,8,FALSE)</f>
        <v>N/A</v>
      </c>
      <c r="K30" s="165" t="str">
        <f>VLOOKUP(E30,[1]VIP!$A$2:$O15390,6,0)</f>
        <v>N/A</v>
      </c>
      <c r="L30" s="147" t="s">
        <v>2458</v>
      </c>
      <c r="M30" s="217" t="s">
        <v>2538</v>
      </c>
      <c r="N30" s="96" t="s">
        <v>2613</v>
      </c>
      <c r="O30" s="165" t="s">
        <v>2448</v>
      </c>
      <c r="P30" s="165"/>
      <c r="Q30" s="216">
        <v>44420.448877314811</v>
      </c>
      <c r="R30" s="44"/>
      <c r="S30" s="102"/>
      <c r="T30" s="102"/>
      <c r="U30" s="102"/>
      <c r="V30" s="78"/>
      <c r="W30" s="69"/>
    </row>
    <row r="31" spans="1:23" ht="18" x14ac:dyDescent="0.25">
      <c r="A31" s="165" t="str">
        <f>VLOOKUP(E31,'[1]LISTADO ATM'!$A$2:$C$902,3,0)</f>
        <v>NORTE</v>
      </c>
      <c r="B31" s="112" t="s">
        <v>2656</v>
      </c>
      <c r="C31" s="97">
        <v>44419.640879629631</v>
      </c>
      <c r="D31" s="97" t="s">
        <v>2176</v>
      </c>
      <c r="E31" s="142">
        <v>987</v>
      </c>
      <c r="F31" s="165" t="str">
        <f>VLOOKUP(E31,[1]VIP!$A$2:$O14907,2,0)</f>
        <v>DRBR987</v>
      </c>
      <c r="G31" s="165" t="str">
        <f>VLOOKUP(E31,'[1]LISTADO ATM'!$A$2:$B$901,2,0)</f>
        <v xml:space="preserve">ATM S/M Jumbo (Moca) </v>
      </c>
      <c r="H31" s="165" t="str">
        <f>VLOOKUP(E31,[1]VIP!$A$2:$O19868,7,FALSE)</f>
        <v>Si</v>
      </c>
      <c r="I31" s="165" t="str">
        <f>VLOOKUP(E31,[1]VIP!$A$2:$O11833,8,FALSE)</f>
        <v>Si</v>
      </c>
      <c r="J31" s="165" t="str">
        <f>VLOOKUP(E31,[1]VIP!$A$2:$O11783,8,FALSE)</f>
        <v>Si</v>
      </c>
      <c r="K31" s="165" t="str">
        <f>VLOOKUP(E31,[1]VIP!$A$2:$O15357,6,0)</f>
        <v>NO</v>
      </c>
      <c r="L31" s="147" t="s">
        <v>2458</v>
      </c>
      <c r="M31" s="217" t="s">
        <v>2538</v>
      </c>
      <c r="N31" s="96" t="s">
        <v>2446</v>
      </c>
      <c r="O31" s="165" t="s">
        <v>2586</v>
      </c>
      <c r="P31" s="165"/>
      <c r="Q31" s="216">
        <v>44420.448877314811</v>
      </c>
      <c r="R31" s="44"/>
      <c r="S31" s="102"/>
      <c r="T31" s="102"/>
      <c r="U31" s="102"/>
      <c r="V31" s="78"/>
      <c r="W31" s="69"/>
    </row>
    <row r="32" spans="1:23" ht="18" x14ac:dyDescent="0.25">
      <c r="A32" s="165" t="str">
        <f>VLOOKUP(E32,'LISTADO ATM'!$A$2:$C$902,3,0)</f>
        <v>DISTRITO NACIONAL</v>
      </c>
      <c r="B32" s="112" t="s">
        <v>2673</v>
      </c>
      <c r="C32" s="97">
        <v>44419.930509259262</v>
      </c>
      <c r="D32" s="97" t="s">
        <v>2175</v>
      </c>
      <c r="E32" s="142">
        <v>238</v>
      </c>
      <c r="F32" s="165" t="str">
        <f>VLOOKUP(E32,VIP!$A$2:$O14847,2,0)</f>
        <v>DRBR238</v>
      </c>
      <c r="G32" s="168" t="str">
        <f>VLOOKUP(E32,'LISTADO ATM'!$A$2:$B$901,2,0)</f>
        <v xml:space="preserve">ATM Multicentro La Sirena Charles de Gaulle </v>
      </c>
      <c r="H32" s="165" t="str">
        <f>VLOOKUP(E32,VIP!$A$2:$O19808,7,FALSE)</f>
        <v>Si</v>
      </c>
      <c r="I32" s="165" t="str">
        <f>VLOOKUP(E32,VIP!$A$2:$O11773,8,FALSE)</f>
        <v>Si</v>
      </c>
      <c r="J32" s="165" t="str">
        <f>VLOOKUP(E32,VIP!$A$2:$O11723,8,FALSE)</f>
        <v>Si</v>
      </c>
      <c r="K32" s="165" t="str">
        <f>VLOOKUP(E32,VIP!$A$2:$O15297,6,0)</f>
        <v>No</v>
      </c>
      <c r="L32" s="147" t="s">
        <v>2458</v>
      </c>
      <c r="M32" s="217" t="s">
        <v>2538</v>
      </c>
      <c r="N32" s="96" t="s">
        <v>2446</v>
      </c>
      <c r="O32" s="165" t="s">
        <v>2448</v>
      </c>
      <c r="P32" s="165"/>
      <c r="Q32" s="216">
        <v>44420.448877314811</v>
      </c>
      <c r="R32" s="44"/>
      <c r="S32" s="102"/>
      <c r="T32" s="102"/>
      <c r="U32" s="102"/>
      <c r="V32" s="78"/>
      <c r="W32" s="69"/>
    </row>
    <row r="33" spans="1:23" ht="18" x14ac:dyDescent="0.25">
      <c r="A33" s="165" t="str">
        <f>VLOOKUP(E33,'LISTADO ATM'!$A$2:$C$902,3,0)</f>
        <v>SUR</v>
      </c>
      <c r="B33" s="112" t="s">
        <v>2721</v>
      </c>
      <c r="C33" s="97">
        <v>44420.340752314813</v>
      </c>
      <c r="D33" s="97" t="s">
        <v>2462</v>
      </c>
      <c r="E33" s="142">
        <v>615</v>
      </c>
      <c r="F33" s="165" t="str">
        <f>VLOOKUP(E33,VIP!$A$2:$O14853,2,0)</f>
        <v>DRBR418</v>
      </c>
      <c r="G33" s="168" t="str">
        <f>VLOOKUP(E33,'LISTADO ATM'!$A$2:$B$901,2,0)</f>
        <v xml:space="preserve">ATM Estación Sunix Cabral (Barahona) </v>
      </c>
      <c r="H33" s="165" t="str">
        <f>VLOOKUP(E33,VIP!$A$2:$O19814,7,FALSE)</f>
        <v>Si</v>
      </c>
      <c r="I33" s="165" t="str">
        <f>VLOOKUP(E33,VIP!$A$2:$O11779,8,FALSE)</f>
        <v>Si</v>
      </c>
      <c r="J33" s="165" t="str">
        <f>VLOOKUP(E33,VIP!$A$2:$O11729,8,FALSE)</f>
        <v>Si</v>
      </c>
      <c r="K33" s="165" t="str">
        <f>VLOOKUP(E33,VIP!$A$2:$O15303,6,0)</f>
        <v>NO</v>
      </c>
      <c r="L33" s="147" t="s">
        <v>2728</v>
      </c>
      <c r="M33" s="217" t="s">
        <v>2538</v>
      </c>
      <c r="N33" s="96" t="s">
        <v>2722</v>
      </c>
      <c r="O33" s="165" t="s">
        <v>2463</v>
      </c>
      <c r="P33" s="165" t="s">
        <v>2729</v>
      </c>
      <c r="Q33" s="96" t="s">
        <v>2728</v>
      </c>
      <c r="R33" s="44"/>
      <c r="S33" s="102"/>
      <c r="T33" s="102"/>
      <c r="U33" s="102"/>
      <c r="V33" s="78"/>
      <c r="W33" s="69"/>
    </row>
    <row r="34" spans="1:23" ht="18" x14ac:dyDescent="0.25">
      <c r="A34" s="165" t="str">
        <f>VLOOKUP(E34,'LISTADO ATM'!$A$2:$C$902,3,0)</f>
        <v>ESTE</v>
      </c>
      <c r="B34" s="112" t="s">
        <v>2723</v>
      </c>
      <c r="C34" s="97">
        <v>44420.529432870368</v>
      </c>
      <c r="D34" s="97" t="s">
        <v>2462</v>
      </c>
      <c r="E34" s="142">
        <v>742</v>
      </c>
      <c r="F34" s="165" t="str">
        <f>VLOOKUP(E34,VIP!$A$2:$O14850,2,0)</f>
        <v>DRBR990</v>
      </c>
      <c r="G34" s="168" t="str">
        <f>VLOOKUP(E34,'LISTADO ATM'!$A$2:$B$901,2,0)</f>
        <v xml:space="preserve">ATM Oficina Plaza del Rey (La Romana) </v>
      </c>
      <c r="H34" s="165" t="str">
        <f>VLOOKUP(E34,VIP!$A$2:$O19811,7,FALSE)</f>
        <v>Si</v>
      </c>
      <c r="I34" s="165" t="str">
        <f>VLOOKUP(E34,VIP!$A$2:$O11776,8,FALSE)</f>
        <v>Si</v>
      </c>
      <c r="J34" s="165" t="str">
        <f>VLOOKUP(E34,VIP!$A$2:$O11726,8,FALSE)</f>
        <v>Si</v>
      </c>
      <c r="K34" s="165" t="str">
        <f>VLOOKUP(E34,VIP!$A$2:$O15300,6,0)</f>
        <v>NO</v>
      </c>
      <c r="L34" s="147" t="s">
        <v>2725</v>
      </c>
      <c r="M34" s="217" t="s">
        <v>2538</v>
      </c>
      <c r="N34" s="96" t="s">
        <v>2722</v>
      </c>
      <c r="O34" s="165" t="s">
        <v>2726</v>
      </c>
      <c r="P34" s="165" t="s">
        <v>2730</v>
      </c>
      <c r="Q34" s="96" t="s">
        <v>2725</v>
      </c>
      <c r="R34" s="44"/>
      <c r="S34" s="102"/>
      <c r="T34" s="102"/>
      <c r="U34" s="102"/>
      <c r="V34" s="78"/>
      <c r="W34" s="69"/>
    </row>
    <row r="35" spans="1:23" ht="18" x14ac:dyDescent="0.25">
      <c r="A35" s="165" t="str">
        <f>VLOOKUP(E35,'LISTADO ATM'!$A$2:$C$902,3,0)</f>
        <v>DISTRITO NACIONAL</v>
      </c>
      <c r="B35" s="112" t="s">
        <v>2720</v>
      </c>
      <c r="C35" s="97">
        <v>44420.498518518521</v>
      </c>
      <c r="D35" s="97" t="s">
        <v>2462</v>
      </c>
      <c r="E35" s="142">
        <v>935</v>
      </c>
      <c r="F35" s="165" t="str">
        <f>VLOOKUP(E35,VIP!$A$2:$O14852,2,0)</f>
        <v>DRBR16J</v>
      </c>
      <c r="G35" s="168" t="str">
        <f>VLOOKUP(E35,'LISTADO ATM'!$A$2:$B$901,2,0)</f>
        <v xml:space="preserve">ATM Oficina John F. Kennedy </v>
      </c>
      <c r="H35" s="165" t="str">
        <f>VLOOKUP(E35,VIP!$A$2:$O19813,7,FALSE)</f>
        <v>Si</v>
      </c>
      <c r="I35" s="165" t="str">
        <f>VLOOKUP(E35,VIP!$A$2:$O11778,8,FALSE)</f>
        <v>Si</v>
      </c>
      <c r="J35" s="165" t="str">
        <f>VLOOKUP(E35,VIP!$A$2:$O11728,8,FALSE)</f>
        <v>Si</v>
      </c>
      <c r="K35" s="165" t="str">
        <f>VLOOKUP(E35,VIP!$A$2:$O15302,6,0)</f>
        <v>SI</v>
      </c>
      <c r="L35" s="147" t="s">
        <v>2725</v>
      </c>
      <c r="M35" s="217" t="s">
        <v>2538</v>
      </c>
      <c r="N35" s="96" t="s">
        <v>2722</v>
      </c>
      <c r="O35" s="165" t="s">
        <v>2463</v>
      </c>
      <c r="P35" s="165" t="s">
        <v>2730</v>
      </c>
      <c r="Q35" s="96" t="s">
        <v>2725</v>
      </c>
      <c r="R35" s="44"/>
      <c r="S35" s="102"/>
      <c r="T35" s="102"/>
      <c r="U35" s="102"/>
      <c r="V35" s="78"/>
      <c r="W35" s="69"/>
    </row>
    <row r="36" spans="1:23" ht="18" x14ac:dyDescent="0.25">
      <c r="A36" s="165" t="str">
        <f>VLOOKUP(E36,'LISTADO ATM'!$A$2:$C$902,3,0)</f>
        <v>DISTRITO NACIONAL</v>
      </c>
      <c r="B36" s="112" t="s">
        <v>2724</v>
      </c>
      <c r="C36" s="97">
        <v>44420.527939814812</v>
      </c>
      <c r="D36" s="97" t="s">
        <v>2462</v>
      </c>
      <c r="E36" s="142">
        <v>580</v>
      </c>
      <c r="F36" s="165" t="str">
        <f>VLOOKUP(E36,VIP!$A$2:$O14851,2,0)</f>
        <v>DRBR523</v>
      </c>
      <c r="G36" s="165" t="str">
        <f>VLOOKUP(E36,'LISTADO ATM'!$A$2:$B$901,2,0)</f>
        <v xml:space="preserve">ATM Edificio Propagas </v>
      </c>
      <c r="H36" s="165" t="str">
        <f>VLOOKUP(E36,VIP!$A$2:$O19812,7,FALSE)</f>
        <v>Si</v>
      </c>
      <c r="I36" s="165" t="str">
        <f>VLOOKUP(E36,VIP!$A$2:$O11777,8,FALSE)</f>
        <v>Si</v>
      </c>
      <c r="J36" s="165" t="str">
        <f>VLOOKUP(E36,VIP!$A$2:$O11727,8,FALSE)</f>
        <v>Si</v>
      </c>
      <c r="K36" s="165" t="str">
        <f>VLOOKUP(E36,VIP!$A$2:$O15301,6,0)</f>
        <v>NO</v>
      </c>
      <c r="L36" s="147" t="s">
        <v>2727</v>
      </c>
      <c r="M36" s="217" t="s">
        <v>2538</v>
      </c>
      <c r="N36" s="96" t="s">
        <v>2722</v>
      </c>
      <c r="O36" s="165" t="s">
        <v>2726</v>
      </c>
      <c r="P36" s="165" t="s">
        <v>2730</v>
      </c>
      <c r="Q36" s="96" t="s">
        <v>2727</v>
      </c>
      <c r="R36" s="44"/>
      <c r="S36" s="102"/>
      <c r="T36" s="102"/>
      <c r="U36" s="102"/>
      <c r="V36" s="78"/>
      <c r="W36" s="69"/>
    </row>
    <row r="37" spans="1:23" ht="18" x14ac:dyDescent="0.25">
      <c r="A37" s="165" t="str">
        <f>VLOOKUP(E37,'LISTADO ATM'!$A$2:$C$902,3,0)</f>
        <v>DISTRITO NACIONAL</v>
      </c>
      <c r="B37" s="112" t="s">
        <v>2616</v>
      </c>
      <c r="C37" s="97">
        <v>44418.043124999997</v>
      </c>
      <c r="D37" s="97" t="s">
        <v>2175</v>
      </c>
      <c r="E37" s="142">
        <v>113</v>
      </c>
      <c r="F37" s="165" t="str">
        <f>VLOOKUP(E37,VIP!$A$2:$O14839,2,0)</f>
        <v>DRBR113</v>
      </c>
      <c r="G37" s="165" t="str">
        <f>VLOOKUP(E37,'LISTADO ATM'!$A$2:$B$901,2,0)</f>
        <v xml:space="preserve">ATM Autoservicio Atalaya del Mar </v>
      </c>
      <c r="H37" s="165" t="str">
        <f>VLOOKUP(E37,VIP!$A$2:$O19800,7,FALSE)</f>
        <v>Si</v>
      </c>
      <c r="I37" s="165" t="str">
        <f>VLOOKUP(E37,VIP!$A$2:$O11765,8,FALSE)</f>
        <v>No</v>
      </c>
      <c r="J37" s="165" t="str">
        <f>VLOOKUP(E37,VIP!$A$2:$O11715,8,FALSE)</f>
        <v>No</v>
      </c>
      <c r="K37" s="165" t="str">
        <f>VLOOKUP(E37,VIP!$A$2:$O15289,6,0)</f>
        <v>NO</v>
      </c>
      <c r="L37" s="147" t="s">
        <v>2214</v>
      </c>
      <c r="M37" s="96" t="s">
        <v>2439</v>
      </c>
      <c r="N37" s="96" t="s">
        <v>2446</v>
      </c>
      <c r="O37" s="165" t="s">
        <v>2448</v>
      </c>
      <c r="P37" s="165"/>
      <c r="Q37" s="96" t="s">
        <v>2214</v>
      </c>
      <c r="R37" s="44"/>
      <c r="S37" s="102"/>
      <c r="T37" s="102"/>
      <c r="U37" s="102"/>
      <c r="V37" s="78"/>
      <c r="W37" s="69"/>
    </row>
    <row r="38" spans="1:23" ht="18" x14ac:dyDescent="0.25">
      <c r="A38" s="165" t="str">
        <f>VLOOKUP(E38,'LISTADO ATM'!$A$2:$C$902,3,0)</f>
        <v>DISTRITO NACIONAL</v>
      </c>
      <c r="B38" s="112" t="s">
        <v>2622</v>
      </c>
      <c r="C38" s="97">
        <v>44418.598854166667</v>
      </c>
      <c r="D38" s="97" t="s">
        <v>2175</v>
      </c>
      <c r="E38" s="142">
        <v>952</v>
      </c>
      <c r="F38" s="165" t="str">
        <f>VLOOKUP(E38,VIP!$A$2:$O14837,2,0)</f>
        <v>DRBR16L</v>
      </c>
      <c r="G38" s="165" t="str">
        <f>VLOOKUP(E38,'LISTADO ATM'!$A$2:$B$901,2,0)</f>
        <v xml:space="preserve">ATM Alvarez Rivas </v>
      </c>
      <c r="H38" s="165" t="str">
        <f>VLOOKUP(E38,VIP!$A$2:$O19798,7,FALSE)</f>
        <v>Si</v>
      </c>
      <c r="I38" s="165" t="str">
        <f>VLOOKUP(E38,VIP!$A$2:$O11763,8,FALSE)</f>
        <v>Si</v>
      </c>
      <c r="J38" s="165" t="str">
        <f>VLOOKUP(E38,VIP!$A$2:$O11713,8,FALSE)</f>
        <v>Si</v>
      </c>
      <c r="K38" s="165" t="str">
        <f>VLOOKUP(E38,VIP!$A$2:$O15287,6,0)</f>
        <v>NO</v>
      </c>
      <c r="L38" s="147" t="s">
        <v>2214</v>
      </c>
      <c r="M38" s="96" t="s">
        <v>2439</v>
      </c>
      <c r="N38" s="96" t="s">
        <v>2446</v>
      </c>
      <c r="O38" s="165" t="s">
        <v>2448</v>
      </c>
      <c r="P38" s="165"/>
      <c r="Q38" s="96" t="s">
        <v>2214</v>
      </c>
      <c r="R38" s="44"/>
      <c r="S38" s="102"/>
      <c r="T38" s="102"/>
      <c r="U38" s="102"/>
      <c r="V38" s="78"/>
      <c r="W38" s="69"/>
    </row>
    <row r="39" spans="1:23" ht="18" x14ac:dyDescent="0.25">
      <c r="A39" s="165" t="str">
        <f>VLOOKUP(E39,'LISTADO ATM'!$A$2:$C$902,3,0)</f>
        <v>DISTRITO NACIONAL</v>
      </c>
      <c r="B39" s="112" t="s">
        <v>2630</v>
      </c>
      <c r="C39" s="97">
        <v>44418.810787037037</v>
      </c>
      <c r="D39" s="97" t="s">
        <v>2175</v>
      </c>
      <c r="E39" s="142">
        <v>420</v>
      </c>
      <c r="F39" s="165" t="str">
        <f>VLOOKUP(E39,VIP!$A$2:$O14847,2,0)</f>
        <v>DRBR420</v>
      </c>
      <c r="G39" s="165" t="str">
        <f>VLOOKUP(E39,'LISTADO ATM'!$A$2:$B$901,2,0)</f>
        <v xml:space="preserve">ATM DGII Av. Lincoln </v>
      </c>
      <c r="H39" s="165" t="str">
        <f>VLOOKUP(E39,VIP!$A$2:$O19808,7,FALSE)</f>
        <v>Si</v>
      </c>
      <c r="I39" s="165" t="str">
        <f>VLOOKUP(E39,VIP!$A$2:$O11773,8,FALSE)</f>
        <v>Si</v>
      </c>
      <c r="J39" s="165" t="str">
        <f>VLOOKUP(E39,VIP!$A$2:$O11723,8,FALSE)</f>
        <v>Si</v>
      </c>
      <c r="K39" s="165" t="str">
        <f>VLOOKUP(E39,VIP!$A$2:$O15297,6,0)</f>
        <v>NO</v>
      </c>
      <c r="L39" s="147" t="s">
        <v>2214</v>
      </c>
      <c r="M39" s="96" t="s">
        <v>2439</v>
      </c>
      <c r="N39" s="96" t="s">
        <v>2446</v>
      </c>
      <c r="O39" s="165" t="s">
        <v>2448</v>
      </c>
      <c r="P39" s="165"/>
      <c r="Q39" s="96" t="s">
        <v>2214</v>
      </c>
      <c r="R39" s="44"/>
      <c r="S39" s="102"/>
      <c r="T39" s="102"/>
      <c r="U39" s="102"/>
      <c r="V39" s="78"/>
      <c r="W39" s="69"/>
    </row>
    <row r="40" spans="1:23" ht="18" x14ac:dyDescent="0.25">
      <c r="A40" s="165" t="str">
        <f>VLOOKUP(E40,'LISTADO ATM'!$A$2:$C$902,3,0)</f>
        <v>DISTRITO NACIONAL</v>
      </c>
      <c r="B40" s="112" t="s">
        <v>2629</v>
      </c>
      <c r="C40" s="97">
        <v>44418.814710648148</v>
      </c>
      <c r="D40" s="97" t="s">
        <v>2175</v>
      </c>
      <c r="E40" s="142">
        <v>318</v>
      </c>
      <c r="F40" s="165" t="str">
        <f>VLOOKUP(E40,VIP!$A$2:$O14849,2,0)</f>
        <v>DRBR318</v>
      </c>
      <c r="G40" s="165" t="str">
        <f>VLOOKUP(E40,'LISTADO ATM'!$A$2:$B$901,2,0)</f>
        <v>ATM Autoservicio Lope de Vega</v>
      </c>
      <c r="H40" s="165" t="str">
        <f>VLOOKUP(E40,VIP!$A$2:$O19810,7,FALSE)</f>
        <v>Si</v>
      </c>
      <c r="I40" s="165" t="str">
        <f>VLOOKUP(E40,VIP!$A$2:$O11775,8,FALSE)</f>
        <v>Si</v>
      </c>
      <c r="J40" s="165" t="str">
        <f>VLOOKUP(E40,VIP!$A$2:$O11725,8,FALSE)</f>
        <v>Si</v>
      </c>
      <c r="K40" s="165" t="str">
        <f>VLOOKUP(E40,VIP!$A$2:$O15299,6,0)</f>
        <v>NO</v>
      </c>
      <c r="L40" s="147" t="s">
        <v>2214</v>
      </c>
      <c r="M40" s="96" t="s">
        <v>2439</v>
      </c>
      <c r="N40" s="96" t="s">
        <v>2446</v>
      </c>
      <c r="O40" s="165" t="s">
        <v>2448</v>
      </c>
      <c r="P40" s="165"/>
      <c r="Q40" s="96" t="s">
        <v>2214</v>
      </c>
      <c r="R40" s="44"/>
      <c r="S40" s="102"/>
      <c r="T40" s="102"/>
      <c r="U40" s="102"/>
      <c r="V40" s="78"/>
      <c r="W40" s="69"/>
    </row>
    <row r="41" spans="1:23" ht="18" x14ac:dyDescent="0.25">
      <c r="A41" s="165" t="str">
        <f>VLOOKUP(E41,'LISTADO ATM'!$A$2:$C$902,3,0)</f>
        <v>DISTRITO NACIONAL</v>
      </c>
      <c r="B41" s="112" t="s">
        <v>2642</v>
      </c>
      <c r="C41" s="97">
        <v>44419.477314814816</v>
      </c>
      <c r="D41" s="97" t="s">
        <v>2176</v>
      </c>
      <c r="E41" s="142">
        <v>581</v>
      </c>
      <c r="F41" s="165" t="str">
        <f>VLOOKUP(E41,VIP!$A$2:$O14883,2,0)</f>
        <v>DRBR426</v>
      </c>
      <c r="G41" s="165" t="str">
        <f>VLOOKUP(E41,'LISTADO ATM'!$A$2:$B$901,2,0)</f>
        <v>ATM Banco Bandex II (Antiguo BNV II)</v>
      </c>
      <c r="H41" s="165" t="str">
        <f>VLOOKUP(E41,VIP!$A$2:$O19844,7,FALSE)</f>
        <v>No</v>
      </c>
      <c r="I41" s="165" t="str">
        <f>VLOOKUP(E41,VIP!$A$2:$O11809,8,FALSE)</f>
        <v>No</v>
      </c>
      <c r="J41" s="165" t="str">
        <f>VLOOKUP(E41,VIP!$A$2:$O11759,8,FALSE)</f>
        <v>No</v>
      </c>
      <c r="K41" s="165" t="str">
        <f>VLOOKUP(E41,VIP!$A$2:$O15333,6,0)</f>
        <v/>
      </c>
      <c r="L41" s="147" t="s">
        <v>2214</v>
      </c>
      <c r="M41" s="96" t="s">
        <v>2439</v>
      </c>
      <c r="N41" s="96" t="s">
        <v>2446</v>
      </c>
      <c r="O41" s="165" t="s">
        <v>2586</v>
      </c>
      <c r="P41" s="165"/>
      <c r="Q41" s="96" t="s">
        <v>2214</v>
      </c>
      <c r="R41" s="44"/>
      <c r="S41" s="102"/>
      <c r="T41" s="102"/>
      <c r="U41" s="102"/>
      <c r="V41" s="78"/>
      <c r="W41" s="69"/>
    </row>
    <row r="42" spans="1:23" ht="18" x14ac:dyDescent="0.25">
      <c r="A42" s="165" t="str">
        <f>VLOOKUP(E42,'[1]LISTADO ATM'!$A$2:$C$902,3,0)</f>
        <v>DISTRITO NACIONAL</v>
      </c>
      <c r="B42" s="112" t="s">
        <v>2647</v>
      </c>
      <c r="C42" s="97">
        <v>44419.576388888891</v>
      </c>
      <c r="D42" s="97" t="s">
        <v>2175</v>
      </c>
      <c r="E42" s="142">
        <v>686</v>
      </c>
      <c r="F42" s="165" t="str">
        <f>VLOOKUP(E42,[1]VIP!$A$2:$O14897,2,0)</f>
        <v>DRBR686</v>
      </c>
      <c r="G42" s="165" t="str">
        <f>VLOOKUP(E42,'[1]LISTADO ATM'!$A$2:$B$901,2,0)</f>
        <v>ATM Autoservicio Oficina Máximo Gómez</v>
      </c>
      <c r="H42" s="165" t="str">
        <f>VLOOKUP(E42,[1]VIP!$A$2:$O19858,7,FALSE)</f>
        <v>Si</v>
      </c>
      <c r="I42" s="165" t="str">
        <f>VLOOKUP(E42,[1]VIP!$A$2:$O11823,8,FALSE)</f>
        <v>Si</v>
      </c>
      <c r="J42" s="165" t="str">
        <f>VLOOKUP(E42,[1]VIP!$A$2:$O11773,8,FALSE)</f>
        <v>Si</v>
      </c>
      <c r="K42" s="165" t="str">
        <f>VLOOKUP(E42,[1]VIP!$A$2:$O15347,6,0)</f>
        <v>NO</v>
      </c>
      <c r="L42" s="147" t="s">
        <v>2214</v>
      </c>
      <c r="M42" s="96" t="s">
        <v>2439</v>
      </c>
      <c r="N42" s="96" t="s">
        <v>2446</v>
      </c>
      <c r="O42" s="165" t="s">
        <v>2448</v>
      </c>
      <c r="P42" s="165"/>
      <c r="Q42" s="96" t="s">
        <v>2214</v>
      </c>
      <c r="R42" s="44"/>
      <c r="S42" s="102"/>
      <c r="T42" s="102"/>
      <c r="U42" s="102"/>
      <c r="V42" s="78"/>
      <c r="W42" s="69"/>
    </row>
    <row r="43" spans="1:23" ht="18" x14ac:dyDescent="0.25">
      <c r="A43" s="165" t="str">
        <f>VLOOKUP(E43,'[1]LISTADO ATM'!$A$2:$C$902,3,0)</f>
        <v>NORTE</v>
      </c>
      <c r="B43" s="112" t="s">
        <v>2648</v>
      </c>
      <c r="C43" s="97">
        <v>44419.578020833331</v>
      </c>
      <c r="D43" s="97" t="s">
        <v>2176</v>
      </c>
      <c r="E43" s="142">
        <v>151</v>
      </c>
      <c r="F43" s="165" t="str">
        <f>VLOOKUP(E43,[1]VIP!$A$2:$O14898,2,0)</f>
        <v>DRBR151</v>
      </c>
      <c r="G43" s="165" t="str">
        <f>VLOOKUP(E43,'[1]LISTADO ATM'!$A$2:$B$901,2,0)</f>
        <v xml:space="preserve">ATM Oficina Nagua </v>
      </c>
      <c r="H43" s="165" t="str">
        <f>VLOOKUP(E43,[1]VIP!$A$2:$O19859,7,FALSE)</f>
        <v>Si</v>
      </c>
      <c r="I43" s="165" t="str">
        <f>VLOOKUP(E43,[1]VIP!$A$2:$O11824,8,FALSE)</f>
        <v>Si</v>
      </c>
      <c r="J43" s="165" t="str">
        <f>VLOOKUP(E43,[1]VIP!$A$2:$O11774,8,FALSE)</f>
        <v>Si</v>
      </c>
      <c r="K43" s="165" t="str">
        <f>VLOOKUP(E43,[1]VIP!$A$2:$O15348,6,0)</f>
        <v>SI</v>
      </c>
      <c r="L43" s="147" t="s">
        <v>2214</v>
      </c>
      <c r="M43" s="96" t="s">
        <v>2439</v>
      </c>
      <c r="N43" s="96" t="s">
        <v>2446</v>
      </c>
      <c r="O43" s="165" t="s">
        <v>2586</v>
      </c>
      <c r="P43" s="166"/>
      <c r="Q43" s="96" t="s">
        <v>2214</v>
      </c>
      <c r="R43" s="44"/>
      <c r="S43" s="102"/>
      <c r="T43" s="102"/>
      <c r="U43" s="102"/>
      <c r="V43" s="78"/>
      <c r="W43" s="69"/>
    </row>
    <row r="44" spans="1:23" ht="18" x14ac:dyDescent="0.25">
      <c r="A44" s="165" t="str">
        <f>VLOOKUP(E44,'[1]LISTADO ATM'!$A$2:$C$902,3,0)</f>
        <v>DISTRITO NACIONAL</v>
      </c>
      <c r="B44" s="112" t="s">
        <v>2650</v>
      </c>
      <c r="C44" s="97">
        <v>44419.57980324074</v>
      </c>
      <c r="D44" s="97" t="s">
        <v>2175</v>
      </c>
      <c r="E44" s="142">
        <v>542</v>
      </c>
      <c r="F44" s="165" t="str">
        <f>VLOOKUP(E44,[1]VIP!$A$2:$O14900,2,0)</f>
        <v>DRBR542</v>
      </c>
      <c r="G44" s="165" t="str">
        <f>VLOOKUP(E44,'[1]LISTADO ATM'!$A$2:$B$901,2,0)</f>
        <v>ATM S/M la Cadena Carretera Mella</v>
      </c>
      <c r="H44" s="165" t="str">
        <f>VLOOKUP(E44,[1]VIP!$A$2:$O19861,7,FALSE)</f>
        <v>NO</v>
      </c>
      <c r="I44" s="165" t="str">
        <f>VLOOKUP(E44,[1]VIP!$A$2:$O11826,8,FALSE)</f>
        <v>SI</v>
      </c>
      <c r="J44" s="165" t="str">
        <f>VLOOKUP(E44,[1]VIP!$A$2:$O11776,8,FALSE)</f>
        <v>SI</v>
      </c>
      <c r="K44" s="165" t="str">
        <f>VLOOKUP(E44,[1]VIP!$A$2:$O15350,6,0)</f>
        <v>NO</v>
      </c>
      <c r="L44" s="147" t="s">
        <v>2214</v>
      </c>
      <c r="M44" s="96" t="s">
        <v>2439</v>
      </c>
      <c r="N44" s="96" t="s">
        <v>2446</v>
      </c>
      <c r="O44" s="165" t="s">
        <v>2448</v>
      </c>
      <c r="P44" s="166"/>
      <c r="Q44" s="96" t="s">
        <v>2214</v>
      </c>
      <c r="R44" s="44"/>
      <c r="S44" s="102"/>
      <c r="T44" s="102"/>
      <c r="U44" s="102"/>
      <c r="V44" s="78"/>
      <c r="W44" s="69"/>
    </row>
    <row r="45" spans="1:23" ht="18" x14ac:dyDescent="0.25">
      <c r="A45" s="166" t="str">
        <f>VLOOKUP(E45,'[1]LISTADO ATM'!$A$2:$C$902,3,0)</f>
        <v>NORTE</v>
      </c>
      <c r="B45" s="112" t="s">
        <v>2655</v>
      </c>
      <c r="C45" s="97">
        <v>44419.636724537035</v>
      </c>
      <c r="D45" s="97" t="s">
        <v>2175</v>
      </c>
      <c r="E45" s="142">
        <v>77</v>
      </c>
      <c r="F45" s="166" t="str">
        <f>VLOOKUP(E45,[1]VIP!$A$2:$O14937,2,0)</f>
        <v>DRBR077</v>
      </c>
      <c r="G45" s="166" t="str">
        <f>VLOOKUP(E45,'[1]LISTADO ATM'!$A$2:$B$901,2,0)</f>
        <v xml:space="preserve">ATM Oficina Cruce de Imbert </v>
      </c>
      <c r="H45" s="166" t="str">
        <f>VLOOKUP(E45,[1]VIP!$A$2:$O19898,7,FALSE)</f>
        <v>Si</v>
      </c>
      <c r="I45" s="166" t="str">
        <f>VLOOKUP(E45,[1]VIP!$A$2:$O11863,8,FALSE)</f>
        <v>Si</v>
      </c>
      <c r="J45" s="166" t="str">
        <f>VLOOKUP(E45,[1]VIP!$A$2:$O11813,8,FALSE)</f>
        <v>Si</v>
      </c>
      <c r="K45" s="166" t="str">
        <f>VLOOKUP(E45,[1]VIP!$A$2:$O15387,6,0)</f>
        <v>SI</v>
      </c>
      <c r="L45" s="147" t="s">
        <v>2214</v>
      </c>
      <c r="M45" s="96" t="s">
        <v>2439</v>
      </c>
      <c r="N45" s="96" t="s">
        <v>2613</v>
      </c>
      <c r="O45" s="166" t="s">
        <v>2448</v>
      </c>
      <c r="P45" s="166"/>
      <c r="Q45" s="96" t="s">
        <v>2214</v>
      </c>
      <c r="R45" s="102"/>
      <c r="S45" s="102"/>
      <c r="T45" s="102"/>
      <c r="U45" s="78"/>
      <c r="V45" s="69"/>
    </row>
    <row r="46" spans="1:23" ht="18" x14ac:dyDescent="0.25">
      <c r="A46" s="166" t="str">
        <f>VLOOKUP(E46,'LISTADO ATM'!$A$2:$C$902,3,0)</f>
        <v>DISTRITO NACIONAL</v>
      </c>
      <c r="B46" s="112" t="s">
        <v>2695</v>
      </c>
      <c r="C46" s="97">
        <v>44420.077002314814</v>
      </c>
      <c r="D46" s="97" t="s">
        <v>2175</v>
      </c>
      <c r="E46" s="142">
        <v>932</v>
      </c>
      <c r="F46" s="166" t="str">
        <f>VLOOKUP(E46,VIP!$A$2:$O14860,2,0)</f>
        <v>DRBR01E</v>
      </c>
      <c r="G46" s="166" t="str">
        <f>VLOOKUP(E46,'LISTADO ATM'!$A$2:$B$901,2,0)</f>
        <v xml:space="preserve">ATM Banco Agrícola </v>
      </c>
      <c r="H46" s="166" t="str">
        <f>VLOOKUP(E46,VIP!$A$2:$O19821,7,FALSE)</f>
        <v>Si</v>
      </c>
      <c r="I46" s="166" t="str">
        <f>VLOOKUP(E46,VIP!$A$2:$O11786,8,FALSE)</f>
        <v>Si</v>
      </c>
      <c r="J46" s="166" t="str">
        <f>VLOOKUP(E46,VIP!$A$2:$O11736,8,FALSE)</f>
        <v>Si</v>
      </c>
      <c r="K46" s="166" t="str">
        <f>VLOOKUP(E46,VIP!$A$2:$O15310,6,0)</f>
        <v>NO</v>
      </c>
      <c r="L46" s="147" t="s">
        <v>2214</v>
      </c>
      <c r="M46" s="96" t="s">
        <v>2439</v>
      </c>
      <c r="N46" s="96" t="s">
        <v>2446</v>
      </c>
      <c r="O46" s="166" t="s">
        <v>2448</v>
      </c>
      <c r="P46" s="166"/>
      <c r="Q46" s="96" t="s">
        <v>2214</v>
      </c>
      <c r="R46" s="102"/>
      <c r="S46" s="102"/>
      <c r="T46" s="102"/>
      <c r="U46" s="78"/>
      <c r="V46" s="69"/>
    </row>
    <row r="47" spans="1:23" ht="18" x14ac:dyDescent="0.25">
      <c r="A47" s="166" t="str">
        <f>VLOOKUP(E47,'LISTADO ATM'!$A$2:$C$902,3,0)</f>
        <v>NORTE</v>
      </c>
      <c r="B47" s="112" t="s">
        <v>2711</v>
      </c>
      <c r="C47" s="97">
        <v>44420.317418981482</v>
      </c>
      <c r="D47" s="97" t="s">
        <v>2176</v>
      </c>
      <c r="E47" s="142">
        <v>62</v>
      </c>
      <c r="F47" s="166" t="str">
        <f>VLOOKUP(E47,VIP!$A$2:$O14852,2,0)</f>
        <v>DRBR062</v>
      </c>
      <c r="G47" s="166" t="str">
        <f>VLOOKUP(E47,'LISTADO ATM'!$A$2:$B$901,2,0)</f>
        <v xml:space="preserve">ATM Oficina Dajabón </v>
      </c>
      <c r="H47" s="166" t="str">
        <f>VLOOKUP(E47,VIP!$A$2:$O19813,7,FALSE)</f>
        <v>Si</v>
      </c>
      <c r="I47" s="166" t="str">
        <f>VLOOKUP(E47,VIP!$A$2:$O11778,8,FALSE)</f>
        <v>Si</v>
      </c>
      <c r="J47" s="166" t="str">
        <f>VLOOKUP(E47,VIP!$A$2:$O11728,8,FALSE)</f>
        <v>Si</v>
      </c>
      <c r="K47" s="166" t="str">
        <f>VLOOKUP(E47,VIP!$A$2:$O15302,6,0)</f>
        <v>SI</v>
      </c>
      <c r="L47" s="147" t="s">
        <v>2214</v>
      </c>
      <c r="M47" s="96" t="s">
        <v>2439</v>
      </c>
      <c r="N47" s="96" t="s">
        <v>2446</v>
      </c>
      <c r="O47" s="166" t="s">
        <v>2669</v>
      </c>
      <c r="P47" s="166"/>
      <c r="Q47" s="96" t="s">
        <v>2214</v>
      </c>
      <c r="R47" s="102"/>
      <c r="S47" s="102"/>
      <c r="T47" s="102"/>
      <c r="U47" s="78"/>
      <c r="V47" s="69"/>
    </row>
    <row r="48" spans="1:23" ht="18" x14ac:dyDescent="0.25">
      <c r="A48" s="166" t="str">
        <f>VLOOKUP(E48,'LISTADO ATM'!$A$2:$C$902,3,0)</f>
        <v>NORTE</v>
      </c>
      <c r="B48" s="112" t="s">
        <v>2709</v>
      </c>
      <c r="C48" s="97">
        <v>44420.337037037039</v>
      </c>
      <c r="D48" s="97" t="s">
        <v>2176</v>
      </c>
      <c r="E48" s="142">
        <v>809</v>
      </c>
      <c r="F48" s="166" t="str">
        <f>VLOOKUP(E48,VIP!$A$2:$O14850,2,0)</f>
        <v>DRBR809</v>
      </c>
      <c r="G48" s="166" t="str">
        <f>VLOOKUP(E48,'LISTADO ATM'!$A$2:$B$901,2,0)</f>
        <v>ATM Yoma (Cotuí)</v>
      </c>
      <c r="H48" s="166" t="str">
        <f>VLOOKUP(E48,VIP!$A$2:$O19811,7,FALSE)</f>
        <v>Si</v>
      </c>
      <c r="I48" s="166" t="str">
        <f>VLOOKUP(E48,VIP!$A$2:$O11776,8,FALSE)</f>
        <v>Si</v>
      </c>
      <c r="J48" s="166" t="str">
        <f>VLOOKUP(E48,VIP!$A$2:$O11726,8,FALSE)</f>
        <v>Si</v>
      </c>
      <c r="K48" s="166" t="str">
        <f>VLOOKUP(E48,VIP!$A$2:$O15300,6,0)</f>
        <v>NO</v>
      </c>
      <c r="L48" s="147" t="s">
        <v>2214</v>
      </c>
      <c r="M48" s="96" t="s">
        <v>2439</v>
      </c>
      <c r="N48" s="96" t="s">
        <v>2446</v>
      </c>
      <c r="O48" s="166" t="s">
        <v>2669</v>
      </c>
      <c r="P48" s="166"/>
      <c r="Q48" s="96" t="s">
        <v>2214</v>
      </c>
      <c r="R48" s="102"/>
      <c r="S48" s="102"/>
      <c r="T48" s="102"/>
      <c r="U48" s="78"/>
      <c r="V48" s="69"/>
    </row>
    <row r="49" spans="1:22" ht="18" x14ac:dyDescent="0.25">
      <c r="A49" s="166" t="str">
        <f>VLOOKUP(E49,'LISTADO ATM'!$A$2:$C$902,3,0)</f>
        <v>DISTRITO NACIONAL</v>
      </c>
      <c r="B49" s="112" t="s">
        <v>2718</v>
      </c>
      <c r="C49" s="97">
        <v>44420.493379629632</v>
      </c>
      <c r="D49" s="97" t="s">
        <v>2175</v>
      </c>
      <c r="E49" s="142">
        <v>473</v>
      </c>
      <c r="F49" s="166" t="str">
        <f>VLOOKUP(E49,VIP!$A$2:$O14855,2,0)</f>
        <v>DRBR473</v>
      </c>
      <c r="G49" s="166" t="str">
        <f>VLOOKUP(E49,'LISTADO ATM'!$A$2:$B$901,2,0)</f>
        <v xml:space="preserve">ATM Oficina Carrefour II </v>
      </c>
      <c r="H49" s="166" t="str">
        <f>VLOOKUP(E49,VIP!$A$2:$O19816,7,FALSE)</f>
        <v>Si</v>
      </c>
      <c r="I49" s="166" t="str">
        <f>VLOOKUP(E49,VIP!$A$2:$O11781,8,FALSE)</f>
        <v>Si</v>
      </c>
      <c r="J49" s="166" t="str">
        <f>VLOOKUP(E49,VIP!$A$2:$O11731,8,FALSE)</f>
        <v>Si</v>
      </c>
      <c r="K49" s="166" t="str">
        <f>VLOOKUP(E49,VIP!$A$2:$O15305,6,0)</f>
        <v>NO</v>
      </c>
      <c r="L49" s="147" t="s">
        <v>2214</v>
      </c>
      <c r="M49" s="96" t="s">
        <v>2439</v>
      </c>
      <c r="N49" s="96" t="s">
        <v>2446</v>
      </c>
      <c r="O49" s="166" t="s">
        <v>2448</v>
      </c>
      <c r="P49" s="166"/>
      <c r="Q49" s="96" t="s">
        <v>2214</v>
      </c>
      <c r="R49" s="102"/>
      <c r="S49" s="102"/>
      <c r="T49" s="102"/>
      <c r="U49" s="78"/>
      <c r="V49" s="69"/>
    </row>
    <row r="50" spans="1:22" ht="18" x14ac:dyDescent="0.25">
      <c r="A50" s="166" t="str">
        <f>VLOOKUP(E50,'LISTADO ATM'!$A$2:$C$902,3,0)</f>
        <v>DISTRITO NACIONAL</v>
      </c>
      <c r="B50" s="112" t="s">
        <v>2716</v>
      </c>
      <c r="C50" s="97">
        <v>44420.495034722226</v>
      </c>
      <c r="D50" s="97" t="s">
        <v>2175</v>
      </c>
      <c r="E50" s="142">
        <v>915</v>
      </c>
      <c r="F50" s="166" t="str">
        <f>VLOOKUP(E50,VIP!$A$2:$O14853,2,0)</f>
        <v>DRBR24F</v>
      </c>
      <c r="G50" s="166" t="str">
        <f>VLOOKUP(E50,'LISTADO ATM'!$A$2:$B$901,2,0)</f>
        <v xml:space="preserve">ATM Multicentro La Sirena Aut. Duarte </v>
      </c>
      <c r="H50" s="166" t="str">
        <f>VLOOKUP(E50,VIP!$A$2:$O19814,7,FALSE)</f>
        <v>Si</v>
      </c>
      <c r="I50" s="166" t="str">
        <f>VLOOKUP(E50,VIP!$A$2:$O11779,8,FALSE)</f>
        <v>Si</v>
      </c>
      <c r="J50" s="166" t="str">
        <f>VLOOKUP(E50,VIP!$A$2:$O11729,8,FALSE)</f>
        <v>Si</v>
      </c>
      <c r="K50" s="166" t="str">
        <f>VLOOKUP(E50,VIP!$A$2:$O15303,6,0)</f>
        <v>SI</v>
      </c>
      <c r="L50" s="147" t="s">
        <v>2214</v>
      </c>
      <c r="M50" s="96" t="s">
        <v>2439</v>
      </c>
      <c r="N50" s="96" t="s">
        <v>2446</v>
      </c>
      <c r="O50" s="166" t="s">
        <v>2448</v>
      </c>
      <c r="P50" s="166"/>
      <c r="Q50" s="96" t="s">
        <v>2214</v>
      </c>
      <c r="R50" s="102"/>
      <c r="S50" s="102"/>
      <c r="T50" s="102"/>
      <c r="U50" s="78"/>
      <c r="V50" s="69"/>
    </row>
    <row r="51" spans="1:22" ht="18" x14ac:dyDescent="0.25">
      <c r="A51" s="166" t="str">
        <f>VLOOKUP(E51,'LISTADO ATM'!$A$2:$C$902,3,0)</f>
        <v>ESTE</v>
      </c>
      <c r="B51" s="112" t="s">
        <v>2715</v>
      </c>
      <c r="C51" s="97">
        <v>44420.496469907404</v>
      </c>
      <c r="D51" s="97" t="s">
        <v>2175</v>
      </c>
      <c r="E51" s="142">
        <v>211</v>
      </c>
      <c r="F51" s="166" t="str">
        <f>VLOOKUP(E51,VIP!$A$2:$O14852,2,0)</f>
        <v>DRBR211</v>
      </c>
      <c r="G51" s="166" t="str">
        <f>VLOOKUP(E51,'LISTADO ATM'!$A$2:$B$901,2,0)</f>
        <v xml:space="preserve">ATM Oficina La Romana I </v>
      </c>
      <c r="H51" s="166" t="str">
        <f>VLOOKUP(E51,VIP!$A$2:$O19813,7,FALSE)</f>
        <v>Si</v>
      </c>
      <c r="I51" s="166" t="str">
        <f>VLOOKUP(E51,VIP!$A$2:$O11778,8,FALSE)</f>
        <v>Si</v>
      </c>
      <c r="J51" s="166" t="str">
        <f>VLOOKUP(E51,VIP!$A$2:$O11728,8,FALSE)</f>
        <v>Si</v>
      </c>
      <c r="K51" s="166" t="str">
        <f>VLOOKUP(E51,VIP!$A$2:$O15302,6,0)</f>
        <v>NO</v>
      </c>
      <c r="L51" s="147" t="s">
        <v>2214</v>
      </c>
      <c r="M51" s="96" t="s">
        <v>2439</v>
      </c>
      <c r="N51" s="96" t="s">
        <v>2446</v>
      </c>
      <c r="O51" s="166" t="s">
        <v>2448</v>
      </c>
      <c r="P51" s="166"/>
      <c r="Q51" s="96" t="s">
        <v>2214</v>
      </c>
      <c r="R51" s="102"/>
      <c r="S51" s="102"/>
      <c r="T51" s="102"/>
      <c r="U51" s="78"/>
      <c r="V51" s="69"/>
    </row>
    <row r="52" spans="1:22" ht="18" x14ac:dyDescent="0.25">
      <c r="A52" s="166" t="str">
        <f>VLOOKUP(E52,'LISTADO ATM'!$A$2:$C$902,3,0)</f>
        <v>NORTE</v>
      </c>
      <c r="B52" s="112" t="s">
        <v>2713</v>
      </c>
      <c r="C52" s="97">
        <v>44420.497777777775</v>
      </c>
      <c r="D52" s="97" t="s">
        <v>2176</v>
      </c>
      <c r="E52" s="142">
        <v>633</v>
      </c>
      <c r="F52" s="166" t="str">
        <f>VLOOKUP(E52,VIP!$A$2:$O14850,2,0)</f>
        <v>DRBR260</v>
      </c>
      <c r="G52" s="166" t="str">
        <f>VLOOKUP(E52,'LISTADO ATM'!$A$2:$B$901,2,0)</f>
        <v xml:space="preserve">ATM Autobanco Las Colinas </v>
      </c>
      <c r="H52" s="166" t="str">
        <f>VLOOKUP(E52,VIP!$A$2:$O19811,7,FALSE)</f>
        <v>Si</v>
      </c>
      <c r="I52" s="166" t="str">
        <f>VLOOKUP(E52,VIP!$A$2:$O11776,8,FALSE)</f>
        <v>Si</v>
      </c>
      <c r="J52" s="166" t="str">
        <f>VLOOKUP(E52,VIP!$A$2:$O11726,8,FALSE)</f>
        <v>Si</v>
      </c>
      <c r="K52" s="166" t="str">
        <f>VLOOKUP(E52,VIP!$A$2:$O15300,6,0)</f>
        <v>SI</v>
      </c>
      <c r="L52" s="147" t="s">
        <v>2214</v>
      </c>
      <c r="M52" s="96" t="s">
        <v>2439</v>
      </c>
      <c r="N52" s="96" t="s">
        <v>2446</v>
      </c>
      <c r="O52" s="166" t="s">
        <v>2586</v>
      </c>
      <c r="P52" s="166"/>
      <c r="Q52" s="96" t="s">
        <v>2214</v>
      </c>
      <c r="R52" s="102"/>
      <c r="S52" s="102"/>
      <c r="T52" s="102"/>
      <c r="U52" s="78"/>
      <c r="V52" s="69"/>
    </row>
    <row r="53" spans="1:22" ht="18" x14ac:dyDescent="0.25">
      <c r="A53" s="166" t="str">
        <f>VLOOKUP(E53,'LISTADO ATM'!$A$2:$C$902,3,0)</f>
        <v>DISTRITO NACIONAL</v>
      </c>
      <c r="B53" s="112" t="s">
        <v>2615</v>
      </c>
      <c r="C53" s="97">
        <v>44417.904467592591</v>
      </c>
      <c r="D53" s="97" t="s">
        <v>2175</v>
      </c>
      <c r="E53" s="142">
        <v>938</v>
      </c>
      <c r="F53" s="166" t="str">
        <f>VLOOKUP(E53,VIP!$A$2:$O14839,2,0)</f>
        <v>DRBR938</v>
      </c>
      <c r="G53" s="166" t="str">
        <f>VLOOKUP(E53,'LISTADO ATM'!$A$2:$B$901,2,0)</f>
        <v xml:space="preserve">ATM Autobanco Oficina Filadelfia Plaza </v>
      </c>
      <c r="H53" s="166" t="str">
        <f>VLOOKUP(E53,VIP!$A$2:$O19800,7,FALSE)</f>
        <v>Si</v>
      </c>
      <c r="I53" s="166" t="str">
        <f>VLOOKUP(E53,VIP!$A$2:$O11765,8,FALSE)</f>
        <v>Si</v>
      </c>
      <c r="J53" s="166" t="str">
        <f>VLOOKUP(E53,VIP!$A$2:$O11715,8,FALSE)</f>
        <v>Si</v>
      </c>
      <c r="K53" s="166" t="str">
        <f>VLOOKUP(E53,VIP!$A$2:$O15289,6,0)</f>
        <v>NO</v>
      </c>
      <c r="L53" s="147" t="s">
        <v>2240</v>
      </c>
      <c r="M53" s="96" t="s">
        <v>2439</v>
      </c>
      <c r="N53" s="218" t="s">
        <v>2722</v>
      </c>
      <c r="O53" s="166" t="s">
        <v>2448</v>
      </c>
      <c r="P53" s="166"/>
      <c r="Q53" s="96" t="s">
        <v>2240</v>
      </c>
      <c r="R53" s="102"/>
      <c r="S53" s="102"/>
      <c r="T53" s="102"/>
      <c r="U53" s="78"/>
      <c r="V53" s="69"/>
    </row>
    <row r="54" spans="1:22" ht="18" x14ac:dyDescent="0.25">
      <c r="A54" s="166" t="str">
        <f>VLOOKUP(E54,'LISTADO ATM'!$A$2:$C$902,3,0)</f>
        <v>DISTRITO NACIONAL</v>
      </c>
      <c r="B54" s="112" t="s">
        <v>2628</v>
      </c>
      <c r="C54" s="97">
        <v>44418.819108796299</v>
      </c>
      <c r="D54" s="97" t="s">
        <v>2175</v>
      </c>
      <c r="E54" s="142">
        <v>875</v>
      </c>
      <c r="F54" s="166" t="str">
        <f>VLOOKUP(E54,VIP!$A$2:$O14850,2,0)</f>
        <v>DRBR875</v>
      </c>
      <c r="G54" s="166" t="str">
        <f>VLOOKUP(E54,'LISTADO ATM'!$A$2:$B$901,2,0)</f>
        <v xml:space="preserve">ATM Texaco Aut. Duarte KM 14 1/2 (Los Alcarrizos) </v>
      </c>
      <c r="H54" s="166" t="str">
        <f>VLOOKUP(E54,VIP!$A$2:$O19811,7,FALSE)</f>
        <v>Si</v>
      </c>
      <c r="I54" s="166" t="str">
        <f>VLOOKUP(E54,VIP!$A$2:$O11776,8,FALSE)</f>
        <v>Si</v>
      </c>
      <c r="J54" s="166" t="str">
        <f>VLOOKUP(E54,VIP!$A$2:$O11726,8,FALSE)</f>
        <v>Si</v>
      </c>
      <c r="K54" s="166" t="str">
        <f>VLOOKUP(E54,VIP!$A$2:$O15300,6,0)</f>
        <v>NO</v>
      </c>
      <c r="L54" s="147" t="s">
        <v>2240</v>
      </c>
      <c r="M54" s="96" t="s">
        <v>2439</v>
      </c>
      <c r="N54" s="96" t="s">
        <v>2446</v>
      </c>
      <c r="O54" s="166" t="s">
        <v>2448</v>
      </c>
      <c r="P54" s="166"/>
      <c r="Q54" s="96" t="s">
        <v>2240</v>
      </c>
      <c r="R54" s="102"/>
      <c r="S54" s="102"/>
      <c r="T54" s="102"/>
      <c r="U54" s="78"/>
      <c r="V54" s="69"/>
    </row>
    <row r="55" spans="1:22" ht="18" x14ac:dyDescent="0.25">
      <c r="A55" s="166" t="str">
        <f>VLOOKUP(E55,'LISTADO ATM'!$A$2:$C$902,3,0)</f>
        <v>NORTE</v>
      </c>
      <c r="B55" s="112" t="s">
        <v>2627</v>
      </c>
      <c r="C55" s="97">
        <v>44418.819849537038</v>
      </c>
      <c r="D55" s="97" t="s">
        <v>2175</v>
      </c>
      <c r="E55" s="142">
        <v>805</v>
      </c>
      <c r="F55" s="166" t="str">
        <f>VLOOKUP(E55,VIP!$A$2:$O14851,2,0)</f>
        <v>DRBR805</v>
      </c>
      <c r="G55" s="166" t="str">
        <f>VLOOKUP(E55,'LISTADO ATM'!$A$2:$B$901,2,0)</f>
        <v xml:space="preserve">ATM Be Live Grand Marién (Puerto Plata) </v>
      </c>
      <c r="H55" s="166" t="str">
        <f>VLOOKUP(E55,VIP!$A$2:$O19812,7,FALSE)</f>
        <v>Si</v>
      </c>
      <c r="I55" s="166" t="str">
        <f>VLOOKUP(E55,VIP!$A$2:$O11777,8,FALSE)</f>
        <v>Si</v>
      </c>
      <c r="J55" s="166" t="str">
        <f>VLOOKUP(E55,VIP!$A$2:$O11727,8,FALSE)</f>
        <v>Si</v>
      </c>
      <c r="K55" s="166" t="str">
        <f>VLOOKUP(E55,VIP!$A$2:$O15301,6,0)</f>
        <v>NO</v>
      </c>
      <c r="L55" s="147" t="s">
        <v>2240</v>
      </c>
      <c r="M55" s="96" t="s">
        <v>2439</v>
      </c>
      <c r="N55" s="218" t="s">
        <v>2722</v>
      </c>
      <c r="O55" s="166" t="s">
        <v>2448</v>
      </c>
      <c r="P55" s="166"/>
      <c r="Q55" s="96" t="s">
        <v>2240</v>
      </c>
      <c r="R55" s="102"/>
      <c r="S55" s="102"/>
      <c r="T55" s="102"/>
      <c r="U55" s="78"/>
      <c r="V55" s="69"/>
    </row>
    <row r="56" spans="1:22" ht="18" x14ac:dyDescent="0.25">
      <c r="A56" s="166" t="str">
        <f>VLOOKUP(E56,'LISTADO ATM'!$A$2:$C$902,3,0)</f>
        <v>DISTRITO NACIONAL</v>
      </c>
      <c r="B56" s="112" t="s">
        <v>2633</v>
      </c>
      <c r="C56" s="97">
        <v>44419.309664351851</v>
      </c>
      <c r="D56" s="97" t="s">
        <v>2175</v>
      </c>
      <c r="E56" s="142">
        <v>147</v>
      </c>
      <c r="F56" s="166" t="str">
        <f>VLOOKUP(E56,VIP!$A$2:$O14864,2,0)</f>
        <v>DRBR147</v>
      </c>
      <c r="G56" s="166" t="str">
        <f>VLOOKUP(E56,'LISTADO ATM'!$A$2:$B$901,2,0)</f>
        <v xml:space="preserve">ATM Kiosco Megacentro I </v>
      </c>
      <c r="H56" s="166" t="str">
        <f>VLOOKUP(E56,VIP!$A$2:$O19825,7,FALSE)</f>
        <v>Si</v>
      </c>
      <c r="I56" s="166" t="str">
        <f>VLOOKUP(E56,VIP!$A$2:$O11790,8,FALSE)</f>
        <v>Si</v>
      </c>
      <c r="J56" s="166" t="str">
        <f>VLOOKUP(E56,VIP!$A$2:$O11740,8,FALSE)</f>
        <v>Si</v>
      </c>
      <c r="K56" s="166" t="str">
        <f>VLOOKUP(E56,VIP!$A$2:$O15314,6,0)</f>
        <v>NO</v>
      </c>
      <c r="L56" s="147" t="s">
        <v>2240</v>
      </c>
      <c r="M56" s="96" t="s">
        <v>2439</v>
      </c>
      <c r="N56" s="96" t="s">
        <v>2446</v>
      </c>
      <c r="O56" s="166" t="s">
        <v>2448</v>
      </c>
      <c r="P56" s="166"/>
      <c r="Q56" s="96" t="s">
        <v>2240</v>
      </c>
      <c r="R56" s="102"/>
      <c r="S56" s="102"/>
      <c r="T56" s="102"/>
      <c r="U56" s="78"/>
      <c r="V56" s="69"/>
    </row>
    <row r="57" spans="1:22" ht="18" x14ac:dyDescent="0.25">
      <c r="A57" s="166" t="str">
        <f>VLOOKUP(E57,'[1]LISTADO ATM'!$A$2:$C$902,3,0)</f>
        <v>ESTE</v>
      </c>
      <c r="B57" s="112" t="s">
        <v>2668</v>
      </c>
      <c r="C57" s="97">
        <v>44419.691030092596</v>
      </c>
      <c r="D57" s="97" t="s">
        <v>2175</v>
      </c>
      <c r="E57" s="142">
        <v>472</v>
      </c>
      <c r="F57" s="166" t="str">
        <f>VLOOKUP(E57,[1]VIP!$A$2:$O14931,2,0)</f>
        <v>DRBRA72</v>
      </c>
      <c r="G57" s="166" t="str">
        <f>VLOOKUP(E57,'[1]LISTADO ATM'!$A$2:$B$901,2,0)</f>
        <v>ATM Ayuntamiento Ramon Santana</v>
      </c>
      <c r="H57" s="166" t="str">
        <f>VLOOKUP(E57,[1]VIP!$A$2:$O19892,7,FALSE)</f>
        <v>Si</v>
      </c>
      <c r="I57" s="166" t="str">
        <f>VLOOKUP(E57,[1]VIP!$A$2:$O11857,8,FALSE)</f>
        <v>Si</v>
      </c>
      <c r="J57" s="166" t="str">
        <f>VLOOKUP(E57,[1]VIP!$A$2:$O11807,8,FALSE)</f>
        <v>Si</v>
      </c>
      <c r="K57" s="166" t="str">
        <f>VLOOKUP(E57,[1]VIP!$A$2:$O15381,6,0)</f>
        <v>NO</v>
      </c>
      <c r="L57" s="147" t="s">
        <v>2240</v>
      </c>
      <c r="M57" s="96" t="s">
        <v>2439</v>
      </c>
      <c r="N57" s="96" t="s">
        <v>2446</v>
      </c>
      <c r="O57" s="166" t="s">
        <v>2448</v>
      </c>
      <c r="P57" s="166"/>
      <c r="Q57" s="96" t="s">
        <v>2240</v>
      </c>
      <c r="R57" s="102"/>
      <c r="S57" s="102"/>
      <c r="T57" s="102"/>
      <c r="U57" s="78"/>
      <c r="V57" s="69"/>
    </row>
    <row r="58" spans="1:22" ht="18" x14ac:dyDescent="0.25">
      <c r="A58" s="166" t="str">
        <f>VLOOKUP(E58,'[1]LISTADO ATM'!$A$2:$C$902,3,0)</f>
        <v>DISTRITO NACIONAL</v>
      </c>
      <c r="B58" s="112" t="s">
        <v>2667</v>
      </c>
      <c r="C58" s="97">
        <v>44419.692395833335</v>
      </c>
      <c r="D58" s="97" t="s">
        <v>2175</v>
      </c>
      <c r="E58" s="142">
        <v>446</v>
      </c>
      <c r="F58" s="166" t="str">
        <f>VLOOKUP(E58,[1]VIP!$A$2:$O14930,2,0)</f>
        <v>DRBR446</v>
      </c>
      <c r="G58" s="166" t="str">
        <f>VLOOKUP(E58,'[1]LISTADO ATM'!$A$2:$B$901,2,0)</f>
        <v>ATM Hipodromo V Centenario</v>
      </c>
      <c r="H58" s="166" t="str">
        <f>VLOOKUP(E58,[1]VIP!$A$2:$O19891,7,FALSE)</f>
        <v>Si</v>
      </c>
      <c r="I58" s="166" t="str">
        <f>VLOOKUP(E58,[1]VIP!$A$2:$O11856,8,FALSE)</f>
        <v>Si</v>
      </c>
      <c r="J58" s="166" t="str">
        <f>VLOOKUP(E58,[1]VIP!$A$2:$O11806,8,FALSE)</f>
        <v>Si</v>
      </c>
      <c r="K58" s="166" t="str">
        <f>VLOOKUP(E58,[1]VIP!$A$2:$O15380,6,0)</f>
        <v>NO</v>
      </c>
      <c r="L58" s="147" t="s">
        <v>2240</v>
      </c>
      <c r="M58" s="96" t="s">
        <v>2439</v>
      </c>
      <c r="N58" s="96" t="s">
        <v>2446</v>
      </c>
      <c r="O58" s="166" t="s">
        <v>2448</v>
      </c>
      <c r="P58" s="166"/>
      <c r="Q58" s="96" t="s">
        <v>2240</v>
      </c>
      <c r="R58" s="102"/>
      <c r="S58" s="102"/>
      <c r="T58" s="102"/>
      <c r="U58" s="78"/>
      <c r="V58" s="69"/>
    </row>
    <row r="59" spans="1:22" ht="18" x14ac:dyDescent="0.25">
      <c r="A59" s="166" t="str">
        <f>VLOOKUP(E59,'[1]LISTADO ATM'!$A$2:$C$902,3,0)</f>
        <v>ESTE</v>
      </c>
      <c r="B59" s="112" t="s">
        <v>2666</v>
      </c>
      <c r="C59" s="97">
        <v>44419.695370370369</v>
      </c>
      <c r="D59" s="97" t="s">
        <v>2175</v>
      </c>
      <c r="E59" s="142">
        <v>68</v>
      </c>
      <c r="F59" s="166" t="str">
        <f>VLOOKUP(E59,[1]VIP!$A$2:$O14929,2,0)</f>
        <v>DRBR068</v>
      </c>
      <c r="G59" s="166" t="str">
        <f>VLOOKUP(E59,'[1]LISTADO ATM'!$A$2:$B$901,2,0)</f>
        <v xml:space="preserve">ATM Hotel Nickelodeon (Punta Cana) </v>
      </c>
      <c r="H59" s="166" t="str">
        <f>VLOOKUP(E59,[1]VIP!$A$2:$O19890,7,FALSE)</f>
        <v>Si</v>
      </c>
      <c r="I59" s="166" t="str">
        <f>VLOOKUP(E59,[1]VIP!$A$2:$O11855,8,FALSE)</f>
        <v>Si</v>
      </c>
      <c r="J59" s="166" t="str">
        <f>VLOOKUP(E59,[1]VIP!$A$2:$O11805,8,FALSE)</f>
        <v>Si</v>
      </c>
      <c r="K59" s="166" t="str">
        <f>VLOOKUP(E59,[1]VIP!$A$2:$O15379,6,0)</f>
        <v>NO</v>
      </c>
      <c r="L59" s="147" t="s">
        <v>2240</v>
      </c>
      <c r="M59" s="96" t="s">
        <v>2439</v>
      </c>
      <c r="N59" s="96" t="s">
        <v>2446</v>
      </c>
      <c r="O59" s="166" t="s">
        <v>2448</v>
      </c>
      <c r="P59" s="166"/>
      <c r="Q59" s="96" t="s">
        <v>2240</v>
      </c>
      <c r="R59" s="102"/>
      <c r="S59" s="102"/>
      <c r="T59" s="102"/>
      <c r="U59" s="78"/>
      <c r="V59" s="69"/>
    </row>
    <row r="60" spans="1:22" ht="18" x14ac:dyDescent="0.25">
      <c r="A60" s="166" t="str">
        <f>VLOOKUP(E60,'[1]LISTADO ATM'!$A$2:$C$902,3,0)</f>
        <v>ESTE</v>
      </c>
      <c r="B60" s="112" t="s">
        <v>2665</v>
      </c>
      <c r="C60" s="97">
        <v>44419.696516203701</v>
      </c>
      <c r="D60" s="97" t="s">
        <v>2175</v>
      </c>
      <c r="E60" s="142">
        <v>385</v>
      </c>
      <c r="F60" s="166" t="str">
        <f>VLOOKUP(E60,[1]VIP!$A$2:$O14928,2,0)</f>
        <v>DRBR385</v>
      </c>
      <c r="G60" s="166" t="str">
        <f>VLOOKUP(E60,'[1]LISTADO ATM'!$A$2:$B$901,2,0)</f>
        <v xml:space="preserve">ATM Plaza Verón I </v>
      </c>
      <c r="H60" s="166" t="str">
        <f>VLOOKUP(E60,[1]VIP!$A$2:$O19889,7,FALSE)</f>
        <v>Si</v>
      </c>
      <c r="I60" s="166" t="str">
        <f>VLOOKUP(E60,[1]VIP!$A$2:$O11854,8,FALSE)</f>
        <v>Si</v>
      </c>
      <c r="J60" s="166" t="str">
        <f>VLOOKUP(E60,[1]VIP!$A$2:$O11804,8,FALSE)</f>
        <v>Si</v>
      </c>
      <c r="K60" s="166" t="str">
        <f>VLOOKUP(E60,[1]VIP!$A$2:$O15378,6,0)</f>
        <v>NO</v>
      </c>
      <c r="L60" s="147" t="s">
        <v>2240</v>
      </c>
      <c r="M60" s="96" t="s">
        <v>2439</v>
      </c>
      <c r="N60" s="96" t="s">
        <v>2446</v>
      </c>
      <c r="O60" s="166" t="s">
        <v>2448</v>
      </c>
      <c r="P60" s="166"/>
      <c r="Q60" s="96" t="s">
        <v>2240</v>
      </c>
      <c r="R60" s="102"/>
      <c r="S60" s="102"/>
      <c r="T60" s="102"/>
      <c r="U60" s="78"/>
      <c r="V60" s="69"/>
    </row>
    <row r="61" spans="1:22" ht="18" x14ac:dyDescent="0.25">
      <c r="A61" s="166" t="str">
        <f>VLOOKUP(E61,'[1]LISTADO ATM'!$A$2:$C$902,3,0)</f>
        <v>DISTRITO NACIONAL</v>
      </c>
      <c r="B61" s="112" t="s">
        <v>2662</v>
      </c>
      <c r="C61" s="97">
        <v>44419.699687499997</v>
      </c>
      <c r="D61" s="97" t="s">
        <v>2175</v>
      </c>
      <c r="E61" s="142">
        <v>672</v>
      </c>
      <c r="F61" s="166" t="str">
        <f>VLOOKUP(E61,[1]VIP!$A$2:$O14924,2,0)</f>
        <v>DRBR672</v>
      </c>
      <c r="G61" s="166" t="str">
        <f>VLOOKUP(E61,'[1]LISTADO ATM'!$A$2:$B$901,2,0)</f>
        <v>ATM Destacamento Policía Nacional La Victoria</v>
      </c>
      <c r="H61" s="166" t="str">
        <f>VLOOKUP(E61,[1]VIP!$A$2:$O19885,7,FALSE)</f>
        <v>Si</v>
      </c>
      <c r="I61" s="166" t="str">
        <f>VLOOKUP(E61,[1]VIP!$A$2:$O11850,8,FALSE)</f>
        <v>Si</v>
      </c>
      <c r="J61" s="166" t="str">
        <f>VLOOKUP(E61,[1]VIP!$A$2:$O11800,8,FALSE)</f>
        <v>Si</v>
      </c>
      <c r="K61" s="166" t="str">
        <f>VLOOKUP(E61,[1]VIP!$A$2:$O15374,6,0)</f>
        <v>SI</v>
      </c>
      <c r="L61" s="147" t="s">
        <v>2240</v>
      </c>
      <c r="M61" s="96" t="s">
        <v>2439</v>
      </c>
      <c r="N61" s="96" t="s">
        <v>2446</v>
      </c>
      <c r="O61" s="166" t="s">
        <v>2448</v>
      </c>
      <c r="P61" s="166"/>
      <c r="Q61" s="96" t="s">
        <v>2240</v>
      </c>
      <c r="R61" s="102"/>
      <c r="S61" s="102"/>
      <c r="T61" s="102"/>
      <c r="U61" s="78"/>
      <c r="V61" s="69"/>
    </row>
    <row r="62" spans="1:22" ht="18" x14ac:dyDescent="0.25">
      <c r="A62" s="168" t="str">
        <f>VLOOKUP(E62,'[1]LISTADO ATM'!$A$2:$C$902,3,0)</f>
        <v>DISTRITO NACIONAL</v>
      </c>
      <c r="B62" s="112" t="s">
        <v>2661</v>
      </c>
      <c r="C62" s="97">
        <v>44419.713692129626</v>
      </c>
      <c r="D62" s="97" t="s">
        <v>2175</v>
      </c>
      <c r="E62" s="142">
        <v>34</v>
      </c>
      <c r="F62" s="168" t="str">
        <f>VLOOKUP(E62,[1]VIP!$A$2:$O14919,2,0)</f>
        <v>DRBR034</v>
      </c>
      <c r="G62" s="168" t="str">
        <f>VLOOKUP(E62,'[1]LISTADO ATM'!$A$2:$B$901,2,0)</f>
        <v xml:space="preserve">ATM Plaza de la Salud </v>
      </c>
      <c r="H62" s="168" t="str">
        <f>VLOOKUP(E62,[1]VIP!$A$2:$O19880,7,FALSE)</f>
        <v>Si</v>
      </c>
      <c r="I62" s="168" t="str">
        <f>VLOOKUP(E62,[1]VIP!$A$2:$O11845,8,FALSE)</f>
        <v>Si</v>
      </c>
      <c r="J62" s="168" t="str">
        <f>VLOOKUP(E62,[1]VIP!$A$2:$O11795,8,FALSE)</f>
        <v>Si</v>
      </c>
      <c r="K62" s="168" t="str">
        <f>VLOOKUP(E62,[1]VIP!$A$2:$O15369,6,0)</f>
        <v>NO</v>
      </c>
      <c r="L62" s="147" t="s">
        <v>2240</v>
      </c>
      <c r="M62" s="96" t="s">
        <v>2439</v>
      </c>
      <c r="N62" s="96" t="s">
        <v>2446</v>
      </c>
      <c r="O62" s="168" t="s">
        <v>2448</v>
      </c>
      <c r="P62" s="168"/>
      <c r="Q62" s="96" t="s">
        <v>2240</v>
      </c>
    </row>
    <row r="63" spans="1:22" ht="18" x14ac:dyDescent="0.25">
      <c r="A63" s="168" t="str">
        <f>VLOOKUP(E63,'[1]LISTADO ATM'!$A$2:$C$902,3,0)</f>
        <v>DISTRITO NACIONAL</v>
      </c>
      <c r="B63" s="112" t="s">
        <v>2660</v>
      </c>
      <c r="C63" s="97">
        <v>44419.714999999997</v>
      </c>
      <c r="D63" s="97" t="s">
        <v>2175</v>
      </c>
      <c r="E63" s="142">
        <v>375</v>
      </c>
      <c r="F63" s="168" t="str">
        <f>VLOOKUP(E63,[1]VIP!$A$2:$O14918,2,0)</f>
        <v>DRBR375</v>
      </c>
      <c r="G63" s="168" t="str">
        <f>VLOOKUP(E63,'[1]LISTADO ATM'!$A$2:$B$901,2,0)</f>
        <v>ATM Base Naval Las Caletas</v>
      </c>
      <c r="H63" s="168" t="str">
        <f>VLOOKUP(E63,[1]VIP!$A$2:$O19879,7,FALSE)</f>
        <v>N/A</v>
      </c>
      <c r="I63" s="168" t="str">
        <f>VLOOKUP(E63,[1]VIP!$A$2:$O11844,8,FALSE)</f>
        <v>N/A</v>
      </c>
      <c r="J63" s="168" t="str">
        <f>VLOOKUP(E63,[1]VIP!$A$2:$O11794,8,FALSE)</f>
        <v>N/A</v>
      </c>
      <c r="K63" s="168" t="str">
        <f>VLOOKUP(E63,[1]VIP!$A$2:$O15368,6,0)</f>
        <v>N/A</v>
      </c>
      <c r="L63" s="147" t="s">
        <v>2240</v>
      </c>
      <c r="M63" s="96" t="s">
        <v>2439</v>
      </c>
      <c r="N63" s="96" t="s">
        <v>2446</v>
      </c>
      <c r="O63" s="168" t="s">
        <v>2448</v>
      </c>
      <c r="P63" s="168"/>
      <c r="Q63" s="96" t="s">
        <v>2240</v>
      </c>
    </row>
    <row r="64" spans="1:22" ht="18" x14ac:dyDescent="0.25">
      <c r="A64" s="168" t="str">
        <f>VLOOKUP(E64,'[1]LISTADO ATM'!$A$2:$C$902,3,0)</f>
        <v>DISTRITO NACIONAL</v>
      </c>
      <c r="B64" s="112" t="s">
        <v>2659</v>
      </c>
      <c r="C64" s="97">
        <v>44419.725775462961</v>
      </c>
      <c r="D64" s="97" t="s">
        <v>2175</v>
      </c>
      <c r="E64" s="142">
        <v>574</v>
      </c>
      <c r="F64" s="168" t="str">
        <f>VLOOKUP(E64,[1]VIP!$A$2:$O14914,2,0)</f>
        <v>DRBR080</v>
      </c>
      <c r="G64" s="168" t="str">
        <f>VLOOKUP(E64,'[1]LISTADO ATM'!$A$2:$B$901,2,0)</f>
        <v xml:space="preserve">ATM Club Obras Públicas </v>
      </c>
      <c r="H64" s="168" t="str">
        <f>VLOOKUP(E64,[1]VIP!$A$2:$O19875,7,FALSE)</f>
        <v>Si</v>
      </c>
      <c r="I64" s="168" t="str">
        <f>VLOOKUP(E64,[1]VIP!$A$2:$O11840,8,FALSE)</f>
        <v>Si</v>
      </c>
      <c r="J64" s="168" t="str">
        <f>VLOOKUP(E64,[1]VIP!$A$2:$O11790,8,FALSE)</f>
        <v>Si</v>
      </c>
      <c r="K64" s="168" t="str">
        <f>VLOOKUP(E64,[1]VIP!$A$2:$O15364,6,0)</f>
        <v>NO</v>
      </c>
      <c r="L64" s="147" t="s">
        <v>2240</v>
      </c>
      <c r="M64" s="96" t="s">
        <v>2439</v>
      </c>
      <c r="N64" s="96" t="s">
        <v>2446</v>
      </c>
      <c r="O64" s="168" t="s">
        <v>2448</v>
      </c>
      <c r="P64" s="168"/>
      <c r="Q64" s="96" t="s">
        <v>2240</v>
      </c>
    </row>
    <row r="65" spans="1:17" ht="18" x14ac:dyDescent="0.25">
      <c r="A65" s="168" t="str">
        <f>VLOOKUP(E65,'[1]LISTADO ATM'!$A$2:$C$902,3,0)</f>
        <v>DISTRITO NACIONAL</v>
      </c>
      <c r="B65" s="112" t="s">
        <v>2658</v>
      </c>
      <c r="C65" s="97">
        <v>44419.727002314816</v>
      </c>
      <c r="D65" s="97" t="s">
        <v>2175</v>
      </c>
      <c r="E65" s="142">
        <v>841</v>
      </c>
      <c r="F65" s="168" t="str">
        <f>VLOOKUP(E65,[1]VIP!$A$2:$O14913,2,0)</f>
        <v>DRBR841</v>
      </c>
      <c r="G65" s="168" t="str">
        <f>VLOOKUP(E65,'[1]LISTADO ATM'!$A$2:$B$901,2,0)</f>
        <v xml:space="preserve">ATM CEA </v>
      </c>
      <c r="H65" s="168" t="str">
        <f>VLOOKUP(E65,[1]VIP!$A$2:$O19874,7,FALSE)</f>
        <v>Si</v>
      </c>
      <c r="I65" s="168" t="str">
        <f>VLOOKUP(E65,[1]VIP!$A$2:$O11839,8,FALSE)</f>
        <v>No</v>
      </c>
      <c r="J65" s="168" t="str">
        <f>VLOOKUP(E65,[1]VIP!$A$2:$O11789,8,FALSE)</f>
        <v>No</v>
      </c>
      <c r="K65" s="168" t="str">
        <f>VLOOKUP(E65,[1]VIP!$A$2:$O15363,6,0)</f>
        <v>NO</v>
      </c>
      <c r="L65" s="147" t="s">
        <v>2240</v>
      </c>
      <c r="M65" s="96" t="s">
        <v>2439</v>
      </c>
      <c r="N65" s="96" t="s">
        <v>2446</v>
      </c>
      <c r="O65" s="168" t="s">
        <v>2448</v>
      </c>
      <c r="P65" s="168"/>
      <c r="Q65" s="96" t="s">
        <v>2240</v>
      </c>
    </row>
    <row r="66" spans="1:17" ht="18" x14ac:dyDescent="0.25">
      <c r="A66" s="168" t="str">
        <f>VLOOKUP(E66,'LISTADO ATM'!$A$2:$C$902,3,0)</f>
        <v>ESTE</v>
      </c>
      <c r="B66" s="112" t="s">
        <v>2671</v>
      </c>
      <c r="C66" s="97">
        <v>44419.951122685183</v>
      </c>
      <c r="D66" s="97" t="s">
        <v>2175</v>
      </c>
      <c r="E66" s="142">
        <v>16</v>
      </c>
      <c r="F66" s="168" t="str">
        <f>VLOOKUP(E66,VIP!$A$2:$O14871,2,0)</f>
        <v>DRBR046</v>
      </c>
      <c r="G66" s="168" t="str">
        <f>VLOOKUP(E66,'LISTADO ATM'!$A$2:$B$901,2,0)</f>
        <v>ATM Estación Texaco Sabana de la Mar</v>
      </c>
      <c r="H66" s="168" t="str">
        <f>VLOOKUP(E66,VIP!$A$2:$O19832,7,FALSE)</f>
        <v>Si</v>
      </c>
      <c r="I66" s="168" t="str">
        <f>VLOOKUP(E66,VIP!$A$2:$O11797,8,FALSE)</f>
        <v>Si</v>
      </c>
      <c r="J66" s="168" t="str">
        <f>VLOOKUP(E66,VIP!$A$2:$O11747,8,FALSE)</f>
        <v>Si</v>
      </c>
      <c r="K66" s="168" t="str">
        <f>VLOOKUP(E66,VIP!$A$2:$O15321,6,0)</f>
        <v>NO</v>
      </c>
      <c r="L66" s="147" t="s">
        <v>2240</v>
      </c>
      <c r="M66" s="96" t="s">
        <v>2439</v>
      </c>
      <c r="N66" s="96" t="s">
        <v>2446</v>
      </c>
      <c r="O66" s="168" t="s">
        <v>2448</v>
      </c>
      <c r="P66" s="168"/>
      <c r="Q66" s="96" t="s">
        <v>2240</v>
      </c>
    </row>
    <row r="67" spans="1:17" ht="18" x14ac:dyDescent="0.25">
      <c r="A67" s="168" t="str">
        <f>VLOOKUP(E67,'LISTADO ATM'!$A$2:$C$902,3,0)</f>
        <v>DISTRITO NACIONAL</v>
      </c>
      <c r="B67" s="112" t="s">
        <v>2701</v>
      </c>
      <c r="C67" s="97">
        <v>44420.059340277781</v>
      </c>
      <c r="D67" s="97" t="s">
        <v>2175</v>
      </c>
      <c r="E67" s="142">
        <v>577</v>
      </c>
      <c r="F67" s="168" t="str">
        <f>VLOOKUP(E67,VIP!$A$2:$O14866,2,0)</f>
        <v>DRBR173</v>
      </c>
      <c r="G67" s="168" t="str">
        <f>VLOOKUP(E67,'LISTADO ATM'!$A$2:$B$901,2,0)</f>
        <v xml:space="preserve">ATM Olé Ave. Duarte </v>
      </c>
      <c r="H67" s="168" t="str">
        <f>VLOOKUP(E67,VIP!$A$2:$O19827,7,FALSE)</f>
        <v>Si</v>
      </c>
      <c r="I67" s="168" t="str">
        <f>VLOOKUP(E67,VIP!$A$2:$O11792,8,FALSE)</f>
        <v>Si</v>
      </c>
      <c r="J67" s="168" t="str">
        <f>VLOOKUP(E67,VIP!$A$2:$O11742,8,FALSE)</f>
        <v>Si</v>
      </c>
      <c r="K67" s="168" t="str">
        <f>VLOOKUP(E67,VIP!$A$2:$O15316,6,0)</f>
        <v>SI</v>
      </c>
      <c r="L67" s="147" t="s">
        <v>2240</v>
      </c>
      <c r="M67" s="96" t="s">
        <v>2439</v>
      </c>
      <c r="N67" s="96" t="s">
        <v>2446</v>
      </c>
      <c r="O67" s="168" t="s">
        <v>2448</v>
      </c>
      <c r="P67" s="168"/>
      <c r="Q67" s="96" t="s">
        <v>2240</v>
      </c>
    </row>
    <row r="68" spans="1:17" ht="18" x14ac:dyDescent="0.25">
      <c r="A68" s="168" t="str">
        <f>VLOOKUP(E68,'LISTADO ATM'!$A$2:$C$902,3,0)</f>
        <v>DISTRITO NACIONAL</v>
      </c>
      <c r="B68" s="112" t="s">
        <v>2700</v>
      </c>
      <c r="C68" s="97">
        <v>44420.061041666668</v>
      </c>
      <c r="D68" s="97" t="s">
        <v>2175</v>
      </c>
      <c r="E68" s="142">
        <v>671</v>
      </c>
      <c r="F68" s="168" t="str">
        <f>VLOOKUP(E68,VIP!$A$2:$O14865,2,0)</f>
        <v>DRBR671</v>
      </c>
      <c r="G68" s="168" t="str">
        <f>VLOOKUP(E68,'LISTADO ATM'!$A$2:$B$901,2,0)</f>
        <v>ATM Ayuntamiento Sto. Dgo. Norte</v>
      </c>
      <c r="H68" s="168" t="str">
        <f>VLOOKUP(E68,VIP!$A$2:$O19826,7,FALSE)</f>
        <v>Si</v>
      </c>
      <c r="I68" s="168" t="str">
        <f>VLOOKUP(E68,VIP!$A$2:$O11791,8,FALSE)</f>
        <v>Si</v>
      </c>
      <c r="J68" s="168" t="str">
        <f>VLOOKUP(E68,VIP!$A$2:$O11741,8,FALSE)</f>
        <v>Si</v>
      </c>
      <c r="K68" s="168" t="str">
        <f>VLOOKUP(E68,VIP!$A$2:$O15315,6,0)</f>
        <v>NO</v>
      </c>
      <c r="L68" s="147" t="s">
        <v>2240</v>
      </c>
      <c r="M68" s="96" t="s">
        <v>2439</v>
      </c>
      <c r="N68" s="96" t="s">
        <v>2446</v>
      </c>
      <c r="O68" s="168" t="s">
        <v>2448</v>
      </c>
      <c r="P68" s="168"/>
      <c r="Q68" s="96" t="s">
        <v>2240</v>
      </c>
    </row>
    <row r="69" spans="1:17" ht="18" x14ac:dyDescent="0.25">
      <c r="A69" s="168" t="str">
        <f>VLOOKUP(E69,'LISTADO ATM'!$A$2:$C$902,3,0)</f>
        <v>DISTRITO NACIONAL</v>
      </c>
      <c r="B69" s="112" t="s">
        <v>2687</v>
      </c>
      <c r="C69" s="97">
        <v>44420.099965277775</v>
      </c>
      <c r="D69" s="97" t="s">
        <v>2175</v>
      </c>
      <c r="E69" s="142">
        <v>57</v>
      </c>
      <c r="F69" s="168" t="str">
        <f>VLOOKUP(E69,VIP!$A$2:$O14852,2,0)</f>
        <v>DRBR057</v>
      </c>
      <c r="G69" s="168" t="str">
        <f>VLOOKUP(E69,'LISTADO ATM'!$A$2:$B$901,2,0)</f>
        <v xml:space="preserve">ATM Oficina Malecon Center </v>
      </c>
      <c r="H69" s="168" t="str">
        <f>VLOOKUP(E69,VIP!$A$2:$O19813,7,FALSE)</f>
        <v>Si</v>
      </c>
      <c r="I69" s="168" t="str">
        <f>VLOOKUP(E69,VIP!$A$2:$O11778,8,FALSE)</f>
        <v>Si</v>
      </c>
      <c r="J69" s="168" t="str">
        <f>VLOOKUP(E69,VIP!$A$2:$O11728,8,FALSE)</f>
        <v>Si</v>
      </c>
      <c r="K69" s="168" t="str">
        <f>VLOOKUP(E69,VIP!$A$2:$O15302,6,0)</f>
        <v>NO</v>
      </c>
      <c r="L69" s="147" t="s">
        <v>2240</v>
      </c>
      <c r="M69" s="96" t="s">
        <v>2439</v>
      </c>
      <c r="N69" s="96" t="s">
        <v>2446</v>
      </c>
      <c r="O69" s="168" t="s">
        <v>2448</v>
      </c>
      <c r="P69" s="168"/>
      <c r="Q69" s="96" t="s">
        <v>2240</v>
      </c>
    </row>
    <row r="70" spans="1:17" ht="18" x14ac:dyDescent="0.25">
      <c r="A70" s="168" t="str">
        <f>VLOOKUP(E70,'LISTADO ATM'!$A$2:$C$902,3,0)</f>
        <v>DISTRITO NACIONAL</v>
      </c>
      <c r="B70" s="112" t="s">
        <v>2686</v>
      </c>
      <c r="C70" s="97">
        <v>44420.101018518515</v>
      </c>
      <c r="D70" s="97" t="s">
        <v>2175</v>
      </c>
      <c r="E70" s="142">
        <v>596</v>
      </c>
      <c r="F70" s="168" t="str">
        <f>VLOOKUP(E70,VIP!$A$2:$O14851,2,0)</f>
        <v>DRBR274</v>
      </c>
      <c r="G70" s="168" t="str">
        <f>VLOOKUP(E70,'LISTADO ATM'!$A$2:$B$901,2,0)</f>
        <v xml:space="preserve">ATM Autobanco Malecón Center </v>
      </c>
      <c r="H70" s="168" t="str">
        <f>VLOOKUP(E70,VIP!$A$2:$O19812,7,FALSE)</f>
        <v>Si</v>
      </c>
      <c r="I70" s="168" t="str">
        <f>VLOOKUP(E70,VIP!$A$2:$O11777,8,FALSE)</f>
        <v>Si</v>
      </c>
      <c r="J70" s="168" t="str">
        <f>VLOOKUP(E70,VIP!$A$2:$O11727,8,FALSE)</f>
        <v>Si</v>
      </c>
      <c r="K70" s="168" t="str">
        <f>VLOOKUP(E70,VIP!$A$2:$O15301,6,0)</f>
        <v>NO</v>
      </c>
      <c r="L70" s="147" t="s">
        <v>2240</v>
      </c>
      <c r="M70" s="96" t="s">
        <v>2439</v>
      </c>
      <c r="N70" s="96" t="s">
        <v>2446</v>
      </c>
      <c r="O70" s="168" t="s">
        <v>2448</v>
      </c>
      <c r="P70" s="168"/>
      <c r="Q70" s="96" t="s">
        <v>2240</v>
      </c>
    </row>
    <row r="71" spans="1:17" ht="18" x14ac:dyDescent="0.25">
      <c r="A71" s="168" t="str">
        <f>VLOOKUP(E71,'LISTADO ATM'!$A$2:$C$902,3,0)</f>
        <v>DISTRITO NACIONAL</v>
      </c>
      <c r="B71" s="112" t="s">
        <v>2625</v>
      </c>
      <c r="C71" s="97">
        <v>44418.654548611114</v>
      </c>
      <c r="D71" s="97" t="s">
        <v>2442</v>
      </c>
      <c r="E71" s="142">
        <v>369</v>
      </c>
      <c r="F71" s="168" t="str">
        <f>VLOOKUP(E71,VIP!$A$2:$O14849,2,0)</f>
        <v xml:space="preserve">DRBR369 </v>
      </c>
      <c r="G71" s="168" t="str">
        <f>VLOOKUP(E71,'[1]LISTADO ATM'!$A$2:$B$901,2,0)</f>
        <v>ATM Plaza Lama Aut. Duarte</v>
      </c>
      <c r="H71" s="168" t="str">
        <f>VLOOKUP(E71,VIP!$A$2:$O19810,7,FALSE)</f>
        <v>N/A</v>
      </c>
      <c r="I71" s="168" t="str">
        <f>VLOOKUP(E71,VIP!$A$2:$O11775,8,FALSE)</f>
        <v>N/A</v>
      </c>
      <c r="J71" s="168" t="str">
        <f>VLOOKUP(E71,VIP!$A$2:$O11725,8,FALSE)</f>
        <v>N/A</v>
      </c>
      <c r="K71" s="168" t="str">
        <f>VLOOKUP(E71,VIP!$A$2:$O15299,6,0)</f>
        <v>N/A</v>
      </c>
      <c r="L71" s="147" t="s">
        <v>2590</v>
      </c>
      <c r="M71" s="96" t="s">
        <v>2439</v>
      </c>
      <c r="N71" s="96" t="s">
        <v>2446</v>
      </c>
      <c r="O71" s="168" t="s">
        <v>2447</v>
      </c>
      <c r="P71" s="168"/>
      <c r="Q71" s="96" t="s">
        <v>2590</v>
      </c>
    </row>
    <row r="72" spans="1:17" ht="18" x14ac:dyDescent="0.25">
      <c r="A72" s="168" t="str">
        <f>VLOOKUP(E72,'LISTADO ATM'!$A$2:$C$902,3,0)</f>
        <v>DISTRITO NACIONAL</v>
      </c>
      <c r="B72" s="112" t="s">
        <v>2624</v>
      </c>
      <c r="C72" s="97">
        <v>44418.662824074076</v>
      </c>
      <c r="D72" s="97" t="s">
        <v>2462</v>
      </c>
      <c r="E72" s="142">
        <v>701</v>
      </c>
      <c r="F72" s="168" t="str">
        <f>VLOOKUP(E72,VIP!$A$2:$O14845,2,0)</f>
        <v>DRBR701</v>
      </c>
      <c r="G72" s="168" t="str">
        <f>VLOOKUP(E72,'[1]LISTADO ATM'!$A$2:$B$901,2,0)</f>
        <v>ATM Autoservicio Los Alcarrizos</v>
      </c>
      <c r="H72" s="168" t="str">
        <f>VLOOKUP(E72,VIP!$A$2:$O19806,7,FALSE)</f>
        <v>Si</v>
      </c>
      <c r="I72" s="168" t="str">
        <f>VLOOKUP(E72,VIP!$A$2:$O11771,8,FALSE)</f>
        <v>Si</v>
      </c>
      <c r="J72" s="168" t="str">
        <f>VLOOKUP(E72,VIP!$A$2:$O11721,8,FALSE)</f>
        <v>Si</v>
      </c>
      <c r="K72" s="168" t="str">
        <f>VLOOKUP(E72,VIP!$A$2:$O15295,6,0)</f>
        <v>NO</v>
      </c>
      <c r="L72" s="147" t="s">
        <v>2590</v>
      </c>
      <c r="M72" s="96" t="s">
        <v>2439</v>
      </c>
      <c r="N72" s="96" t="s">
        <v>2446</v>
      </c>
      <c r="O72" s="168" t="s">
        <v>2463</v>
      </c>
      <c r="P72" s="168"/>
      <c r="Q72" s="96" t="s">
        <v>2590</v>
      </c>
    </row>
    <row r="73" spans="1:17" ht="18" x14ac:dyDescent="0.25">
      <c r="A73" s="168" t="str">
        <f>VLOOKUP(E73,'LISTADO ATM'!$A$2:$C$902,3,0)</f>
        <v>NORTE</v>
      </c>
      <c r="B73" s="112" t="s">
        <v>2634</v>
      </c>
      <c r="C73" s="97">
        <v>44419.370694444442</v>
      </c>
      <c r="D73" s="97" t="s">
        <v>2644</v>
      </c>
      <c r="E73" s="142">
        <v>599</v>
      </c>
      <c r="F73" s="168" t="str">
        <f>VLOOKUP(E73,VIP!$A$2:$O14925,2,0)</f>
        <v>DRBR258</v>
      </c>
      <c r="G73" s="168" t="str">
        <f>VLOOKUP(E73,'[1]LISTADO ATM'!$A$2:$B$901,2,0)</f>
        <v xml:space="preserve">ATM Oficina Plaza Internacional (Santiago) </v>
      </c>
      <c r="H73" s="168" t="str">
        <f>VLOOKUP(E73,VIP!$A$2:$O19886,7,FALSE)</f>
        <v>Si</v>
      </c>
      <c r="I73" s="168" t="str">
        <f>VLOOKUP(E73,VIP!$A$2:$O11851,8,FALSE)</f>
        <v>Si</v>
      </c>
      <c r="J73" s="168" t="str">
        <f>VLOOKUP(E73,VIP!$A$2:$O11801,8,FALSE)</f>
        <v>Si</v>
      </c>
      <c r="K73" s="168" t="str">
        <f>VLOOKUP(E73,VIP!$A$2:$O15375,6,0)</f>
        <v>NO</v>
      </c>
      <c r="L73" s="147" t="s">
        <v>2590</v>
      </c>
      <c r="M73" s="96" t="s">
        <v>2439</v>
      </c>
      <c r="N73" s="96" t="s">
        <v>2613</v>
      </c>
      <c r="O73" s="168" t="s">
        <v>2645</v>
      </c>
      <c r="P73" s="168"/>
      <c r="Q73" s="96" t="s">
        <v>2590</v>
      </c>
    </row>
    <row r="74" spans="1:17" ht="18" x14ac:dyDescent="0.25">
      <c r="A74" s="168" t="str">
        <f>VLOOKUP(E74,'[1]LISTADO ATM'!$A$2:$C$902,3,0)</f>
        <v>DISTRITO NACIONAL</v>
      </c>
      <c r="B74" s="112" t="s">
        <v>2646</v>
      </c>
      <c r="C74" s="97">
        <v>44419.5628125</v>
      </c>
      <c r="D74" s="97" t="s">
        <v>2442</v>
      </c>
      <c r="E74" s="142">
        <v>26</v>
      </c>
      <c r="F74" s="168" t="str">
        <f>VLOOKUP(E74,[1]VIP!$A$2:$O14896,2,0)</f>
        <v>DRBR221</v>
      </c>
      <c r="G74" s="168" t="str">
        <f>VLOOKUP(E74,'[1]LISTADO ATM'!$A$2:$B$901,2,0)</f>
        <v>ATM S/M Jumbo San Isidro</v>
      </c>
      <c r="H74" s="168" t="str">
        <f>VLOOKUP(E74,[1]VIP!$A$2:$O19857,7,FALSE)</f>
        <v>Si</v>
      </c>
      <c r="I74" s="168" t="str">
        <f>VLOOKUP(E74,[1]VIP!$A$2:$O11822,8,FALSE)</f>
        <v>Si</v>
      </c>
      <c r="J74" s="168" t="str">
        <f>VLOOKUP(E74,[1]VIP!$A$2:$O11772,8,FALSE)</f>
        <v>Si</v>
      </c>
      <c r="K74" s="168" t="str">
        <f>VLOOKUP(E74,[1]VIP!$A$2:$O15346,6,0)</f>
        <v>NO</v>
      </c>
      <c r="L74" s="147" t="s">
        <v>2590</v>
      </c>
      <c r="M74" s="96" t="s">
        <v>2439</v>
      </c>
      <c r="N74" s="96" t="s">
        <v>2446</v>
      </c>
      <c r="O74" s="168" t="s">
        <v>2447</v>
      </c>
      <c r="P74" s="168"/>
      <c r="Q74" s="96" t="s">
        <v>2590</v>
      </c>
    </row>
    <row r="75" spans="1:17" ht="18" x14ac:dyDescent="0.25">
      <c r="A75" s="168" t="str">
        <f>VLOOKUP(E75,'LISTADO ATM'!$A$2:$C$902,3,0)</f>
        <v>ESTE</v>
      </c>
      <c r="B75" s="112" t="s">
        <v>2705</v>
      </c>
      <c r="C75" s="97">
        <v>44420.038518518515</v>
      </c>
      <c r="D75" s="97" t="s">
        <v>2462</v>
      </c>
      <c r="E75" s="142">
        <v>429</v>
      </c>
      <c r="F75" s="168" t="str">
        <f>VLOOKUP(E75,VIP!$A$2:$O14870,2,0)</f>
        <v>DRBR429</v>
      </c>
      <c r="G75" s="168" t="str">
        <f>VLOOKUP(E75,'LISTADO ATM'!$A$2:$B$901,2,0)</f>
        <v xml:space="preserve">ATM Oficina Jumbo La Romana </v>
      </c>
      <c r="H75" s="168" t="str">
        <f>VLOOKUP(E75,VIP!$A$2:$O19831,7,FALSE)</f>
        <v>Si</v>
      </c>
      <c r="I75" s="168" t="str">
        <f>VLOOKUP(E75,VIP!$A$2:$O11796,8,FALSE)</f>
        <v>Si</v>
      </c>
      <c r="J75" s="168" t="str">
        <f>VLOOKUP(E75,VIP!$A$2:$O11746,8,FALSE)</f>
        <v>Si</v>
      </c>
      <c r="K75" s="168" t="str">
        <f>VLOOKUP(E75,VIP!$A$2:$O15320,6,0)</f>
        <v>NO</v>
      </c>
      <c r="L75" s="147" t="s">
        <v>2590</v>
      </c>
      <c r="M75" s="96" t="s">
        <v>2439</v>
      </c>
      <c r="N75" s="96" t="s">
        <v>2446</v>
      </c>
      <c r="O75" s="168" t="s">
        <v>2463</v>
      </c>
      <c r="P75" s="168"/>
      <c r="Q75" s="96" t="s">
        <v>2590</v>
      </c>
    </row>
    <row r="76" spans="1:17" ht="18" x14ac:dyDescent="0.25">
      <c r="A76" s="168" t="str">
        <f>VLOOKUP(E76,'LISTADO ATM'!$A$2:$C$902,3,0)</f>
        <v>NORTE</v>
      </c>
      <c r="B76" s="112" t="s">
        <v>2702</v>
      </c>
      <c r="C76" s="97">
        <v>44420.056504629632</v>
      </c>
      <c r="D76" s="97" t="s">
        <v>2644</v>
      </c>
      <c r="E76" s="142">
        <v>944</v>
      </c>
      <c r="F76" s="168" t="str">
        <f>VLOOKUP(E76,VIP!$A$2:$O14867,2,0)</f>
        <v>DRBR944</v>
      </c>
      <c r="G76" s="168" t="str">
        <f>VLOOKUP(E76,'LISTADO ATM'!$A$2:$B$901,2,0)</f>
        <v xml:space="preserve">ATM UNP Mao </v>
      </c>
      <c r="H76" s="168" t="str">
        <f>VLOOKUP(E76,VIP!$A$2:$O19828,7,FALSE)</f>
        <v>Si</v>
      </c>
      <c r="I76" s="168" t="str">
        <f>VLOOKUP(E76,VIP!$A$2:$O11793,8,FALSE)</f>
        <v>Si</v>
      </c>
      <c r="J76" s="168" t="str">
        <f>VLOOKUP(E76,VIP!$A$2:$O11743,8,FALSE)</f>
        <v>Si</v>
      </c>
      <c r="K76" s="168" t="str">
        <f>VLOOKUP(E76,VIP!$A$2:$O15317,6,0)</f>
        <v>NO</v>
      </c>
      <c r="L76" s="147" t="s">
        <v>2590</v>
      </c>
      <c r="M76" s="96" t="s">
        <v>2439</v>
      </c>
      <c r="N76" s="96" t="s">
        <v>2446</v>
      </c>
      <c r="O76" s="168" t="s">
        <v>2645</v>
      </c>
      <c r="P76" s="168"/>
      <c r="Q76" s="96" t="s">
        <v>2590</v>
      </c>
    </row>
    <row r="77" spans="1:17" ht="18" x14ac:dyDescent="0.25">
      <c r="A77" s="168" t="str">
        <f>VLOOKUP(E77,'LISTADO ATM'!$A$2:$C$902,3,0)</f>
        <v>NORTE</v>
      </c>
      <c r="B77" s="112" t="s">
        <v>2699</v>
      </c>
      <c r="C77" s="97">
        <v>44420.064155092594</v>
      </c>
      <c r="D77" s="97" t="s">
        <v>2462</v>
      </c>
      <c r="E77" s="142">
        <v>431</v>
      </c>
      <c r="F77" s="168" t="str">
        <f>VLOOKUP(E77,VIP!$A$2:$O14864,2,0)</f>
        <v>DRBR583</v>
      </c>
      <c r="G77" s="168" t="str">
        <f>VLOOKUP(E77,'LISTADO ATM'!$A$2:$B$901,2,0)</f>
        <v xml:space="preserve">ATM Autoservicio Sol (Santiago) </v>
      </c>
      <c r="H77" s="168" t="str">
        <f>VLOOKUP(E77,VIP!$A$2:$O19825,7,FALSE)</f>
        <v>Si</v>
      </c>
      <c r="I77" s="168" t="str">
        <f>VLOOKUP(E77,VIP!$A$2:$O11790,8,FALSE)</f>
        <v>Si</v>
      </c>
      <c r="J77" s="168" t="str">
        <f>VLOOKUP(E77,VIP!$A$2:$O11740,8,FALSE)</f>
        <v>Si</v>
      </c>
      <c r="K77" s="168" t="str">
        <f>VLOOKUP(E77,VIP!$A$2:$O15314,6,0)</f>
        <v>SI</v>
      </c>
      <c r="L77" s="147" t="s">
        <v>2590</v>
      </c>
      <c r="M77" s="96" t="s">
        <v>2439</v>
      </c>
      <c r="N77" s="96" t="s">
        <v>2446</v>
      </c>
      <c r="O77" s="168" t="s">
        <v>2463</v>
      </c>
      <c r="P77" s="168"/>
      <c r="Q77" s="96" t="s">
        <v>2590</v>
      </c>
    </row>
    <row r="78" spans="1:17" ht="18" x14ac:dyDescent="0.25">
      <c r="A78" s="168" t="str">
        <f>VLOOKUP(E78,'LISTADO ATM'!$A$2:$C$902,3,0)</f>
        <v>NORTE</v>
      </c>
      <c r="B78" s="112" t="s">
        <v>2697</v>
      </c>
      <c r="C78" s="97">
        <v>44420.072418981479</v>
      </c>
      <c r="D78" s="97" t="s">
        <v>2462</v>
      </c>
      <c r="E78" s="142">
        <v>538</v>
      </c>
      <c r="F78" s="168" t="str">
        <f>VLOOKUP(E78,VIP!$A$2:$O14862,2,0)</f>
        <v>DRBR538</v>
      </c>
      <c r="G78" s="168" t="str">
        <f>VLOOKUP(E78,'LISTADO ATM'!$A$2:$B$901,2,0)</f>
        <v>ATM  Autoservicio San Fco. Macorís</v>
      </c>
      <c r="H78" s="168" t="str">
        <f>VLOOKUP(E78,VIP!$A$2:$O19823,7,FALSE)</f>
        <v>Si</v>
      </c>
      <c r="I78" s="168" t="str">
        <f>VLOOKUP(E78,VIP!$A$2:$O11788,8,FALSE)</f>
        <v>Si</v>
      </c>
      <c r="J78" s="168" t="str">
        <f>VLOOKUP(E78,VIP!$A$2:$O11738,8,FALSE)</f>
        <v>Si</v>
      </c>
      <c r="K78" s="168" t="str">
        <f>VLOOKUP(E78,VIP!$A$2:$O15312,6,0)</f>
        <v>NO</v>
      </c>
      <c r="L78" s="147" t="s">
        <v>2590</v>
      </c>
      <c r="M78" s="96" t="s">
        <v>2439</v>
      </c>
      <c r="N78" s="96" t="s">
        <v>2446</v>
      </c>
      <c r="O78" s="168" t="s">
        <v>2463</v>
      </c>
      <c r="P78" s="168"/>
      <c r="Q78" s="96" t="s">
        <v>2590</v>
      </c>
    </row>
    <row r="79" spans="1:17" ht="18" x14ac:dyDescent="0.25">
      <c r="A79" s="168" t="str">
        <f>VLOOKUP(E79,'LISTADO ATM'!$A$2:$C$902,3,0)</f>
        <v>NORTE</v>
      </c>
      <c r="B79" s="112" t="s">
        <v>2696</v>
      </c>
      <c r="C79" s="97">
        <v>44420.074467592596</v>
      </c>
      <c r="D79" s="97" t="s">
        <v>2176</v>
      </c>
      <c r="E79" s="142">
        <v>720</v>
      </c>
      <c r="F79" s="168" t="str">
        <f>VLOOKUP(E79,VIP!$A$2:$O14861,2,0)</f>
        <v>DRBR12E</v>
      </c>
      <c r="G79" s="168" t="str">
        <f>VLOOKUP(E79,'LISTADO ATM'!$A$2:$B$901,2,0)</f>
        <v xml:space="preserve">ATM OMSA (Santiago) </v>
      </c>
      <c r="H79" s="168" t="str">
        <f>VLOOKUP(E79,VIP!$A$2:$O19822,7,FALSE)</f>
        <v>Si</v>
      </c>
      <c r="I79" s="168" t="str">
        <f>VLOOKUP(E79,VIP!$A$2:$O11787,8,FALSE)</f>
        <v>Si</v>
      </c>
      <c r="J79" s="168" t="str">
        <f>VLOOKUP(E79,VIP!$A$2:$O11737,8,FALSE)</f>
        <v>Si</v>
      </c>
      <c r="K79" s="168" t="str">
        <f>VLOOKUP(E79,VIP!$A$2:$O15311,6,0)</f>
        <v>NO</v>
      </c>
      <c r="L79" s="147" t="s">
        <v>2553</v>
      </c>
      <c r="M79" s="96" t="s">
        <v>2439</v>
      </c>
      <c r="N79" s="96" t="s">
        <v>2446</v>
      </c>
      <c r="O79" s="168" t="s">
        <v>2669</v>
      </c>
      <c r="P79" s="168"/>
      <c r="Q79" s="96" t="s">
        <v>2553</v>
      </c>
    </row>
    <row r="80" spans="1:17" ht="18" x14ac:dyDescent="0.25">
      <c r="A80" s="168" t="str">
        <f>VLOOKUP(E80,'LISTADO ATM'!$A$2:$C$902,3,0)</f>
        <v>NORTE</v>
      </c>
      <c r="B80" s="112" t="s">
        <v>2707</v>
      </c>
      <c r="C80" s="97">
        <v>44420.344085648147</v>
      </c>
      <c r="D80" s="97" t="s">
        <v>2462</v>
      </c>
      <c r="E80" s="142">
        <v>741</v>
      </c>
      <c r="F80" s="168" t="str">
        <f>VLOOKUP(E80,VIP!$A$2:$O14848,2,0)</f>
        <v>DRBR460</v>
      </c>
      <c r="G80" s="168" t="str">
        <f>VLOOKUP(E80,'LISTADO ATM'!$A$2:$B$901,2,0)</f>
        <v>ATM CURNE UASD San Francisco de Macorís</v>
      </c>
      <c r="H80" s="168" t="str">
        <f>VLOOKUP(E80,VIP!$A$2:$O19809,7,FALSE)</f>
        <v>Si</v>
      </c>
      <c r="I80" s="168" t="str">
        <f>VLOOKUP(E80,VIP!$A$2:$O11774,8,FALSE)</f>
        <v>Si</v>
      </c>
      <c r="J80" s="168" t="str">
        <f>VLOOKUP(E80,VIP!$A$2:$O11724,8,FALSE)</f>
        <v>Si</v>
      </c>
      <c r="K80" s="168" t="str">
        <f>VLOOKUP(E80,VIP!$A$2:$O15298,6,0)</f>
        <v>NO</v>
      </c>
      <c r="L80" s="147" t="s">
        <v>2553</v>
      </c>
      <c r="M80" s="96" t="s">
        <v>2439</v>
      </c>
      <c r="N80" s="96" t="s">
        <v>2446</v>
      </c>
      <c r="O80" s="168" t="s">
        <v>2463</v>
      </c>
      <c r="P80" s="168"/>
      <c r="Q80" s="96" t="s">
        <v>2553</v>
      </c>
    </row>
    <row r="81" spans="1:17" ht="18" x14ac:dyDescent="0.25">
      <c r="A81" s="168" t="str">
        <f>VLOOKUP(E81,'LISTADO ATM'!$A$2:$C$902,3,0)</f>
        <v>DISTRITO NACIONAL</v>
      </c>
      <c r="B81" s="112" t="s">
        <v>2682</v>
      </c>
      <c r="C81" s="97">
        <v>44420.112962962965</v>
      </c>
      <c r="D81" s="97" t="s">
        <v>2462</v>
      </c>
      <c r="E81" s="142">
        <v>823</v>
      </c>
      <c r="F81" s="168" t="str">
        <f>VLOOKUP(E81,VIP!$A$2:$O14847,2,0)</f>
        <v>DRBR823</v>
      </c>
      <c r="G81" s="168" t="str">
        <f>VLOOKUP(E81,'LISTADO ATM'!$A$2:$B$901,2,0)</f>
        <v xml:space="preserve">ATM UNP El Carril (Haina) </v>
      </c>
      <c r="H81" s="168" t="str">
        <f>VLOOKUP(E81,VIP!$A$2:$O19808,7,FALSE)</f>
        <v>Si</v>
      </c>
      <c r="I81" s="168" t="str">
        <f>VLOOKUP(E81,VIP!$A$2:$O11773,8,FALSE)</f>
        <v>Si</v>
      </c>
      <c r="J81" s="168" t="str">
        <f>VLOOKUP(E81,VIP!$A$2:$O11723,8,FALSE)</f>
        <v>Si</v>
      </c>
      <c r="K81" s="168" t="str">
        <f>VLOOKUP(E81,VIP!$A$2:$O15297,6,0)</f>
        <v>NO</v>
      </c>
      <c r="L81" s="147" t="s">
        <v>2435</v>
      </c>
      <c r="M81" s="96" t="s">
        <v>2439</v>
      </c>
      <c r="N81" s="96" t="s">
        <v>2446</v>
      </c>
      <c r="O81" s="168" t="s">
        <v>2463</v>
      </c>
      <c r="P81" s="168"/>
      <c r="Q81" s="96" t="s">
        <v>2435</v>
      </c>
    </row>
    <row r="82" spans="1:17" ht="18" x14ac:dyDescent="0.25">
      <c r="A82" s="168" t="str">
        <f>VLOOKUP(E82,'LISTADO ATM'!$A$2:$C$902,3,0)</f>
        <v>DISTRITO NACIONAL</v>
      </c>
      <c r="B82" s="112" t="s">
        <v>2712</v>
      </c>
      <c r="C82" s="97">
        <v>44420.50440972222</v>
      </c>
      <c r="D82" s="97" t="s">
        <v>2442</v>
      </c>
      <c r="E82" s="142">
        <v>416</v>
      </c>
      <c r="F82" s="168" t="str">
        <f>VLOOKUP(E82,VIP!$A$2:$O14849,2,0)</f>
        <v>DRBR416</v>
      </c>
      <c r="G82" s="168" t="str">
        <f>VLOOKUP(E82,'LISTADO ATM'!$A$2:$B$901,2,0)</f>
        <v xml:space="preserve">ATM Autobanco San Martín II </v>
      </c>
      <c r="H82" s="168" t="str">
        <f>VLOOKUP(E82,VIP!$A$2:$O19810,7,FALSE)</f>
        <v>Si</v>
      </c>
      <c r="I82" s="168" t="str">
        <f>VLOOKUP(E82,VIP!$A$2:$O11775,8,FALSE)</f>
        <v>Si</v>
      </c>
      <c r="J82" s="168" t="str">
        <f>VLOOKUP(E82,VIP!$A$2:$O11725,8,FALSE)</f>
        <v>Si</v>
      </c>
      <c r="K82" s="168" t="str">
        <f>VLOOKUP(E82,VIP!$A$2:$O15299,6,0)</f>
        <v>NO</v>
      </c>
      <c r="L82" s="147" t="s">
        <v>2435</v>
      </c>
      <c r="M82" s="96" t="s">
        <v>2439</v>
      </c>
      <c r="N82" s="96" t="s">
        <v>2446</v>
      </c>
      <c r="O82" s="168" t="s">
        <v>2447</v>
      </c>
      <c r="P82" s="169"/>
      <c r="Q82" s="96" t="s">
        <v>2435</v>
      </c>
    </row>
    <row r="83" spans="1:17" ht="18" x14ac:dyDescent="0.25">
      <c r="A83" s="168" t="str">
        <f>VLOOKUP(E83,'LISTADO ATM'!$A$2:$C$902,3,0)</f>
        <v>DISTRITO NACIONAL</v>
      </c>
      <c r="B83" s="112" t="s">
        <v>2704</v>
      </c>
      <c r="C83" s="97">
        <v>44420.052291666667</v>
      </c>
      <c r="D83" s="97" t="s">
        <v>2175</v>
      </c>
      <c r="E83" s="142">
        <v>951</v>
      </c>
      <c r="F83" s="168" t="str">
        <f>VLOOKUP(E83,VIP!$A$2:$O14869,2,0)</f>
        <v>DRBR203</v>
      </c>
      <c r="G83" s="168" t="str">
        <f>VLOOKUP(E83,'LISTADO ATM'!$A$2:$B$901,2,0)</f>
        <v xml:space="preserve">ATM Oficina Plaza Haché JFK </v>
      </c>
      <c r="H83" s="168" t="str">
        <f>VLOOKUP(E83,VIP!$A$2:$O19830,7,FALSE)</f>
        <v>Si</v>
      </c>
      <c r="I83" s="168" t="str">
        <f>VLOOKUP(E83,VIP!$A$2:$O11795,8,FALSE)</f>
        <v>Si</v>
      </c>
      <c r="J83" s="168" t="str">
        <f>VLOOKUP(E83,VIP!$A$2:$O11745,8,FALSE)</f>
        <v>Si</v>
      </c>
      <c r="K83" s="168" t="str">
        <f>VLOOKUP(E83,VIP!$A$2:$O15319,6,0)</f>
        <v>NO</v>
      </c>
      <c r="L83" s="147" t="s">
        <v>2619</v>
      </c>
      <c r="M83" s="96" t="s">
        <v>2439</v>
      </c>
      <c r="N83" s="96" t="s">
        <v>2446</v>
      </c>
      <c r="O83" s="168" t="s">
        <v>2448</v>
      </c>
      <c r="P83" s="169"/>
      <c r="Q83" s="96" t="s">
        <v>2619</v>
      </c>
    </row>
    <row r="84" spans="1:17" ht="18" x14ac:dyDescent="0.25">
      <c r="A84" s="168" t="str">
        <f>VLOOKUP(E84,'LISTADO ATM'!$A$2:$C$902,3,0)</f>
        <v>SUR</v>
      </c>
      <c r="B84" s="112" t="s">
        <v>2717</v>
      </c>
      <c r="C84" s="97">
        <v>44420.494212962964</v>
      </c>
      <c r="D84" s="97" t="s">
        <v>2442</v>
      </c>
      <c r="E84" s="142">
        <v>360</v>
      </c>
      <c r="F84" s="168" t="str">
        <f>VLOOKUP(E84,VIP!$A$2:$O14854,2,0)</f>
        <v>DRBR360</v>
      </c>
      <c r="G84" s="168" t="str">
        <f>VLOOKUP(E84,'LISTADO ATM'!$A$2:$B$901,2,0)</f>
        <v>ATM Ayuntamiento Guayabal</v>
      </c>
      <c r="H84" s="168" t="str">
        <f>VLOOKUP(E84,VIP!$A$2:$O19815,7,FALSE)</f>
        <v>si</v>
      </c>
      <c r="I84" s="168" t="str">
        <f>VLOOKUP(E84,VIP!$A$2:$O11780,8,FALSE)</f>
        <v>si</v>
      </c>
      <c r="J84" s="168" t="str">
        <f>VLOOKUP(E84,VIP!$A$2:$O11730,8,FALSE)</f>
        <v>si</v>
      </c>
      <c r="K84" s="168" t="str">
        <f>VLOOKUP(E84,VIP!$A$2:$O15304,6,0)</f>
        <v>NO</v>
      </c>
      <c r="L84" s="147" t="s">
        <v>2719</v>
      </c>
      <c r="M84" s="96" t="s">
        <v>2439</v>
      </c>
      <c r="N84" s="96" t="s">
        <v>2446</v>
      </c>
      <c r="O84" s="168" t="s">
        <v>2447</v>
      </c>
      <c r="P84" s="168"/>
      <c r="Q84" s="96" t="s">
        <v>2719</v>
      </c>
    </row>
    <row r="85" spans="1:17" ht="18" x14ac:dyDescent="0.25">
      <c r="A85" s="168" t="str">
        <f>VLOOKUP(E85,'LISTADO ATM'!$A$2:$C$902,3,0)</f>
        <v>DISTRITO NACIONAL</v>
      </c>
      <c r="B85" s="112" t="s">
        <v>2678</v>
      </c>
      <c r="C85" s="97">
        <v>44419.852361111109</v>
      </c>
      <c r="D85" s="97" t="s">
        <v>2175</v>
      </c>
      <c r="E85" s="142">
        <v>939</v>
      </c>
      <c r="F85" s="168" t="str">
        <f>VLOOKUP(E85,VIP!$A$2:$O14859,2,0)</f>
        <v>DRBR939</v>
      </c>
      <c r="G85" s="168" t="str">
        <f>VLOOKUP(E85,'LISTADO ATM'!$A$2:$B$901,2,0)</f>
        <v xml:space="preserve">ATM Estación Texaco Máximo Gómez </v>
      </c>
      <c r="H85" s="168" t="str">
        <f>VLOOKUP(E85,VIP!$A$2:$O19820,7,FALSE)</f>
        <v>Si</v>
      </c>
      <c r="I85" s="168" t="str">
        <f>VLOOKUP(E85,VIP!$A$2:$O11785,8,FALSE)</f>
        <v>Si</v>
      </c>
      <c r="J85" s="168" t="str">
        <f>VLOOKUP(E85,VIP!$A$2:$O11735,8,FALSE)</f>
        <v>Si</v>
      </c>
      <c r="K85" s="168" t="str">
        <f>VLOOKUP(E85,VIP!$A$2:$O15309,6,0)</f>
        <v>NO</v>
      </c>
      <c r="L85" s="147" t="s">
        <v>2675</v>
      </c>
      <c r="M85" s="96" t="s">
        <v>2439</v>
      </c>
      <c r="N85" s="96" t="s">
        <v>2613</v>
      </c>
      <c r="O85" s="168" t="s">
        <v>2448</v>
      </c>
      <c r="P85" s="168"/>
      <c r="Q85" s="96" t="s">
        <v>2675</v>
      </c>
    </row>
    <row r="86" spans="1:17" s="129" customFormat="1" ht="18" x14ac:dyDescent="0.25">
      <c r="A86" s="169" t="str">
        <f>VLOOKUP(E86,'LISTADO ATM'!$A$2:$C$902,3,0)</f>
        <v>NORTE</v>
      </c>
      <c r="B86" s="112" t="s">
        <v>2676</v>
      </c>
      <c r="C86" s="97">
        <v>44419.856307870374</v>
      </c>
      <c r="D86" s="97" t="s">
        <v>2176</v>
      </c>
      <c r="E86" s="142">
        <v>654</v>
      </c>
      <c r="F86" s="169" t="str">
        <f>VLOOKUP(E86,VIP!$A$2:$O14852,2,0)</f>
        <v>DRBR654</v>
      </c>
      <c r="G86" s="169" t="str">
        <f>VLOOKUP(E86,'LISTADO ATM'!$A$2:$B$901,2,0)</f>
        <v>ATM Autoservicio S/M Jumbo Puerto Plata</v>
      </c>
      <c r="H86" s="169" t="str">
        <f>VLOOKUP(E86,VIP!$A$2:$O19813,7,FALSE)</f>
        <v>Si</v>
      </c>
      <c r="I86" s="169" t="str">
        <f>VLOOKUP(E86,VIP!$A$2:$O11778,8,FALSE)</f>
        <v>Si</v>
      </c>
      <c r="J86" s="169" t="str">
        <f>VLOOKUP(E86,VIP!$A$2:$O11728,8,FALSE)</f>
        <v>Si</v>
      </c>
      <c r="K86" s="169" t="str">
        <f>VLOOKUP(E86,VIP!$A$2:$O15302,6,0)</f>
        <v>NO</v>
      </c>
      <c r="L86" s="147" t="s">
        <v>2675</v>
      </c>
      <c r="M86" s="96" t="s">
        <v>2439</v>
      </c>
      <c r="N86" s="96" t="s">
        <v>2446</v>
      </c>
      <c r="O86" s="169" t="s">
        <v>2586</v>
      </c>
      <c r="P86" s="169"/>
      <c r="Q86" s="96" t="s">
        <v>2675</v>
      </c>
    </row>
    <row r="87" spans="1:17" s="129" customFormat="1" ht="18" x14ac:dyDescent="0.25">
      <c r="A87" s="169" t="str">
        <f>VLOOKUP(E87,'LISTADO ATM'!$A$2:$C$902,3,0)</f>
        <v>DISTRITO NACIONAL</v>
      </c>
      <c r="B87" s="112" t="s">
        <v>2674</v>
      </c>
      <c r="C87" s="97">
        <v>44419.857245370367</v>
      </c>
      <c r="D87" s="97" t="s">
        <v>2175</v>
      </c>
      <c r="E87" s="142">
        <v>183</v>
      </c>
      <c r="F87" s="169" t="str">
        <f>VLOOKUP(E87,VIP!$A$2:$O14850,2,0)</f>
        <v>DRBR183</v>
      </c>
      <c r="G87" s="169" t="str">
        <f>VLOOKUP(E87,'LISTADO ATM'!$A$2:$B$901,2,0)</f>
        <v>ATM Estación Nativa Km. 22 Aut. Duarte.</v>
      </c>
      <c r="H87" s="169" t="str">
        <f>VLOOKUP(E87,VIP!$A$2:$O19811,7,FALSE)</f>
        <v>N/A</v>
      </c>
      <c r="I87" s="169" t="str">
        <f>VLOOKUP(E87,VIP!$A$2:$O11776,8,FALSE)</f>
        <v>N/A</v>
      </c>
      <c r="J87" s="169" t="str">
        <f>VLOOKUP(E87,VIP!$A$2:$O11726,8,FALSE)</f>
        <v>N/A</v>
      </c>
      <c r="K87" s="169" t="str">
        <f>VLOOKUP(E87,VIP!$A$2:$O15300,6,0)</f>
        <v>N/A</v>
      </c>
      <c r="L87" s="147" t="s">
        <v>2675</v>
      </c>
      <c r="M87" s="96" t="s">
        <v>2439</v>
      </c>
      <c r="N87" s="96" t="s">
        <v>2613</v>
      </c>
      <c r="O87" s="169" t="s">
        <v>2448</v>
      </c>
      <c r="P87" s="169"/>
      <c r="Q87" s="96" t="s">
        <v>2675</v>
      </c>
    </row>
    <row r="88" spans="1:17" s="129" customFormat="1" ht="18" x14ac:dyDescent="0.25">
      <c r="A88" s="169" t="str">
        <f>VLOOKUP(E88,'LISTADO ATM'!$A$2:$C$902,3,0)</f>
        <v>DISTRITO NACIONAL</v>
      </c>
      <c r="B88" s="112" t="s">
        <v>2635</v>
      </c>
      <c r="C88" s="97">
        <v>44419.390439814815</v>
      </c>
      <c r="D88" s="97" t="s">
        <v>2442</v>
      </c>
      <c r="E88" s="142">
        <v>663</v>
      </c>
      <c r="F88" s="169" t="str">
        <f>VLOOKUP(E88,VIP!$A$2:$O14871,2,0)</f>
        <v>DRBR663</v>
      </c>
      <c r="G88" s="169" t="str">
        <f>VLOOKUP(E88,'LISTADO ATM'!$A$2:$B$901,2,0)</f>
        <v>ATM S/M Olé Av. España</v>
      </c>
      <c r="H88" s="169" t="str">
        <f>VLOOKUP(E88,VIP!$A$2:$O19832,7,FALSE)</f>
        <v>N/A</v>
      </c>
      <c r="I88" s="169" t="str">
        <f>VLOOKUP(E88,VIP!$A$2:$O11797,8,FALSE)</f>
        <v>N/A</v>
      </c>
      <c r="J88" s="169" t="str">
        <f>VLOOKUP(E88,VIP!$A$2:$O11747,8,FALSE)</f>
        <v>N/A</v>
      </c>
      <c r="K88" s="169" t="str">
        <f>VLOOKUP(E88,VIP!$A$2:$O15321,6,0)</f>
        <v>N/A</v>
      </c>
      <c r="L88" s="147" t="s">
        <v>2411</v>
      </c>
      <c r="M88" s="96" t="s">
        <v>2439</v>
      </c>
      <c r="N88" s="96" t="s">
        <v>2446</v>
      </c>
      <c r="O88" s="169" t="s">
        <v>2447</v>
      </c>
      <c r="P88" s="169"/>
      <c r="Q88" s="96" t="s">
        <v>2411</v>
      </c>
    </row>
    <row r="89" spans="1:17" s="129" customFormat="1" ht="18" x14ac:dyDescent="0.25">
      <c r="A89" s="169" t="str">
        <f>VLOOKUP(E89,'[1]LISTADO ATM'!$A$2:$C$902,3,0)</f>
        <v>DISTRITO NACIONAL</v>
      </c>
      <c r="B89" s="112" t="s">
        <v>2657</v>
      </c>
      <c r="C89" s="97">
        <v>44419.659675925926</v>
      </c>
      <c r="D89" s="97" t="s">
        <v>2442</v>
      </c>
      <c r="E89" s="142">
        <v>884</v>
      </c>
      <c r="F89" s="169" t="str">
        <f>VLOOKUP(E89,[1]VIP!$A$2:$O14909,2,0)</f>
        <v>DRBR884</v>
      </c>
      <c r="G89" s="169" t="str">
        <f>VLOOKUP(E89,'[1]LISTADO ATM'!$A$2:$B$901,2,0)</f>
        <v xml:space="preserve">ATM UNP Olé Sabana Perdida </v>
      </c>
      <c r="H89" s="169" t="str">
        <f>VLOOKUP(E89,[1]VIP!$A$2:$O19870,7,FALSE)</f>
        <v>Si</v>
      </c>
      <c r="I89" s="169" t="str">
        <f>VLOOKUP(E89,[1]VIP!$A$2:$O11835,8,FALSE)</f>
        <v>Si</v>
      </c>
      <c r="J89" s="169" t="str">
        <f>VLOOKUP(E89,[1]VIP!$A$2:$O11785,8,FALSE)</f>
        <v>Si</v>
      </c>
      <c r="K89" s="169" t="str">
        <f>VLOOKUP(E89,[1]VIP!$A$2:$O15359,6,0)</f>
        <v>NO</v>
      </c>
      <c r="L89" s="147" t="s">
        <v>2411</v>
      </c>
      <c r="M89" s="96" t="s">
        <v>2439</v>
      </c>
      <c r="N89" s="96" t="s">
        <v>2446</v>
      </c>
      <c r="O89" s="169" t="s">
        <v>2447</v>
      </c>
      <c r="P89" s="169"/>
      <c r="Q89" s="96" t="s">
        <v>2411</v>
      </c>
    </row>
    <row r="90" spans="1:17" s="129" customFormat="1" ht="18" x14ac:dyDescent="0.25">
      <c r="A90" s="169" t="str">
        <f>VLOOKUP(E90,'[1]LISTADO ATM'!$A$2:$C$902,3,0)</f>
        <v>SUR</v>
      </c>
      <c r="B90" s="112" t="s">
        <v>2663</v>
      </c>
      <c r="C90" s="97">
        <v>44419.698935185188</v>
      </c>
      <c r="D90" s="97" t="s">
        <v>2442</v>
      </c>
      <c r="E90" s="142">
        <v>311</v>
      </c>
      <c r="F90" s="169" t="str">
        <f>VLOOKUP(E90,[1]VIP!$A$2:$O14925,2,0)</f>
        <v>DRBR381</v>
      </c>
      <c r="G90" s="169" t="str">
        <f>VLOOKUP(E90,'[1]LISTADO ATM'!$A$2:$B$901,2,0)</f>
        <v>ATM Plaza Eroski</v>
      </c>
      <c r="H90" s="169" t="str">
        <f>VLOOKUP(E90,[1]VIP!$A$2:$O19886,7,FALSE)</f>
        <v>Si</v>
      </c>
      <c r="I90" s="169" t="str">
        <f>VLOOKUP(E90,[1]VIP!$A$2:$O11851,8,FALSE)</f>
        <v>Si</v>
      </c>
      <c r="J90" s="169" t="str">
        <f>VLOOKUP(E90,[1]VIP!$A$2:$O11801,8,FALSE)</f>
        <v>Si</v>
      </c>
      <c r="K90" s="169" t="str">
        <f>VLOOKUP(E90,[1]VIP!$A$2:$O15375,6,0)</f>
        <v>NO</v>
      </c>
      <c r="L90" s="147" t="s">
        <v>2411</v>
      </c>
      <c r="M90" s="96" t="s">
        <v>2439</v>
      </c>
      <c r="N90" s="96" t="s">
        <v>2446</v>
      </c>
      <c r="O90" s="169" t="s">
        <v>2447</v>
      </c>
      <c r="P90" s="169"/>
      <c r="Q90" s="96" t="s">
        <v>2411</v>
      </c>
    </row>
    <row r="91" spans="1:17" s="129" customFormat="1" ht="18" x14ac:dyDescent="0.25">
      <c r="A91" s="169" t="str">
        <f>VLOOKUP(E91,'LISTADO ATM'!$A$2:$C$902,3,0)</f>
        <v>ESTE</v>
      </c>
      <c r="B91" s="112" t="s">
        <v>2683</v>
      </c>
      <c r="C91" s="97">
        <v>44420.107835648145</v>
      </c>
      <c r="D91" s="97" t="s">
        <v>2462</v>
      </c>
      <c r="E91" s="142">
        <v>386</v>
      </c>
      <c r="F91" s="169" t="str">
        <f>VLOOKUP(E91,VIP!$A$2:$O14848,2,0)</f>
        <v>DRBR386</v>
      </c>
      <c r="G91" s="169" t="str">
        <f>VLOOKUP(E91,'LISTADO ATM'!$A$2:$B$901,2,0)</f>
        <v xml:space="preserve">ATM Plaza Verón II </v>
      </c>
      <c r="H91" s="169" t="str">
        <f>VLOOKUP(E91,VIP!$A$2:$O19809,7,FALSE)</f>
        <v>Si</v>
      </c>
      <c r="I91" s="169" t="str">
        <f>VLOOKUP(E91,VIP!$A$2:$O11774,8,FALSE)</f>
        <v>Si</v>
      </c>
      <c r="J91" s="169" t="str">
        <f>VLOOKUP(E91,VIP!$A$2:$O11724,8,FALSE)</f>
        <v>Si</v>
      </c>
      <c r="K91" s="169" t="str">
        <f>VLOOKUP(E91,VIP!$A$2:$O15298,6,0)</f>
        <v>NO</v>
      </c>
      <c r="L91" s="147" t="s">
        <v>2411</v>
      </c>
      <c r="M91" s="96" t="s">
        <v>2439</v>
      </c>
      <c r="N91" s="96" t="s">
        <v>2446</v>
      </c>
      <c r="O91" s="169" t="s">
        <v>2463</v>
      </c>
      <c r="P91" s="169"/>
      <c r="Q91" s="96" t="s">
        <v>2411</v>
      </c>
    </row>
    <row r="92" spans="1:17" s="129" customFormat="1" ht="18" x14ac:dyDescent="0.25">
      <c r="A92" s="169" t="str">
        <f>VLOOKUP(E92,'LISTADO ATM'!$A$2:$C$902,3,0)</f>
        <v>SUR</v>
      </c>
      <c r="B92" s="112" t="s">
        <v>2636</v>
      </c>
      <c r="C92" s="97">
        <v>44419.464629629627</v>
      </c>
      <c r="D92" s="97" t="s">
        <v>2175</v>
      </c>
      <c r="E92" s="142">
        <v>84</v>
      </c>
      <c r="F92" s="169" t="str">
        <f>VLOOKUP(E92,VIP!$A$2:$O14874,2,0)</f>
        <v>DRBR084</v>
      </c>
      <c r="G92" s="169" t="str">
        <f>VLOOKUP(E92,'LISTADO ATM'!$A$2:$B$901,2,0)</f>
        <v xml:space="preserve">ATM Oficina Multicentro Sirena San Cristóbal </v>
      </c>
      <c r="H92" s="169" t="str">
        <f>VLOOKUP(E92,VIP!$A$2:$O19835,7,FALSE)</f>
        <v>Si</v>
      </c>
      <c r="I92" s="169" t="str">
        <f>VLOOKUP(E92,VIP!$A$2:$O11800,8,FALSE)</f>
        <v>Si</v>
      </c>
      <c r="J92" s="169" t="str">
        <f>VLOOKUP(E92,VIP!$A$2:$O11750,8,FALSE)</f>
        <v>Si</v>
      </c>
      <c r="K92" s="169" t="str">
        <f>VLOOKUP(E92,VIP!$A$2:$O15324,6,0)</f>
        <v>SI</v>
      </c>
      <c r="L92" s="147" t="s">
        <v>2458</v>
      </c>
      <c r="M92" s="96" t="s">
        <v>2439</v>
      </c>
      <c r="N92" s="96" t="s">
        <v>2446</v>
      </c>
      <c r="O92" s="169" t="s">
        <v>2448</v>
      </c>
      <c r="P92" s="169"/>
      <c r="Q92" s="96" t="s">
        <v>2458</v>
      </c>
    </row>
    <row r="93" spans="1:17" s="129" customFormat="1" ht="18" x14ac:dyDescent="0.25">
      <c r="A93" s="169" t="str">
        <f>VLOOKUP(E93,'LISTADO ATM'!$A$2:$C$902,3,0)</f>
        <v>SUR</v>
      </c>
      <c r="B93" s="112" t="s">
        <v>2637</v>
      </c>
      <c r="C93" s="97">
        <v>44419.465844907405</v>
      </c>
      <c r="D93" s="97" t="s">
        <v>2175</v>
      </c>
      <c r="E93" s="142">
        <v>356</v>
      </c>
      <c r="F93" s="169" t="str">
        <f>VLOOKUP(E93,VIP!$A$2:$O14875,2,0)</f>
        <v>DRBR356</v>
      </c>
      <c r="G93" s="169" t="str">
        <f>VLOOKUP(E93,'LISTADO ATM'!$A$2:$B$901,2,0)</f>
        <v xml:space="preserve">ATM Estación Sigma (San Cristóbal) </v>
      </c>
      <c r="H93" s="169" t="str">
        <f>VLOOKUP(E93,VIP!$A$2:$O19836,7,FALSE)</f>
        <v>Si</v>
      </c>
      <c r="I93" s="169" t="str">
        <f>VLOOKUP(E93,VIP!$A$2:$O11801,8,FALSE)</f>
        <v>Si</v>
      </c>
      <c r="J93" s="169" t="str">
        <f>VLOOKUP(E93,VIP!$A$2:$O11751,8,FALSE)</f>
        <v>Si</v>
      </c>
      <c r="K93" s="169" t="str">
        <f>VLOOKUP(E93,VIP!$A$2:$O15325,6,0)</f>
        <v>NO</v>
      </c>
      <c r="L93" s="147" t="s">
        <v>2458</v>
      </c>
      <c r="M93" s="96" t="s">
        <v>2439</v>
      </c>
      <c r="N93" s="96" t="s">
        <v>2446</v>
      </c>
      <c r="O93" s="169" t="s">
        <v>2448</v>
      </c>
      <c r="P93" s="169"/>
      <c r="Q93" s="96" t="s">
        <v>2458</v>
      </c>
    </row>
    <row r="94" spans="1:17" s="129" customFormat="1" ht="18" x14ac:dyDescent="0.25">
      <c r="A94" s="169" t="str">
        <f>VLOOKUP(E94,'LISTADO ATM'!$A$2:$C$902,3,0)</f>
        <v>DISTRITO NACIONAL</v>
      </c>
      <c r="B94" s="112" t="s">
        <v>2638</v>
      </c>
      <c r="C94" s="97">
        <v>44419.467129629629</v>
      </c>
      <c r="D94" s="97" t="s">
        <v>2175</v>
      </c>
      <c r="E94" s="142">
        <v>889</v>
      </c>
      <c r="F94" s="169" t="str">
        <f>VLOOKUP(E94,VIP!$A$2:$O14877,2,0)</f>
        <v>DRBR889</v>
      </c>
      <c r="G94" s="169" t="str">
        <f>VLOOKUP(E94,'LISTADO ATM'!$A$2:$B$901,2,0)</f>
        <v>ATM Oficina Plaza Lama Máximo Gómez II</v>
      </c>
      <c r="H94" s="169" t="str">
        <f>VLOOKUP(E94,VIP!$A$2:$O19838,7,FALSE)</f>
        <v>Si</v>
      </c>
      <c r="I94" s="169" t="str">
        <f>VLOOKUP(E94,VIP!$A$2:$O11803,8,FALSE)</f>
        <v>Si</v>
      </c>
      <c r="J94" s="169" t="str">
        <f>VLOOKUP(E94,VIP!$A$2:$O11753,8,FALSE)</f>
        <v>Si</v>
      </c>
      <c r="K94" s="169" t="str">
        <f>VLOOKUP(E94,VIP!$A$2:$O15327,6,0)</f>
        <v>NO</v>
      </c>
      <c r="L94" s="147" t="s">
        <v>2458</v>
      </c>
      <c r="M94" s="96" t="s">
        <v>2439</v>
      </c>
      <c r="N94" s="96" t="s">
        <v>2446</v>
      </c>
      <c r="O94" s="169" t="s">
        <v>2448</v>
      </c>
      <c r="P94" s="169"/>
      <c r="Q94" s="96" t="s">
        <v>2458</v>
      </c>
    </row>
    <row r="95" spans="1:17" s="129" customFormat="1" ht="18" x14ac:dyDescent="0.25">
      <c r="A95" s="169" t="str">
        <f>VLOOKUP(E95,'LISTADO ATM'!$A$2:$C$902,3,0)</f>
        <v>SUR</v>
      </c>
      <c r="B95" s="112" t="s">
        <v>2640</v>
      </c>
      <c r="C95" s="97">
        <v>44419.471273148149</v>
      </c>
      <c r="D95" s="97" t="s">
        <v>2175</v>
      </c>
      <c r="E95" s="142">
        <v>829</v>
      </c>
      <c r="F95" s="169" t="str">
        <f>VLOOKUP(E95,VIP!$A$2:$O14880,2,0)</f>
        <v>DRBR829</v>
      </c>
      <c r="G95" s="169" t="str">
        <f>VLOOKUP(E95,'LISTADO ATM'!$A$2:$B$901,2,0)</f>
        <v xml:space="preserve">ATM UNP Multicentro Sirena Baní </v>
      </c>
      <c r="H95" s="169" t="str">
        <f>VLOOKUP(E95,VIP!$A$2:$O19841,7,FALSE)</f>
        <v>Si</v>
      </c>
      <c r="I95" s="169" t="str">
        <f>VLOOKUP(E95,VIP!$A$2:$O11806,8,FALSE)</f>
        <v>Si</v>
      </c>
      <c r="J95" s="169" t="str">
        <f>VLOOKUP(E95,VIP!$A$2:$O11756,8,FALSE)</f>
        <v>Si</v>
      </c>
      <c r="K95" s="169" t="str">
        <f>VLOOKUP(E95,VIP!$A$2:$O15330,6,0)</f>
        <v>NO</v>
      </c>
      <c r="L95" s="147" t="s">
        <v>2458</v>
      </c>
      <c r="M95" s="96" t="s">
        <v>2439</v>
      </c>
      <c r="N95" s="96" t="s">
        <v>2446</v>
      </c>
      <c r="O95" s="169" t="s">
        <v>2448</v>
      </c>
      <c r="P95" s="169"/>
      <c r="Q95" s="96" t="s">
        <v>2458</v>
      </c>
    </row>
    <row r="96" spans="1:17" s="129" customFormat="1" ht="18" x14ac:dyDescent="0.25">
      <c r="A96" s="169" t="str">
        <f>VLOOKUP(E96,'LISTADO ATM'!$A$2:$C$902,3,0)</f>
        <v>DISTRITO NACIONAL</v>
      </c>
      <c r="B96" s="112" t="s">
        <v>2641</v>
      </c>
      <c r="C96" s="97">
        <v>44419.471863425926</v>
      </c>
      <c r="D96" s="97" t="s">
        <v>2175</v>
      </c>
      <c r="E96" s="142">
        <v>300</v>
      </c>
      <c r="F96" s="169" t="str">
        <f>VLOOKUP(E96,VIP!$A$2:$O14881,2,0)</f>
        <v>DRBR300</v>
      </c>
      <c r="G96" s="169" t="str">
        <f>VLOOKUP(E96,'LISTADO ATM'!$A$2:$B$901,2,0)</f>
        <v xml:space="preserve">ATM S/M Aprezio Los Guaricanos </v>
      </c>
      <c r="H96" s="169" t="str">
        <f>VLOOKUP(E96,VIP!$A$2:$O19842,7,FALSE)</f>
        <v>Si</v>
      </c>
      <c r="I96" s="169" t="str">
        <f>VLOOKUP(E96,VIP!$A$2:$O11807,8,FALSE)</f>
        <v>Si</v>
      </c>
      <c r="J96" s="169" t="str">
        <f>VLOOKUP(E96,VIP!$A$2:$O11757,8,FALSE)</f>
        <v>Si</v>
      </c>
      <c r="K96" s="169" t="str">
        <f>VLOOKUP(E96,VIP!$A$2:$O15331,6,0)</f>
        <v>NO</v>
      </c>
      <c r="L96" s="147" t="s">
        <v>2458</v>
      </c>
      <c r="M96" s="96" t="s">
        <v>2439</v>
      </c>
      <c r="N96" s="96" t="s">
        <v>2446</v>
      </c>
      <c r="O96" s="169" t="s">
        <v>2448</v>
      </c>
      <c r="P96" s="169"/>
      <c r="Q96" s="96" t="s">
        <v>2458</v>
      </c>
    </row>
    <row r="97" spans="1:17" s="129" customFormat="1" ht="18" x14ac:dyDescent="0.25">
      <c r="A97" s="169" t="str">
        <f>VLOOKUP(E97,'[1]LISTADO ATM'!$A$2:$C$902,3,0)</f>
        <v>DISTRITO NACIONAL</v>
      </c>
      <c r="B97" s="112" t="s">
        <v>2653</v>
      </c>
      <c r="C97" s="97">
        <v>44419.618622685186</v>
      </c>
      <c r="D97" s="97" t="s">
        <v>2175</v>
      </c>
      <c r="E97" s="142">
        <v>369</v>
      </c>
      <c r="F97" s="169" t="str">
        <f>VLOOKUP(E97,[1]VIP!$A$2:$O14939,2,0)</f>
        <v xml:space="preserve">DRBR369 </v>
      </c>
      <c r="G97" s="169" t="str">
        <f>VLOOKUP(E97,'[1]LISTADO ATM'!$A$2:$B$901,2,0)</f>
        <v>ATM Plaza Lama Aut. Duarte</v>
      </c>
      <c r="H97" s="169" t="str">
        <f>VLOOKUP(E97,[1]VIP!$A$2:$O19900,7,FALSE)</f>
        <v>N/A</v>
      </c>
      <c r="I97" s="169" t="str">
        <f>VLOOKUP(E97,[1]VIP!$A$2:$O11865,8,FALSE)</f>
        <v>N/A</v>
      </c>
      <c r="J97" s="169" t="str">
        <f>VLOOKUP(E97,[1]VIP!$A$2:$O11815,8,FALSE)</f>
        <v>N/A</v>
      </c>
      <c r="K97" s="169" t="str">
        <f>VLOOKUP(E97,[1]VIP!$A$2:$O15389,6,0)</f>
        <v>N/A</v>
      </c>
      <c r="L97" s="147" t="s">
        <v>2458</v>
      </c>
      <c r="M97" s="96" t="s">
        <v>2439</v>
      </c>
      <c r="N97" s="96" t="s">
        <v>2613</v>
      </c>
      <c r="O97" s="169" t="s">
        <v>2448</v>
      </c>
      <c r="P97" s="169"/>
      <c r="Q97" s="96" t="s">
        <v>2458</v>
      </c>
    </row>
    <row r="98" spans="1:17" s="129" customFormat="1" ht="18" x14ac:dyDescent="0.25">
      <c r="A98" s="169" t="str">
        <f>VLOOKUP(E98,'LISTADO ATM'!$A$2:$C$902,3,0)</f>
        <v>DISTRITO NACIONAL</v>
      </c>
      <c r="B98" s="112" t="s">
        <v>2672</v>
      </c>
      <c r="C98" s="97">
        <v>44419.931041666663</v>
      </c>
      <c r="D98" s="97" t="s">
        <v>2175</v>
      </c>
      <c r="E98" s="142">
        <v>349</v>
      </c>
      <c r="F98" s="169" t="str">
        <f>VLOOKUP(E98,VIP!$A$2:$O14846,2,0)</f>
        <v>DRBR349</v>
      </c>
      <c r="G98" s="169" t="str">
        <f>VLOOKUP(E98,'LISTADO ATM'!$A$2:$B$901,2,0)</f>
        <v>ATM SENASA</v>
      </c>
      <c r="H98" s="169" t="str">
        <f>VLOOKUP(E98,VIP!$A$2:$O19807,7,FALSE)</f>
        <v>Si</v>
      </c>
      <c r="I98" s="169" t="str">
        <f>VLOOKUP(E98,VIP!$A$2:$O11772,8,FALSE)</f>
        <v>Si</v>
      </c>
      <c r="J98" s="169" t="str">
        <f>VLOOKUP(E98,VIP!$A$2:$O11722,8,FALSE)</f>
        <v>Si</v>
      </c>
      <c r="K98" s="169" t="str">
        <f>VLOOKUP(E98,VIP!$A$2:$O15296,6,0)</f>
        <v>NO</v>
      </c>
      <c r="L98" s="147" t="s">
        <v>2458</v>
      </c>
      <c r="M98" s="96" t="s">
        <v>2439</v>
      </c>
      <c r="N98" s="96" t="s">
        <v>2446</v>
      </c>
      <c r="O98" s="169" t="s">
        <v>2448</v>
      </c>
      <c r="P98" s="169"/>
      <c r="Q98" s="96" t="s">
        <v>2458</v>
      </c>
    </row>
    <row r="99" spans="1:17" s="129" customFormat="1" ht="18" x14ac:dyDescent="0.25">
      <c r="A99" s="169" t="str">
        <f>VLOOKUP(E99,'LISTADO ATM'!$A$2:$C$902,3,0)</f>
        <v>DISTRITO NACIONAL</v>
      </c>
      <c r="B99" s="112" t="s">
        <v>2684</v>
      </c>
      <c r="C99" s="97">
        <v>44420.10423611111</v>
      </c>
      <c r="D99" s="97" t="s">
        <v>2175</v>
      </c>
      <c r="E99" s="142">
        <v>946</v>
      </c>
      <c r="F99" s="169" t="str">
        <f>VLOOKUP(E99,VIP!$A$2:$O14849,2,0)</f>
        <v>DRBR24R</v>
      </c>
      <c r="G99" s="169" t="str">
        <f>VLOOKUP(E99,'LISTADO ATM'!$A$2:$B$901,2,0)</f>
        <v xml:space="preserve">ATM Oficina Núñez de Cáceres I </v>
      </c>
      <c r="H99" s="169" t="str">
        <f>VLOOKUP(E99,VIP!$A$2:$O19810,7,FALSE)</f>
        <v>Si</v>
      </c>
      <c r="I99" s="169" t="str">
        <f>VLOOKUP(E99,VIP!$A$2:$O11775,8,FALSE)</f>
        <v>Si</v>
      </c>
      <c r="J99" s="169" t="str">
        <f>VLOOKUP(E99,VIP!$A$2:$O11725,8,FALSE)</f>
        <v>Si</v>
      </c>
      <c r="K99" s="169" t="str">
        <f>VLOOKUP(E99,VIP!$A$2:$O15299,6,0)</f>
        <v>NO</v>
      </c>
      <c r="L99" s="147" t="s">
        <v>2458</v>
      </c>
      <c r="M99" s="96" t="s">
        <v>2439</v>
      </c>
      <c r="N99" s="96" t="s">
        <v>2446</v>
      </c>
      <c r="O99" s="169" t="s">
        <v>2448</v>
      </c>
      <c r="P99" s="169"/>
      <c r="Q99" s="96" t="s">
        <v>2458</v>
      </c>
    </row>
    <row r="100" spans="1:17" s="129" customFormat="1" ht="18" x14ac:dyDescent="0.25">
      <c r="A100" s="169" t="str">
        <f>VLOOKUP(E100,'LISTADO ATM'!$A$2:$C$902,3,0)</f>
        <v>SUR</v>
      </c>
      <c r="B100" s="112" t="s">
        <v>2710</v>
      </c>
      <c r="C100" s="97">
        <v>44420.327615740738</v>
      </c>
      <c r="D100" s="97" t="s">
        <v>2175</v>
      </c>
      <c r="E100" s="142">
        <v>44</v>
      </c>
      <c r="F100" s="169" t="str">
        <f>VLOOKUP(E100,VIP!$A$2:$O14851,2,0)</f>
        <v>DRBR044</v>
      </c>
      <c r="G100" s="169" t="str">
        <f>VLOOKUP(E100,'LISTADO ATM'!$A$2:$B$901,2,0)</f>
        <v xml:space="preserve">ATM Oficina Pedernales </v>
      </c>
      <c r="H100" s="169" t="str">
        <f>VLOOKUP(E100,VIP!$A$2:$O19812,7,FALSE)</f>
        <v>Si</v>
      </c>
      <c r="I100" s="169" t="str">
        <f>VLOOKUP(E100,VIP!$A$2:$O11777,8,FALSE)</f>
        <v>Si</v>
      </c>
      <c r="J100" s="169" t="str">
        <f>VLOOKUP(E100,VIP!$A$2:$O11727,8,FALSE)</f>
        <v>Si</v>
      </c>
      <c r="K100" s="169" t="str">
        <f>VLOOKUP(E100,VIP!$A$2:$O15301,6,0)</f>
        <v>SI</v>
      </c>
      <c r="L100" s="147" t="s">
        <v>2458</v>
      </c>
      <c r="M100" s="96" t="s">
        <v>2439</v>
      </c>
      <c r="N100" s="96" t="s">
        <v>2446</v>
      </c>
      <c r="O100" s="169" t="s">
        <v>2448</v>
      </c>
      <c r="P100" s="169"/>
      <c r="Q100" s="96" t="s">
        <v>2458</v>
      </c>
    </row>
    <row r="101" spans="1:17" s="129" customFormat="1" ht="18" x14ac:dyDescent="0.25">
      <c r="A101" s="169" t="str">
        <f>VLOOKUP(E101,'LISTADO ATM'!$A$2:$C$902,3,0)</f>
        <v>DISTRITO NACIONAL</v>
      </c>
      <c r="B101" s="112" t="s">
        <v>2714</v>
      </c>
      <c r="C101" s="97">
        <v>44420.496967592589</v>
      </c>
      <c r="D101" s="97" t="s">
        <v>2175</v>
      </c>
      <c r="E101" s="142">
        <v>696</v>
      </c>
      <c r="F101" s="169" t="str">
        <f>VLOOKUP(E101,VIP!$A$2:$O14851,2,0)</f>
        <v>DRBR696</v>
      </c>
      <c r="G101" s="169" t="str">
        <f>VLOOKUP(E101,'LISTADO ATM'!$A$2:$B$901,2,0)</f>
        <v>ATM Olé Jacobo Majluta</v>
      </c>
      <c r="H101" s="169" t="str">
        <f>VLOOKUP(E101,VIP!$A$2:$O19812,7,FALSE)</f>
        <v>Si</v>
      </c>
      <c r="I101" s="169" t="str">
        <f>VLOOKUP(E101,VIP!$A$2:$O11777,8,FALSE)</f>
        <v>Si</v>
      </c>
      <c r="J101" s="169" t="str">
        <f>VLOOKUP(E101,VIP!$A$2:$O11727,8,FALSE)</f>
        <v>Si</v>
      </c>
      <c r="K101" s="169" t="str">
        <f>VLOOKUP(E101,VIP!$A$2:$O15301,6,0)</f>
        <v>NO</v>
      </c>
      <c r="L101" s="147" t="s">
        <v>2458</v>
      </c>
      <c r="M101" s="96" t="s">
        <v>2439</v>
      </c>
      <c r="N101" s="96" t="s">
        <v>2446</v>
      </c>
      <c r="O101" s="169" t="s">
        <v>2448</v>
      </c>
      <c r="P101" s="169"/>
      <c r="Q101" s="96" t="s">
        <v>2458</v>
      </c>
    </row>
    <row r="1037913" spans="16:16" ht="18" x14ac:dyDescent="0.25">
      <c r="P1037913" s="113"/>
    </row>
  </sheetData>
  <autoFilter ref="A4:Q61">
    <sortState ref="A5:Q101">
      <sortCondition ref="M4:M61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90 E102:E1048576">
    <cfRule type="duplicateValues" dxfId="33" priority="8"/>
  </conditionalFormatting>
  <conditionalFormatting sqref="E91:E97">
    <cfRule type="duplicateValues" dxfId="32" priority="7"/>
  </conditionalFormatting>
  <conditionalFormatting sqref="E1:E97 E102:E1048576">
    <cfRule type="duplicateValues" dxfId="31" priority="6"/>
  </conditionalFormatting>
  <conditionalFormatting sqref="B1:B97 B102:B1048576">
    <cfRule type="duplicateValues" dxfId="30" priority="5"/>
  </conditionalFormatting>
  <conditionalFormatting sqref="E98:E101">
    <cfRule type="duplicateValues" dxfId="29" priority="4"/>
  </conditionalFormatting>
  <conditionalFormatting sqref="E98:E101">
    <cfRule type="duplicateValues" dxfId="28" priority="3"/>
  </conditionalFormatting>
  <conditionalFormatting sqref="B98:B101">
    <cfRule type="duplicateValues" dxfId="27" priority="2"/>
  </conditionalFormatting>
  <conditionalFormatting sqref="E1:E1048576">
    <cfRule type="duplicateValues" dxfId="1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67" zoomScale="70" zoomScaleNormal="70" workbookViewId="0">
      <selection activeCell="D57" sqref="D57:D62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2145</v>
      </c>
      <c r="B1" s="201"/>
      <c r="C1" s="201"/>
      <c r="D1" s="201"/>
      <c r="E1" s="202"/>
      <c r="F1" s="198" t="s">
        <v>2543</v>
      </c>
      <c r="G1" s="199"/>
      <c r="H1" s="101">
        <f>COUNTIF(A:E,"2 Gavetas Vacías + 1 Fallando")</f>
        <v>0</v>
      </c>
      <c r="I1" s="101">
        <f>COUNTIF(A:E,("3 Gavetas Vacías"))</f>
        <v>2</v>
      </c>
      <c r="J1" s="82">
        <f>COUNTIF(A:E,"2 Gavetas Fallando + 1 Vacia")</f>
        <v>0</v>
      </c>
    </row>
    <row r="2" spans="1:11" ht="25.5" customHeight="1" x14ac:dyDescent="0.25">
      <c r="A2" s="203" t="s">
        <v>2444</v>
      </c>
      <c r="B2" s="204"/>
      <c r="C2" s="204"/>
      <c r="D2" s="204"/>
      <c r="E2" s="205"/>
      <c r="F2" s="100" t="s">
        <v>2542</v>
      </c>
      <c r="G2" s="99">
        <f>G3+G4</f>
        <v>97</v>
      </c>
      <c r="H2" s="100" t="s">
        <v>2552</v>
      </c>
      <c r="I2" s="99">
        <f>COUNTIF(A:E,"Abastecido")</f>
        <v>5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29"/>
      <c r="B3" s="148"/>
      <c r="C3" s="130"/>
      <c r="D3" s="130"/>
      <c r="E3" s="137"/>
      <c r="F3" s="100" t="s">
        <v>2541</v>
      </c>
      <c r="G3" s="99">
        <f>COUNTIF(REPORTE!A:Q,"fuera de Servicio")</f>
        <v>65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6" t="s">
        <v>2407</v>
      </c>
      <c r="B4" s="146">
        <v>44420.25</v>
      </c>
      <c r="C4" s="130"/>
      <c r="D4" s="130"/>
      <c r="E4" s="154"/>
      <c r="F4" s="100" t="s">
        <v>2538</v>
      </c>
      <c r="G4" s="99">
        <f>COUNTIF(REPORTE!A:Q,"En Servicio")</f>
        <v>32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6" t="s">
        <v>2408</v>
      </c>
      <c r="B5" s="146">
        <v>44420.708333333336</v>
      </c>
      <c r="C5" s="159"/>
      <c r="D5" s="130"/>
      <c r="E5" s="154"/>
      <c r="F5" s="100" t="s">
        <v>2539</v>
      </c>
      <c r="G5" s="99">
        <f>COUNTIF(REPORTE!A:Q,"REINICIO EXITOSO")</f>
        <v>3</v>
      </c>
      <c r="H5" s="100" t="s">
        <v>2545</v>
      </c>
      <c r="I5" s="99">
        <f>I1+H1+J1</f>
        <v>2</v>
      </c>
    </row>
    <row r="6" spans="1:11" ht="18" x14ac:dyDescent="0.25">
      <c r="A6" s="129"/>
      <c r="B6" s="148"/>
      <c r="C6" s="130"/>
      <c r="D6" s="130"/>
      <c r="E6" s="138"/>
      <c r="F6" s="100" t="s">
        <v>2540</v>
      </c>
      <c r="G6" s="99">
        <f>COUNTIF(REPORTE!A:Q,"carga exitosa")</f>
        <v>1</v>
      </c>
      <c r="H6" s="100" t="s">
        <v>2549</v>
      </c>
      <c r="I6" s="99">
        <f>COUNTIF(A:E,"GAVETA DE RECHAZO LLENA")</f>
        <v>4</v>
      </c>
    </row>
    <row r="7" spans="1:11" ht="18" customHeight="1" x14ac:dyDescent="0.25">
      <c r="A7" s="192" t="s">
        <v>2573</v>
      </c>
      <c r="B7" s="193"/>
      <c r="C7" s="193"/>
      <c r="D7" s="193"/>
      <c r="E7" s="194"/>
      <c r="F7" s="100" t="s">
        <v>2544</v>
      </c>
      <c r="G7" s="99">
        <f>COUNTIF(A:E,"Sin Efectivo")</f>
        <v>3</v>
      </c>
      <c r="H7" s="100" t="s">
        <v>2550</v>
      </c>
      <c r="I7" s="99">
        <f>COUNTIF(A:E,"GAVETA DE DEPOSITO LLENA")</f>
        <v>7</v>
      </c>
    </row>
    <row r="8" spans="1:11" ht="18" x14ac:dyDescent="0.25">
      <c r="A8" s="141" t="s">
        <v>15</v>
      </c>
      <c r="B8" s="141" t="s">
        <v>2409</v>
      </c>
      <c r="C8" s="141" t="s">
        <v>46</v>
      </c>
      <c r="D8" s="141" t="s">
        <v>2412</v>
      </c>
      <c r="E8" s="141" t="s">
        <v>2410</v>
      </c>
    </row>
    <row r="9" spans="1:11" s="110" customFormat="1" ht="18" x14ac:dyDescent="0.25">
      <c r="A9" s="142" t="str">
        <f>VLOOKUP(B9,'[2]LISTADO ATM'!$A$2:$C$822,3,0)</f>
        <v>SUR</v>
      </c>
      <c r="B9" s="169">
        <v>249</v>
      </c>
      <c r="C9" s="142" t="str">
        <f>VLOOKUP(B9,'[2]LISTADO ATM'!$A$2:$B$822,2,0)</f>
        <v xml:space="preserve">ATM Banco Agrícola Neiba </v>
      </c>
      <c r="D9" s="140" t="s">
        <v>2537</v>
      </c>
      <c r="E9" s="160">
        <v>3335985294</v>
      </c>
    </row>
    <row r="10" spans="1:11" s="110" customFormat="1" ht="18" x14ac:dyDescent="0.25">
      <c r="A10" s="142" t="str">
        <f>VLOOKUP(B10,'[2]LISTADO ATM'!$A$2:$C$822,3,0)</f>
        <v>DISTRITO NACIONAL</v>
      </c>
      <c r="B10" s="169">
        <v>884</v>
      </c>
      <c r="C10" s="142" t="str">
        <f>VLOOKUP(B10,'[2]LISTADO ATM'!$A$2:$B$822,2,0)</f>
        <v xml:space="preserve">ATM UNP Olé Sabana Perdida </v>
      </c>
      <c r="D10" s="140" t="s">
        <v>2537</v>
      </c>
      <c r="E10" s="160">
        <v>3335986255</v>
      </c>
    </row>
    <row r="11" spans="1:11" s="110" customFormat="1" ht="18" x14ac:dyDescent="0.25">
      <c r="A11" s="142" t="str">
        <f>VLOOKUP(B11,'[2]LISTADO ATM'!$A$2:$C$822,3,0)</f>
        <v>NORTE</v>
      </c>
      <c r="B11" s="169">
        <v>888</v>
      </c>
      <c r="C11" s="142" t="str">
        <f>VLOOKUP(B11,'[2]LISTADO ATM'!$A$2:$B$822,2,0)</f>
        <v>ATM Oficina galeria 56 II (SFM)</v>
      </c>
      <c r="D11" s="140" t="s">
        <v>2537</v>
      </c>
      <c r="E11" s="160">
        <v>3335986409</v>
      </c>
    </row>
    <row r="12" spans="1:11" s="110" customFormat="1" ht="18" customHeight="1" x14ac:dyDescent="0.25">
      <c r="A12" s="142" t="str">
        <f>VLOOKUP(B12,'[2]LISTADO ATM'!$A$2:$C$822,3,0)</f>
        <v>DISTRITO NACIONAL</v>
      </c>
      <c r="B12" s="169">
        <v>377</v>
      </c>
      <c r="C12" s="142" t="str">
        <f>VLOOKUP(B12,'[2]LISTADO ATM'!$A$2:$B$822,2,0)</f>
        <v>ATM Estación del Metro Eduardo Brito</v>
      </c>
      <c r="D12" s="140" t="s">
        <v>2537</v>
      </c>
      <c r="E12" s="160">
        <v>3335985293</v>
      </c>
    </row>
    <row r="13" spans="1:11" s="110" customFormat="1" ht="18" x14ac:dyDescent="0.25">
      <c r="A13" s="142" t="str">
        <f>VLOOKUP(B13,'[2]LISTADO ATM'!$A$2:$C$822,3,0)</f>
        <v>NORTE</v>
      </c>
      <c r="B13" s="169">
        <v>649</v>
      </c>
      <c r="C13" s="142" t="str">
        <f>VLOOKUP(B13,'[2]LISTADO ATM'!$A$2:$B$822,2,0)</f>
        <v xml:space="preserve">ATM Oficina Galería 56 (San Francisco de Macorís) </v>
      </c>
      <c r="D13" s="140" t="s">
        <v>2537</v>
      </c>
      <c r="E13" s="169" t="s">
        <v>2680</v>
      </c>
    </row>
    <row r="14" spans="1:11" s="110" customFormat="1" ht="18" x14ac:dyDescent="0.25">
      <c r="A14" s="142" t="e">
        <f>VLOOKUP(B14,'[2]LISTADO ATM'!$A$2:$C$822,3,0)</f>
        <v>#N/A</v>
      </c>
      <c r="B14" s="169"/>
      <c r="C14" s="142" t="e">
        <f>VLOOKUP(B14,'[2]LISTADO ATM'!$A$2:$B$822,2,0)</f>
        <v>#N/A</v>
      </c>
      <c r="D14" s="140"/>
      <c r="E14" s="169"/>
    </row>
    <row r="15" spans="1:11" s="110" customFormat="1" ht="18" x14ac:dyDescent="0.25">
      <c r="A15" s="142" t="e">
        <f>VLOOKUP(B15,'[2]LISTADO ATM'!$A$2:$C$822,3,0)</f>
        <v>#N/A</v>
      </c>
      <c r="B15" s="169"/>
      <c r="C15" s="142" t="e">
        <f>VLOOKUP(B15,'[2]LISTADO ATM'!$A$2:$B$822,2,0)</f>
        <v>#N/A</v>
      </c>
      <c r="D15" s="140"/>
      <c r="E15" s="169"/>
    </row>
    <row r="16" spans="1:11" s="110" customFormat="1" ht="18" customHeight="1" x14ac:dyDescent="0.25">
      <c r="A16" s="142" t="e">
        <f>VLOOKUP(B16,'[2]LISTADO ATM'!$A$2:$C$822,3,0)</f>
        <v>#N/A</v>
      </c>
      <c r="B16" s="169"/>
      <c r="C16" s="142" t="e">
        <f>VLOOKUP(B16,'[2]LISTADO ATM'!$A$2:$B$822,2,0)</f>
        <v>#N/A</v>
      </c>
      <c r="D16" s="140"/>
      <c r="E16" s="169"/>
    </row>
    <row r="17" spans="1:7" s="110" customFormat="1" ht="18.75" customHeight="1" x14ac:dyDescent="0.25">
      <c r="A17" s="142" t="e">
        <f>VLOOKUP(B17,'[2]LISTADO ATM'!$A$2:$C$822,3,0)</f>
        <v>#N/A</v>
      </c>
      <c r="B17" s="169"/>
      <c r="C17" s="142" t="e">
        <f>VLOOKUP(B17,'[2]LISTADO ATM'!$A$2:$B$822,2,0)</f>
        <v>#N/A</v>
      </c>
      <c r="D17" s="140"/>
      <c r="E17" s="169"/>
    </row>
    <row r="18" spans="1:7" s="110" customFormat="1" ht="18" customHeight="1" x14ac:dyDescent="0.25">
      <c r="A18" s="132" t="s">
        <v>2465</v>
      </c>
      <c r="B18" s="141">
        <f>COUNT(B9:B17)</f>
        <v>5</v>
      </c>
      <c r="C18" s="195"/>
      <c r="D18" s="196"/>
      <c r="E18" s="197"/>
    </row>
    <row r="19" spans="1:7" s="110" customFormat="1" ht="18" customHeight="1" x14ac:dyDescent="0.25">
      <c r="A19" s="129"/>
      <c r="B19" s="134"/>
      <c r="C19" s="129"/>
      <c r="D19" s="129"/>
      <c r="E19" s="134"/>
    </row>
    <row r="20" spans="1:7" s="118" customFormat="1" ht="18" x14ac:dyDescent="0.25">
      <c r="A20" s="192" t="s">
        <v>2574</v>
      </c>
      <c r="B20" s="193"/>
      <c r="C20" s="193"/>
      <c r="D20" s="193"/>
      <c r="E20" s="194"/>
    </row>
    <row r="21" spans="1:7" s="118" customFormat="1" ht="18" customHeight="1" x14ac:dyDescent="0.25">
      <c r="A21" s="141" t="s">
        <v>15</v>
      </c>
      <c r="B21" s="141" t="s">
        <v>2409</v>
      </c>
      <c r="C21" s="141" t="s">
        <v>46</v>
      </c>
      <c r="D21" s="141" t="s">
        <v>2412</v>
      </c>
      <c r="E21" s="141" t="s">
        <v>2410</v>
      </c>
    </row>
    <row r="22" spans="1:7" s="118" customFormat="1" ht="18" customHeight="1" x14ac:dyDescent="0.25">
      <c r="A22" s="142" t="str">
        <f>VLOOKUP(B22,'[3]LISTADO ATM'!$A$2:$C$922,3,0)</f>
        <v>DISTRITO NACIONAL</v>
      </c>
      <c r="B22" s="142">
        <v>471</v>
      </c>
      <c r="C22" s="142" t="str">
        <f>VLOOKUP(B22,'[3]LISTADO ATM'!$A$2:$B$822,2,0)</f>
        <v>ATM Autoservicio DGT I</v>
      </c>
      <c r="D22" s="140" t="s">
        <v>2533</v>
      </c>
      <c r="E22" s="160" t="s">
        <v>2617</v>
      </c>
    </row>
    <row r="23" spans="1:7" s="118" customFormat="1" ht="18" customHeight="1" x14ac:dyDescent="0.25">
      <c r="A23" s="142" t="e">
        <f>VLOOKUP(B23,'[3]LISTADO ATM'!$A$2:$C$922,3,0)</f>
        <v>#N/A</v>
      </c>
      <c r="B23" s="142"/>
      <c r="C23" s="142" t="e">
        <f>VLOOKUP(B23,'[3]LISTADO ATM'!$A$2:$B$822,2,0)</f>
        <v>#N/A</v>
      </c>
      <c r="D23" s="140"/>
      <c r="E23" s="169"/>
    </row>
    <row r="24" spans="1:7" s="118" customFormat="1" ht="18" customHeight="1" x14ac:dyDescent="0.25">
      <c r="A24" s="142" t="e">
        <f>VLOOKUP(B24,'[3]LISTADO ATM'!$A$2:$C$922,3,0)</f>
        <v>#N/A</v>
      </c>
      <c r="B24" s="142"/>
      <c r="C24" s="142" t="e">
        <f>VLOOKUP(B24,'[3]LISTADO ATM'!$A$2:$B$822,2,0)</f>
        <v>#N/A</v>
      </c>
      <c r="D24" s="140"/>
      <c r="E24" s="169"/>
    </row>
    <row r="25" spans="1:7" s="118" customFormat="1" ht="18" customHeight="1" x14ac:dyDescent="0.25">
      <c r="A25" s="142" t="e">
        <f>VLOOKUP(B25,'[3]LISTADO ATM'!$A$2:$C$922,3,0)</f>
        <v>#N/A</v>
      </c>
      <c r="B25" s="142"/>
      <c r="C25" s="142" t="e">
        <f>VLOOKUP(B25,'[3]LISTADO ATM'!$A$2:$B$822,2,0)</f>
        <v>#N/A</v>
      </c>
      <c r="D25" s="140"/>
      <c r="E25" s="169"/>
    </row>
    <row r="26" spans="1:7" s="118" customFormat="1" ht="18" customHeight="1" x14ac:dyDescent="0.25">
      <c r="A26" s="142" t="e">
        <f>VLOOKUP(B26,'[3]LISTADO ATM'!$A$2:$C$922,3,0)</f>
        <v>#N/A</v>
      </c>
      <c r="B26" s="142"/>
      <c r="C26" s="142" t="e">
        <f>VLOOKUP(B26,'[3]LISTADO ATM'!$A$2:$B$822,2,0)</f>
        <v>#N/A</v>
      </c>
      <c r="D26" s="140"/>
      <c r="E26" s="169"/>
    </row>
    <row r="27" spans="1:7" s="118" customFormat="1" ht="18.75" customHeight="1" thickBot="1" x14ac:dyDescent="0.3">
      <c r="A27" s="132" t="s">
        <v>2465</v>
      </c>
      <c r="B27" s="152">
        <f>COUNT(B22:B22)</f>
        <v>1</v>
      </c>
      <c r="C27" s="195"/>
      <c r="D27" s="196"/>
      <c r="E27" s="197"/>
    </row>
    <row r="28" spans="1:7" s="118" customFormat="1" ht="18.75" customHeight="1" thickBot="1" x14ac:dyDescent="0.3">
      <c r="A28" s="129"/>
      <c r="B28" s="134"/>
      <c r="C28" s="129"/>
      <c r="D28" s="129"/>
      <c r="E28" s="134"/>
    </row>
    <row r="29" spans="1:7" s="118" customFormat="1" ht="18.75" thickBot="1" x14ac:dyDescent="0.3">
      <c r="A29" s="187" t="s">
        <v>2466</v>
      </c>
      <c r="B29" s="188"/>
      <c r="C29" s="188"/>
      <c r="D29" s="188"/>
      <c r="E29" s="189"/>
    </row>
    <row r="30" spans="1:7" s="118" customFormat="1" ht="18.75" customHeight="1" x14ac:dyDescent="0.25">
      <c r="A30" s="131" t="s">
        <v>15</v>
      </c>
      <c r="B30" s="131" t="s">
        <v>2409</v>
      </c>
      <c r="C30" s="131" t="s">
        <v>46</v>
      </c>
      <c r="D30" s="131" t="s">
        <v>2412</v>
      </c>
      <c r="E30" s="131" t="s">
        <v>2410</v>
      </c>
    </row>
    <row r="31" spans="1:7" s="118" customFormat="1" ht="18" x14ac:dyDescent="0.25">
      <c r="A31" s="128" t="str">
        <f>VLOOKUP(B31,'[2]LISTADO ATM'!$A$2:$C$822,3,0)</f>
        <v>DISTRITO NACIONAL</v>
      </c>
      <c r="B31" s="169">
        <v>663</v>
      </c>
      <c r="C31" s="128" t="str">
        <f>VLOOKUP(B31,'[2]LISTADO ATM'!$A$2:$B$822,2,0)</f>
        <v>S/M Ole Ave. España</v>
      </c>
      <c r="D31" s="153" t="s">
        <v>2430</v>
      </c>
      <c r="E31" s="160">
        <v>3335985556</v>
      </c>
    </row>
    <row r="32" spans="1:7" s="118" customFormat="1" ht="18.75" customHeight="1" x14ac:dyDescent="0.25">
      <c r="A32" s="128" t="str">
        <f>VLOOKUP(B32,'[2]LISTADO ATM'!$A$2:$C$822,3,0)</f>
        <v>SUR</v>
      </c>
      <c r="B32" s="142">
        <v>311</v>
      </c>
      <c r="C32" s="128" t="str">
        <f>VLOOKUP(B32,'[2]LISTADO ATM'!$A$2:$B$822,2,0)</f>
        <v>ATM Plaza Eroski</v>
      </c>
      <c r="D32" s="153" t="s">
        <v>2430</v>
      </c>
      <c r="E32" s="160">
        <v>3335986319</v>
      </c>
      <c r="G32" s="127"/>
    </row>
    <row r="33" spans="1:10" s="118" customFormat="1" ht="18" customHeight="1" x14ac:dyDescent="0.25">
      <c r="A33" s="142" t="str">
        <f>VLOOKUP(B33,'[2]LISTADO ATM'!$A$2:$C$822,3,0)</f>
        <v>ESTE</v>
      </c>
      <c r="B33" s="142">
        <v>386</v>
      </c>
      <c r="C33" s="142" t="str">
        <f>VLOOKUP(B33,'[2]LISTADO ATM'!$A$2:$B$822,2,0)</f>
        <v xml:space="preserve">ATM Plaza Verón II </v>
      </c>
      <c r="D33" s="153" t="s">
        <v>2430</v>
      </c>
      <c r="E33" s="169">
        <v>3335986461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2" t="e">
        <f>VLOOKUP(B34,'[2]LISTADO ATM'!$A$2:$C$822,3,0)</f>
        <v>#N/A</v>
      </c>
      <c r="B34" s="142"/>
      <c r="C34" s="142" t="e">
        <f>VLOOKUP(B34,'[2]LISTADO ATM'!$A$2:$B$822,2,0)</f>
        <v>#N/A</v>
      </c>
      <c r="D34" s="153"/>
      <c r="E34" s="169"/>
      <c r="F34" s="127"/>
      <c r="G34" s="127"/>
      <c r="H34" s="127"/>
      <c r="I34" s="127"/>
      <c r="J34" s="127"/>
    </row>
    <row r="35" spans="1:10" s="127" customFormat="1" ht="18" x14ac:dyDescent="0.25">
      <c r="A35" s="142" t="e">
        <f>VLOOKUP(B35,'[2]LISTADO ATM'!$A$2:$C$822,3,0)</f>
        <v>#N/A</v>
      </c>
      <c r="B35" s="142"/>
      <c r="C35" s="142" t="e">
        <f>VLOOKUP(B35,'[2]LISTADO ATM'!$A$2:$B$822,2,0)</f>
        <v>#N/A</v>
      </c>
      <c r="D35" s="153"/>
      <c r="E35" s="169"/>
    </row>
    <row r="36" spans="1:10" s="127" customFormat="1" ht="18.75" customHeight="1" x14ac:dyDescent="0.25">
      <c r="A36" s="142" t="e">
        <f>VLOOKUP(B36,'[2]LISTADO ATM'!$A$2:$C$822,3,0)</f>
        <v>#N/A</v>
      </c>
      <c r="B36" s="142"/>
      <c r="C36" s="142" t="e">
        <f>VLOOKUP(B36,'[2]LISTADO ATM'!$A$2:$B$822,2,0)</f>
        <v>#N/A</v>
      </c>
      <c r="D36" s="153"/>
      <c r="E36" s="169"/>
    </row>
    <row r="37" spans="1:10" s="127" customFormat="1" ht="18" x14ac:dyDescent="0.25">
      <c r="A37" s="142" t="e">
        <f>VLOOKUP(B37,'[2]LISTADO ATM'!$A$2:$C$822,3,0)</f>
        <v>#N/A</v>
      </c>
      <c r="B37" s="142"/>
      <c r="C37" s="142" t="e">
        <f>VLOOKUP(B37,'[2]LISTADO ATM'!$A$2:$B$822,2,0)</f>
        <v>#N/A</v>
      </c>
      <c r="D37" s="153"/>
      <c r="E37" s="169"/>
    </row>
    <row r="38" spans="1:10" s="127" customFormat="1" ht="18" x14ac:dyDescent="0.25">
      <c r="A38" s="142" t="e">
        <f>VLOOKUP(B38,'[2]LISTADO ATM'!$A$2:$C$822,3,0)</f>
        <v>#N/A</v>
      </c>
      <c r="B38" s="142"/>
      <c r="C38" s="142" t="e">
        <f>VLOOKUP(B38,'[2]LISTADO ATM'!$A$2:$B$822,2,0)</f>
        <v>#N/A</v>
      </c>
      <c r="D38" s="153"/>
      <c r="E38" s="169"/>
    </row>
    <row r="39" spans="1:10" s="127" customFormat="1" ht="18" x14ac:dyDescent="0.25">
      <c r="A39" s="142" t="e">
        <f>VLOOKUP(B39,'[2]LISTADO ATM'!$A$2:$C$822,3,0)</f>
        <v>#N/A</v>
      </c>
      <c r="B39" s="142"/>
      <c r="C39" s="142" t="e">
        <f>VLOOKUP(B39,'[2]LISTADO ATM'!$A$2:$B$822,2,0)</f>
        <v>#N/A</v>
      </c>
      <c r="D39" s="153"/>
      <c r="E39" s="169"/>
    </row>
    <row r="40" spans="1:10" s="127" customFormat="1" ht="18" x14ac:dyDescent="0.25">
      <c r="A40" s="142" t="e">
        <f>VLOOKUP(B40,'[2]LISTADO ATM'!$A$2:$C$822,3,0)</f>
        <v>#N/A</v>
      </c>
      <c r="B40" s="142"/>
      <c r="C40" s="142" t="e">
        <f>VLOOKUP(B40,'[2]LISTADO ATM'!$A$2:$B$822,2,0)</f>
        <v>#N/A</v>
      </c>
      <c r="D40" s="153"/>
      <c r="E40" s="169"/>
    </row>
    <row r="41" spans="1:10" s="118" customFormat="1" ht="18" customHeight="1" thickBot="1" x14ac:dyDescent="0.3">
      <c r="A41" s="132"/>
      <c r="B41" s="152">
        <f>COUNT(B31:B33)</f>
        <v>3</v>
      </c>
      <c r="C41" s="139"/>
      <c r="D41" s="139"/>
      <c r="E41" s="156"/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29"/>
      <c r="B42" s="134"/>
      <c r="C42" s="129"/>
      <c r="D42" s="129"/>
      <c r="E42" s="134"/>
      <c r="F42" s="127"/>
      <c r="G42" s="127"/>
      <c r="H42" s="127"/>
      <c r="I42" s="127"/>
      <c r="J42" s="127"/>
    </row>
    <row r="43" spans="1:10" s="118" customFormat="1" ht="18" customHeight="1" x14ac:dyDescent="0.25">
      <c r="A43" s="182" t="s">
        <v>2612</v>
      </c>
      <c r="B43" s="183"/>
      <c r="C43" s="183"/>
      <c r="D43" s="183"/>
      <c r="E43" s="184"/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">
        <v>15</v>
      </c>
      <c r="B44" s="141" t="s">
        <v>2409</v>
      </c>
      <c r="C44" s="141" t="s">
        <v>46</v>
      </c>
      <c r="D44" s="141" t="s">
        <v>2412</v>
      </c>
      <c r="E44" s="141" t="s">
        <v>2410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2" t="str">
        <f>VLOOKUP(B45,'[2]LISTADO ATM'!$A$2:$C$822,3,0)</f>
        <v>DISTRITO NACIONAL</v>
      </c>
      <c r="B45" s="169">
        <v>725</v>
      </c>
      <c r="C45" s="142" t="str">
        <f>VLOOKUP(B45,'[2]LISTADO ATM'!$A$2:$B$822,2,0)</f>
        <v xml:space="preserve">ATM El Huacal II  </v>
      </c>
      <c r="D45" s="142" t="s">
        <v>2472</v>
      </c>
      <c r="E45" s="160">
        <v>3335985019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2" t="str">
        <f>VLOOKUP(B46,'[2]LISTADO ATM'!$A$2:$C$822,3,0)</f>
        <v>DISTRITO NACIONAL</v>
      </c>
      <c r="B46" s="169">
        <v>823</v>
      </c>
      <c r="C46" s="142" t="str">
        <f>VLOOKUP(B46,'[2]LISTADO ATM'!$A$2:$B$822,2,0)</f>
        <v xml:space="preserve">ATM UNP El Carril (Haina) </v>
      </c>
      <c r="D46" s="142" t="s">
        <v>2472</v>
      </c>
      <c r="E46" s="160">
        <v>3335986462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tr">
        <f>VLOOKUP(B47,'[2]LISTADO ATM'!$A$2:$C$822,3,0)</f>
        <v>DISTRITO NACIONAL</v>
      </c>
      <c r="B47" s="169">
        <v>416</v>
      </c>
      <c r="C47" s="142" t="str">
        <f>VLOOKUP(B47,'[2]LISTADO ATM'!$A$2:$B$822,2,0)</f>
        <v xml:space="preserve">ATM Autobanco San Martín II </v>
      </c>
      <c r="D47" s="142" t="s">
        <v>2472</v>
      </c>
      <c r="E47" s="160">
        <v>3335986951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2" t="str">
        <f>VLOOKUP(B48,'[2]LISTADO ATM'!$A$2:$C$822,3,0)</f>
        <v>DISTRITO NACIONAL</v>
      </c>
      <c r="B48" s="169">
        <v>590</v>
      </c>
      <c r="C48" s="142" t="str">
        <f>VLOOKUP(B48,'[2]LISTADO ATM'!$A$2:$B$822,2,0)</f>
        <v xml:space="preserve">ATM Olé Aut. Las Américas </v>
      </c>
      <c r="D48" s="142" t="s">
        <v>2472</v>
      </c>
      <c r="E48" s="160">
        <v>3335987025</v>
      </c>
    </row>
    <row r="49" spans="1:5" s="118" customFormat="1" ht="18" customHeight="1" x14ac:dyDescent="0.25">
      <c r="A49" s="142" t="e">
        <f>VLOOKUP(B49,'[2]LISTADO ATM'!$A$2:$C$822,3,0)</f>
        <v>#N/A</v>
      </c>
      <c r="B49" s="169"/>
      <c r="C49" s="142" t="e">
        <f>VLOOKUP(B49,'[2]LISTADO ATM'!$A$2:$B$822,2,0)</f>
        <v>#N/A</v>
      </c>
      <c r="D49" s="161"/>
      <c r="E49" s="169"/>
    </row>
    <row r="50" spans="1:5" s="118" customFormat="1" ht="18" customHeight="1" x14ac:dyDescent="0.25">
      <c r="A50" s="142" t="e">
        <f>VLOOKUP(B50,'[2]LISTADO ATM'!$A$2:$C$822,3,0)</f>
        <v>#N/A</v>
      </c>
      <c r="B50" s="169"/>
      <c r="C50" s="142" t="e">
        <f>VLOOKUP(B50,'[2]LISTADO ATM'!$A$2:$B$822,2,0)</f>
        <v>#N/A</v>
      </c>
      <c r="D50" s="161"/>
      <c r="E50" s="160"/>
    </row>
    <row r="51" spans="1:5" s="118" customFormat="1" ht="18.75" customHeight="1" thickBot="1" x14ac:dyDescent="0.3">
      <c r="A51" s="143" t="s">
        <v>2465</v>
      </c>
      <c r="B51" s="152">
        <f>COUNT(B45:B48)</f>
        <v>4</v>
      </c>
      <c r="C51" s="139"/>
      <c r="D51" s="139"/>
      <c r="E51" s="156"/>
    </row>
    <row r="52" spans="1:5" s="118" customFormat="1" ht="18.75" customHeight="1" thickBot="1" x14ac:dyDescent="0.3">
      <c r="A52" s="129"/>
      <c r="B52" s="134"/>
      <c r="C52" s="129"/>
      <c r="D52" s="129"/>
      <c r="E52" s="134"/>
    </row>
    <row r="53" spans="1:5" s="118" customFormat="1" ht="18" customHeight="1" x14ac:dyDescent="0.25">
      <c r="A53" s="182" t="s">
        <v>2588</v>
      </c>
      <c r="B53" s="183"/>
      <c r="C53" s="183"/>
      <c r="D53" s="183"/>
      <c r="E53" s="184"/>
    </row>
    <row r="54" spans="1:5" s="127" customFormat="1" ht="18" customHeight="1" x14ac:dyDescent="0.25">
      <c r="A54" s="141" t="s">
        <v>15</v>
      </c>
      <c r="B54" s="141" t="s">
        <v>2409</v>
      </c>
      <c r="C54" s="141" t="s">
        <v>46</v>
      </c>
      <c r="D54" s="141" t="s">
        <v>2412</v>
      </c>
      <c r="E54" s="155" t="s">
        <v>2410</v>
      </c>
    </row>
    <row r="55" spans="1:5" s="127" customFormat="1" ht="18" customHeight="1" x14ac:dyDescent="0.25">
      <c r="A55" s="142" t="str">
        <f>VLOOKUP(B55,'[3]LISTADO ATM'!$A$2:$C$922,3,0)</f>
        <v>DISTRITO NACIONAL</v>
      </c>
      <c r="B55" s="142">
        <v>994</v>
      </c>
      <c r="C55" s="142" t="str">
        <f>VLOOKUP(B55,'[2]LISTADO ATM'!$A$2:$B$922,2,0)</f>
        <v>ATM Telemicro</v>
      </c>
      <c r="D55" s="147" t="s">
        <v>2553</v>
      </c>
      <c r="E55" s="160">
        <v>3335984247</v>
      </c>
    </row>
    <row r="56" spans="1:5" s="127" customFormat="1" ht="18" customHeight="1" x14ac:dyDescent="0.25">
      <c r="A56" s="142" t="str">
        <f>VLOOKUP(B56,'[2]LISTADO ATM'!$A$2:$C$822,3,0)</f>
        <v>DISTRITO NACIONAL</v>
      </c>
      <c r="B56" s="142">
        <v>818</v>
      </c>
      <c r="C56" s="142" t="str">
        <f>VLOOKUP(B56,'[2]LISTADO ATM'!$A$2:$B$822,2,0)</f>
        <v xml:space="preserve">ATM Juridicción Inmobiliaria </v>
      </c>
      <c r="D56" s="147" t="s">
        <v>2553</v>
      </c>
      <c r="E56" s="160">
        <v>3335984824</v>
      </c>
    </row>
    <row r="57" spans="1:5" s="127" customFormat="1" ht="18" x14ac:dyDescent="0.25">
      <c r="A57" s="142" t="str">
        <f>VLOOKUP(B57,'[2]LISTADO ATM'!$A$2:$C$822,3,0)</f>
        <v>NORTE</v>
      </c>
      <c r="B57" s="142">
        <v>97</v>
      </c>
      <c r="C57" s="142" t="str">
        <f>VLOOKUP(B57,'[2]LISTADO ATM'!$A$2:$B$822,2,0)</f>
        <v xml:space="preserve">ATM Oficina Villa Riva </v>
      </c>
      <c r="D57" s="158" t="s">
        <v>2590</v>
      </c>
      <c r="E57" s="160" t="s">
        <v>2670</v>
      </c>
    </row>
    <row r="58" spans="1:5" s="127" customFormat="1" ht="18" x14ac:dyDescent="0.25">
      <c r="A58" s="142" t="str">
        <f>VLOOKUP(B58,'[2]LISTADO ATM'!$A$2:$C$822,3,0)</f>
        <v>NORTE</v>
      </c>
      <c r="B58" s="142">
        <v>599</v>
      </c>
      <c r="C58" s="142" t="str">
        <f>VLOOKUP(B58,'[2]LISTADO ATM'!$A$2:$B$822,2,0)</f>
        <v xml:space="preserve">ATM Oficina Plaza Internacional (Santiago) </v>
      </c>
      <c r="D58" s="158" t="s">
        <v>2590</v>
      </c>
      <c r="E58" s="160">
        <v>3335985473</v>
      </c>
    </row>
    <row r="59" spans="1:5" s="127" customFormat="1" ht="18" customHeight="1" x14ac:dyDescent="0.25">
      <c r="A59" s="142" t="str">
        <f>VLOOKUP(B59,'[2]LISTADO ATM'!$A$2:$C$822,3,0)</f>
        <v>ESTE</v>
      </c>
      <c r="B59" s="142">
        <v>429</v>
      </c>
      <c r="C59" s="142" t="str">
        <f>VLOOKUP(B59,'[2]LISTADO ATM'!$A$2:$B$822,2,0)</f>
        <v xml:space="preserve">ATM Oficina Jumbo La Romana </v>
      </c>
      <c r="D59" s="158" t="s">
        <v>2590</v>
      </c>
      <c r="E59" s="160">
        <v>3335986439</v>
      </c>
    </row>
    <row r="60" spans="1:5" s="127" customFormat="1" ht="18" x14ac:dyDescent="0.25">
      <c r="A60" s="142" t="str">
        <f>VLOOKUP(B60,'[2]LISTADO ATM'!$A$2:$C$822,3,0)</f>
        <v>NORTE</v>
      </c>
      <c r="B60" s="142">
        <v>944</v>
      </c>
      <c r="C60" s="142" t="str">
        <f>VLOOKUP(B60,'[2]LISTADO ATM'!$A$2:$B$822,2,0)</f>
        <v xml:space="preserve">ATM UNP Mao </v>
      </c>
      <c r="D60" s="158" t="s">
        <v>2590</v>
      </c>
      <c r="E60" s="160">
        <v>3335986442</v>
      </c>
    </row>
    <row r="61" spans="1:5" s="118" customFormat="1" ht="18" customHeight="1" x14ac:dyDescent="0.25">
      <c r="A61" s="142" t="str">
        <f>VLOOKUP(B61,'[2]LISTADO ATM'!$A$2:$C$822,3,0)</f>
        <v>NORTE</v>
      </c>
      <c r="B61" s="142">
        <v>431</v>
      </c>
      <c r="C61" s="142" t="str">
        <f>VLOOKUP(B61,'[2]LISTADO ATM'!$A$2:$B$822,2,0)</f>
        <v xml:space="preserve">ATM Autoservicio Sol (Santiago) </v>
      </c>
      <c r="D61" s="158" t="s">
        <v>2590</v>
      </c>
      <c r="E61" s="160">
        <v>3335986445</v>
      </c>
    </row>
    <row r="62" spans="1:5" s="118" customFormat="1" ht="18" customHeight="1" x14ac:dyDescent="0.25">
      <c r="A62" s="142" t="str">
        <f>VLOOKUP(B62,'[2]LISTADO ATM'!$A$2:$C$822,3,0)</f>
        <v>NORTE</v>
      </c>
      <c r="B62" s="142">
        <v>538</v>
      </c>
      <c r="C62" s="142" t="str">
        <f>VLOOKUP(B62,'[2]LISTADO ATM'!$A$2:$B$822,2,0)</f>
        <v>ATM  Autoservicio San Fco. Macorís</v>
      </c>
      <c r="D62" s="158" t="s">
        <v>2590</v>
      </c>
      <c r="E62" s="160">
        <v>3335986447</v>
      </c>
    </row>
    <row r="63" spans="1:5" s="127" customFormat="1" ht="18.75" customHeight="1" x14ac:dyDescent="0.25">
      <c r="A63" s="142" t="str">
        <f>VLOOKUP(B63,'[2]LISTADO ATM'!$A$2:$C$822,3,0)</f>
        <v>NORTE</v>
      </c>
      <c r="B63" s="142">
        <v>720</v>
      </c>
      <c r="C63" s="142" t="str">
        <f>VLOOKUP(B63,'[2]LISTADO ATM'!$A$2:$B$822,2,0)</f>
        <v xml:space="preserve">ATM OMSA (Santiago) </v>
      </c>
      <c r="D63" s="147" t="s">
        <v>2553</v>
      </c>
      <c r="E63" s="160">
        <v>3335986448</v>
      </c>
    </row>
    <row r="64" spans="1:5" s="127" customFormat="1" ht="18" customHeight="1" x14ac:dyDescent="0.25">
      <c r="A64" s="142" t="str">
        <f>VLOOKUP(B64,'[2]LISTADO ATM'!$A$2:$C$822,3,0)</f>
        <v>NORTE</v>
      </c>
      <c r="B64" s="142">
        <v>741</v>
      </c>
      <c r="C64" s="142" t="str">
        <f>VLOOKUP(B64,'[2]LISTADO ATM'!$A$2:$B$822,2,0)</f>
        <v>ATM CURNE UASD San Francisco de Macorís</v>
      </c>
      <c r="D64" s="147" t="s">
        <v>2553</v>
      </c>
      <c r="E64" s="160">
        <v>3335986521</v>
      </c>
    </row>
    <row r="65" spans="1:5" s="127" customFormat="1" ht="18" customHeight="1" x14ac:dyDescent="0.25">
      <c r="A65" s="142" t="str">
        <f>VLOOKUP(B65,'[2]LISTADO ATM'!$A$2:$C$822,3,0)</f>
        <v>DISTRITO NACIONAL</v>
      </c>
      <c r="B65" s="142">
        <v>701</v>
      </c>
      <c r="C65" s="142" t="str">
        <f>VLOOKUP(B65,'[2]LISTADO ATM'!$A$2:$B$822,2,0)</f>
        <v>ATM Autoservicio Los Alcarrizos</v>
      </c>
      <c r="D65" s="158" t="s">
        <v>2590</v>
      </c>
      <c r="E65" s="160" t="s">
        <v>2624</v>
      </c>
    </row>
    <row r="66" spans="1:5" s="127" customFormat="1" ht="18.75" customHeight="1" x14ac:dyDescent="0.25">
      <c r="A66" s="142" t="e">
        <f>VLOOKUP(B66,'[2]LISTADO ATM'!$A$2:$C$822,3,0)</f>
        <v>#N/A</v>
      </c>
      <c r="B66" s="142"/>
      <c r="C66" s="142" t="e">
        <f>VLOOKUP(B66,'[2]LISTADO ATM'!$A$2:$B$822,2,0)</f>
        <v>#N/A</v>
      </c>
      <c r="D66" s="167"/>
      <c r="E66" s="160"/>
    </row>
    <row r="67" spans="1:5" s="127" customFormat="1" ht="18" customHeight="1" thickBot="1" x14ac:dyDescent="0.3">
      <c r="A67" s="143" t="s">
        <v>2465</v>
      </c>
      <c r="B67" s="152">
        <f>COUNT(B55:B65)</f>
        <v>11</v>
      </c>
      <c r="C67" s="139"/>
      <c r="D67" s="139"/>
      <c r="E67" s="156"/>
    </row>
    <row r="68" spans="1:5" s="127" customFormat="1" ht="17.45" customHeight="1" thickBot="1" x14ac:dyDescent="0.3">
      <c r="A68" s="129"/>
      <c r="B68" s="134"/>
      <c r="C68" s="129"/>
      <c r="D68" s="129"/>
      <c r="E68" s="134"/>
    </row>
    <row r="69" spans="1:5" s="127" customFormat="1" ht="18.75" customHeight="1" thickBot="1" x14ac:dyDescent="0.3">
      <c r="A69" s="185" t="s">
        <v>2467</v>
      </c>
      <c r="B69" s="186"/>
      <c r="C69" s="129" t="s">
        <v>2406</v>
      </c>
      <c r="D69" s="134"/>
      <c r="E69" s="134"/>
    </row>
    <row r="70" spans="1:5" s="118" customFormat="1" ht="18.75" customHeight="1" thickBot="1" x14ac:dyDescent="0.3">
      <c r="A70" s="145">
        <f>+B41+B51+B67</f>
        <v>18</v>
      </c>
      <c r="B70" s="149"/>
      <c r="C70" s="129"/>
      <c r="D70" s="129"/>
      <c r="E70" s="144"/>
    </row>
    <row r="71" spans="1:5" s="118" customFormat="1" ht="18" customHeight="1" thickBot="1" x14ac:dyDescent="0.3">
      <c r="A71" s="129"/>
      <c r="B71" s="134"/>
      <c r="C71" s="129"/>
      <c r="D71" s="129"/>
      <c r="E71" s="134"/>
    </row>
    <row r="72" spans="1:5" s="118" customFormat="1" ht="18" customHeight="1" thickBot="1" x14ac:dyDescent="0.3">
      <c r="A72" s="187" t="s">
        <v>2468</v>
      </c>
      <c r="B72" s="188"/>
      <c r="C72" s="188"/>
      <c r="D72" s="188"/>
      <c r="E72" s="189"/>
    </row>
    <row r="73" spans="1:5" s="118" customFormat="1" ht="18" x14ac:dyDescent="0.25">
      <c r="A73" s="135" t="s">
        <v>15</v>
      </c>
      <c r="B73" s="135" t="s">
        <v>2409</v>
      </c>
      <c r="C73" s="133" t="s">
        <v>46</v>
      </c>
      <c r="D73" s="190" t="s">
        <v>2412</v>
      </c>
      <c r="E73" s="191"/>
    </row>
    <row r="74" spans="1:5" s="118" customFormat="1" ht="18" customHeight="1" x14ac:dyDescent="0.25">
      <c r="A74" s="142" t="str">
        <f>VLOOKUP(B74,'[2]LISTADO ATM'!$A$2:$C$822,3,0)</f>
        <v>SUR</v>
      </c>
      <c r="B74" s="169">
        <v>870</v>
      </c>
      <c r="C74" s="142" t="str">
        <f>VLOOKUP(B74,'[2]LISTADO ATM'!$A$2:$B$822,2,0)</f>
        <v xml:space="preserve">ATM Willbes Dominicana (Barahona) </v>
      </c>
      <c r="D74" s="179" t="s">
        <v>2591</v>
      </c>
      <c r="E74" s="179"/>
    </row>
    <row r="75" spans="1:5" s="127" customFormat="1" ht="18.75" customHeight="1" x14ac:dyDescent="0.25">
      <c r="A75" s="142" t="str">
        <f>VLOOKUP(B75,'[2]LISTADO ATM'!$A$2:$C$822,3,0)</f>
        <v>DISTRITO NACIONAL</v>
      </c>
      <c r="B75" s="169">
        <v>974</v>
      </c>
      <c r="C75" s="142" t="str">
        <f>VLOOKUP(B75,'[2]LISTADO ATM'!$A$2:$B$822,2,0)</f>
        <v xml:space="preserve">ATM S/M Nacional Ave. Lope de Vega </v>
      </c>
      <c r="D75" s="179" t="s">
        <v>2681</v>
      </c>
      <c r="E75" s="179"/>
    </row>
    <row r="76" spans="1:5" s="127" customFormat="1" ht="18.75" customHeight="1" x14ac:dyDescent="0.25">
      <c r="A76" s="142" t="str">
        <f>VLOOKUP(B76,'[2]LISTADO ATM'!$A$2:$C$822,3,0)</f>
        <v>DISTRITO NACIONAL</v>
      </c>
      <c r="B76" s="169">
        <v>578</v>
      </c>
      <c r="C76" s="142" t="str">
        <f>VLOOKUP(B76,'[2]LISTADO ATM'!$A$2:$B$822,2,0)</f>
        <v xml:space="preserve">ATM Procuraduría General de la República </v>
      </c>
      <c r="D76" s="180" t="s">
        <v>2681</v>
      </c>
      <c r="E76" s="181"/>
    </row>
    <row r="77" spans="1:5" s="118" customFormat="1" ht="18" customHeight="1" x14ac:dyDescent="0.25">
      <c r="A77" s="142" t="str">
        <f>VLOOKUP(B77,'[2]LISTADO ATM'!$A$2:$C$822,3,0)</f>
        <v>DISTRITO NACIONAL</v>
      </c>
      <c r="B77" s="169">
        <v>709</v>
      </c>
      <c r="C77" s="142" t="str">
        <f>VLOOKUP(B77,'[2]LISTADO ATM'!$A$2:$B$822,2,0)</f>
        <v xml:space="preserve">ATM Seguros Maestro SEMMA  </v>
      </c>
      <c r="D77" s="180" t="s">
        <v>2681</v>
      </c>
      <c r="E77" s="181"/>
    </row>
    <row r="78" spans="1:5" s="118" customFormat="1" ht="18" customHeight="1" x14ac:dyDescent="0.25">
      <c r="A78" s="142" t="str">
        <f>VLOOKUP(B78,'[2]LISTADO ATM'!$A$2:$C$822,3,0)</f>
        <v>NORTE</v>
      </c>
      <c r="B78" s="169">
        <v>431</v>
      </c>
      <c r="C78" s="142" t="str">
        <f>VLOOKUP(B78,'[2]LISTADO ATM'!$A$2:$B$822,2,0)</f>
        <v xml:space="preserve">ATM Autoservicio Sol (Santiago) </v>
      </c>
      <c r="D78" s="179" t="s">
        <v>2591</v>
      </c>
      <c r="E78" s="179"/>
    </row>
    <row r="79" spans="1:5" s="118" customFormat="1" ht="18" x14ac:dyDescent="0.25">
      <c r="A79" s="142" t="e">
        <f>VLOOKUP(B79,'[2]LISTADO ATM'!$A$2:$C$822,3,0)</f>
        <v>#N/A</v>
      </c>
      <c r="B79" s="169"/>
      <c r="C79" s="142" t="e">
        <f>VLOOKUP(B79,'[2]LISTADO ATM'!$A$2:$B$822,2,0)</f>
        <v>#N/A</v>
      </c>
      <c r="D79" s="163"/>
      <c r="E79" s="162"/>
    </row>
    <row r="80" spans="1:5" s="110" customFormat="1" ht="18" customHeight="1" x14ac:dyDescent="0.25">
      <c r="A80" s="142" t="e">
        <f>VLOOKUP(B80,'[2]LISTADO ATM'!$A$2:$C$822,3,0)</f>
        <v>#N/A</v>
      </c>
      <c r="B80" s="169"/>
      <c r="C80" s="142" t="e">
        <f>VLOOKUP(B80,'[2]LISTADO ATM'!$A$2:$B$822,2,0)</f>
        <v>#N/A</v>
      </c>
      <c r="D80" s="163"/>
      <c r="E80" s="162"/>
    </row>
    <row r="81" spans="1:5" s="110" customFormat="1" ht="18" customHeight="1" x14ac:dyDescent="0.25">
      <c r="A81" s="142" t="e">
        <f>VLOOKUP(B81,'[2]LISTADO ATM'!$A$2:$C$822,3,0)</f>
        <v>#N/A</v>
      </c>
      <c r="B81" s="169"/>
      <c r="C81" s="142" t="e">
        <f>VLOOKUP(B81,'[2]LISTADO ATM'!$A$2:$B$822,2,0)</f>
        <v>#N/A</v>
      </c>
      <c r="D81" s="163"/>
      <c r="E81" s="162"/>
    </row>
    <row r="82" spans="1:5" s="118" customFormat="1" ht="18" customHeight="1" x14ac:dyDescent="0.25">
      <c r="A82" s="142" t="e">
        <f>VLOOKUP(B82,'[2]LISTADO ATM'!$A$2:$C$822,3,0)</f>
        <v>#N/A</v>
      </c>
      <c r="B82" s="169"/>
      <c r="C82" s="142" t="e">
        <f>VLOOKUP(B82,'[2]LISTADO ATM'!$A$2:$B$822,2,0)</f>
        <v>#N/A</v>
      </c>
      <c r="D82" s="163"/>
      <c r="E82" s="162"/>
    </row>
    <row r="83" spans="1:5" s="118" customFormat="1" ht="18" customHeight="1" thickBot="1" x14ac:dyDescent="0.3">
      <c r="A83" s="143" t="s">
        <v>2465</v>
      </c>
      <c r="B83" s="152">
        <f>COUNT(B74:B78)</f>
        <v>5</v>
      </c>
      <c r="C83" s="151"/>
      <c r="D83" s="151"/>
      <c r="E83" s="157"/>
    </row>
    <row r="84" spans="1:5" s="118" customFormat="1" ht="18.75" customHeight="1" x14ac:dyDescent="0.25">
      <c r="A84" s="129"/>
      <c r="B84" s="150"/>
      <c r="C84" s="129"/>
      <c r="D84" s="129"/>
      <c r="E84" s="144"/>
    </row>
    <row r="85" spans="1:5" s="118" customFormat="1" ht="18.75" customHeight="1" x14ac:dyDescent="0.25">
      <c r="A85" s="129"/>
      <c r="B85" s="150"/>
      <c r="C85" s="129"/>
      <c r="D85" s="129"/>
      <c r="E85" s="144"/>
    </row>
    <row r="86" spans="1:5" s="118" customFormat="1" ht="18" customHeight="1" x14ac:dyDescent="0.25">
      <c r="A86" s="129"/>
      <c r="B86" s="150"/>
      <c r="C86" s="129"/>
      <c r="D86" s="129"/>
      <c r="E86" s="144"/>
    </row>
    <row r="87" spans="1:5" s="118" customFormat="1" ht="18" customHeight="1" x14ac:dyDescent="0.25">
      <c r="A87" s="129"/>
      <c r="B87" s="150"/>
      <c r="C87" s="129"/>
      <c r="D87" s="129"/>
      <c r="E87" s="144"/>
    </row>
    <row r="88" spans="1:5" s="118" customFormat="1" x14ac:dyDescent="0.25">
      <c r="A88" s="129"/>
      <c r="B88" s="150"/>
      <c r="C88" s="129"/>
      <c r="D88" s="129"/>
      <c r="E88" s="144"/>
    </row>
    <row r="89" spans="1:5" s="118" customFormat="1" ht="18.75" customHeight="1" x14ac:dyDescent="0.25">
      <c r="A89" s="129"/>
      <c r="B89" s="150"/>
      <c r="C89" s="129"/>
      <c r="D89" s="129"/>
      <c r="E89" s="144"/>
    </row>
    <row r="90" spans="1:5" s="110" customFormat="1" ht="18.75" customHeight="1" x14ac:dyDescent="0.25">
      <c r="A90" s="129"/>
      <c r="B90" s="150"/>
      <c r="C90" s="129"/>
      <c r="D90" s="129"/>
      <c r="E90" s="144"/>
    </row>
    <row r="91" spans="1:5" s="118" customFormat="1" x14ac:dyDescent="0.25">
      <c r="A91" s="129"/>
      <c r="B91" s="150"/>
      <c r="C91" s="129"/>
      <c r="D91" s="129"/>
      <c r="E91" s="144"/>
    </row>
    <row r="92" spans="1:5" s="110" customFormat="1" ht="18" customHeight="1" x14ac:dyDescent="0.25">
      <c r="A92" s="129"/>
      <c r="B92" s="150"/>
      <c r="C92" s="129"/>
      <c r="D92" s="129"/>
      <c r="E92" s="144"/>
    </row>
    <row r="93" spans="1:5" s="110" customFormat="1" ht="17.45" customHeight="1" x14ac:dyDescent="0.25">
      <c r="A93" s="129"/>
      <c r="B93" s="150"/>
      <c r="C93" s="129"/>
      <c r="D93" s="129"/>
      <c r="E93" s="144"/>
    </row>
    <row r="94" spans="1:5" s="110" customFormat="1" ht="18" customHeight="1" x14ac:dyDescent="0.25">
      <c r="A94" s="129"/>
      <c r="B94" s="150"/>
      <c r="C94" s="129"/>
      <c r="D94" s="129"/>
      <c r="E94" s="144"/>
    </row>
    <row r="95" spans="1:5" s="127" customFormat="1" ht="18" customHeight="1" x14ac:dyDescent="0.25">
      <c r="A95" s="129"/>
      <c r="B95" s="150"/>
      <c r="C95" s="129"/>
      <c r="D95" s="129"/>
      <c r="E95" s="144"/>
    </row>
    <row r="96" spans="1:5" s="127" customFormat="1" ht="18" customHeight="1" x14ac:dyDescent="0.25">
      <c r="A96" s="129"/>
      <c r="B96" s="150"/>
      <c r="C96" s="129"/>
      <c r="D96" s="129"/>
      <c r="E96" s="144"/>
    </row>
    <row r="97" spans="1:6" s="127" customFormat="1" ht="18" customHeight="1" x14ac:dyDescent="0.25">
      <c r="A97" s="129"/>
      <c r="B97" s="150"/>
      <c r="C97" s="129"/>
      <c r="D97" s="129"/>
      <c r="E97" s="144"/>
    </row>
    <row r="98" spans="1:6" s="127" customFormat="1" ht="18" customHeight="1" x14ac:dyDescent="0.25">
      <c r="A98" s="129"/>
      <c r="B98" s="150"/>
      <c r="C98" s="129"/>
      <c r="D98" s="129"/>
      <c r="E98" s="144"/>
    </row>
    <row r="99" spans="1:6" s="127" customFormat="1" ht="18" customHeight="1" x14ac:dyDescent="0.25">
      <c r="A99" s="129"/>
      <c r="B99" s="150"/>
      <c r="C99" s="129"/>
      <c r="D99" s="129"/>
      <c r="E99" s="144"/>
    </row>
    <row r="100" spans="1:6" s="110" customFormat="1" ht="18.75" customHeight="1" x14ac:dyDescent="0.25">
      <c r="A100" s="129"/>
      <c r="B100" s="150"/>
      <c r="C100" s="129"/>
      <c r="D100" s="129"/>
      <c r="E100" s="144"/>
    </row>
    <row r="101" spans="1:6" s="118" customFormat="1" ht="18" customHeight="1" x14ac:dyDescent="0.25">
      <c r="A101" s="129"/>
      <c r="B101" s="150"/>
      <c r="C101" s="129"/>
      <c r="D101" s="129"/>
      <c r="E101" s="144"/>
    </row>
    <row r="102" spans="1:6" s="118" customFormat="1" x14ac:dyDescent="0.25">
      <c r="A102" s="129"/>
      <c r="B102" s="150"/>
      <c r="C102" s="129"/>
      <c r="D102" s="129"/>
      <c r="E102" s="144"/>
    </row>
    <row r="103" spans="1:6" s="118" customFormat="1" x14ac:dyDescent="0.25">
      <c r="A103" s="129"/>
      <c r="B103" s="150"/>
      <c r="C103" s="129"/>
      <c r="D103" s="129"/>
      <c r="E103" s="144"/>
    </row>
    <row r="104" spans="1:6" s="110" customFormat="1" ht="18.75" customHeight="1" x14ac:dyDescent="0.25">
      <c r="A104" s="129"/>
      <c r="B104" s="150"/>
      <c r="C104" s="129"/>
      <c r="D104" s="129"/>
      <c r="E104" s="144"/>
      <c r="F104" s="118"/>
    </row>
    <row r="105" spans="1:6" s="110" customFormat="1" ht="18" customHeight="1" x14ac:dyDescent="0.25">
      <c r="A105" s="129"/>
      <c r="B105" s="150"/>
      <c r="C105" s="129"/>
      <c r="D105" s="129"/>
      <c r="E105" s="144"/>
      <c r="F105" s="118"/>
    </row>
    <row r="106" spans="1:6" s="118" customFormat="1" ht="18" customHeight="1" x14ac:dyDescent="0.25">
      <c r="A106" s="129"/>
      <c r="B106" s="150"/>
      <c r="C106" s="129"/>
      <c r="D106" s="129"/>
      <c r="E106" s="144"/>
    </row>
    <row r="107" spans="1:6" s="118" customFormat="1" ht="18" customHeight="1" x14ac:dyDescent="0.25">
      <c r="A107" s="129"/>
      <c r="B107" s="150"/>
      <c r="C107" s="129"/>
      <c r="D107" s="129"/>
      <c r="E107" s="144"/>
    </row>
    <row r="108" spans="1:6" s="110" customFormat="1" x14ac:dyDescent="0.25">
      <c r="A108" s="129"/>
      <c r="B108" s="150"/>
      <c r="C108" s="129"/>
      <c r="D108" s="129"/>
      <c r="E108" s="144"/>
      <c r="F108" s="118"/>
    </row>
    <row r="109" spans="1:6" s="110" customFormat="1" ht="18.75" customHeight="1" x14ac:dyDescent="0.25">
      <c r="A109" s="129"/>
      <c r="B109" s="150"/>
      <c r="C109" s="129"/>
      <c r="D109" s="129"/>
      <c r="E109" s="144"/>
      <c r="F109" s="118"/>
    </row>
    <row r="110" spans="1:6" s="110" customFormat="1" ht="18.75" customHeight="1" x14ac:dyDescent="0.25">
      <c r="A110" s="129"/>
      <c r="B110" s="150"/>
      <c r="C110" s="129"/>
      <c r="D110" s="129"/>
      <c r="E110" s="144"/>
      <c r="F110" s="118"/>
    </row>
    <row r="111" spans="1:6" s="110" customFormat="1" x14ac:dyDescent="0.25">
      <c r="A111" s="129"/>
      <c r="B111" s="150"/>
      <c r="C111" s="129"/>
      <c r="D111" s="129"/>
      <c r="E111" s="144"/>
      <c r="F111" s="118"/>
    </row>
    <row r="112" spans="1:6" s="118" customFormat="1" ht="18" customHeight="1" x14ac:dyDescent="0.25">
      <c r="A112" s="129"/>
      <c r="B112" s="150"/>
      <c r="C112" s="129"/>
      <c r="D112" s="129"/>
      <c r="E112" s="144"/>
    </row>
    <row r="113" spans="1:5" s="118" customFormat="1" ht="18.75" customHeight="1" x14ac:dyDescent="0.25">
      <c r="A113" s="129"/>
      <c r="B113" s="150"/>
      <c r="C113" s="129"/>
      <c r="D113" s="129"/>
      <c r="E113" s="144"/>
    </row>
    <row r="114" spans="1:5" s="118" customFormat="1" x14ac:dyDescent="0.25">
      <c r="A114" s="129"/>
      <c r="B114" s="150"/>
      <c r="C114" s="129"/>
      <c r="D114" s="129"/>
      <c r="E114" s="144"/>
    </row>
    <row r="115" spans="1:5" s="110" customFormat="1" x14ac:dyDescent="0.25">
      <c r="A115" s="129"/>
      <c r="B115" s="150"/>
      <c r="C115" s="129"/>
      <c r="D115" s="129"/>
      <c r="E115" s="144"/>
    </row>
    <row r="116" spans="1:5" s="110" customFormat="1" ht="18.75" customHeight="1" x14ac:dyDescent="0.25">
      <c r="A116" s="129"/>
      <c r="B116" s="150"/>
      <c r="C116" s="129"/>
      <c r="D116" s="129"/>
      <c r="E116" s="144"/>
    </row>
    <row r="117" spans="1:5" s="110" customFormat="1" ht="18" customHeight="1" x14ac:dyDescent="0.25">
      <c r="A117" s="129"/>
      <c r="B117" s="150"/>
      <c r="C117" s="129"/>
      <c r="D117" s="129"/>
      <c r="E117" s="144"/>
    </row>
    <row r="118" spans="1:5" s="110" customFormat="1" x14ac:dyDescent="0.25">
      <c r="A118" s="129"/>
      <c r="B118" s="150"/>
      <c r="C118" s="129"/>
      <c r="D118" s="129"/>
      <c r="E118" s="144"/>
    </row>
    <row r="119" spans="1:5" s="110" customFormat="1" ht="18.75" customHeight="1" x14ac:dyDescent="0.25">
      <c r="A119" s="129"/>
      <c r="B119" s="150"/>
      <c r="C119" s="129"/>
      <c r="D119" s="129"/>
      <c r="E119" s="144"/>
    </row>
    <row r="120" spans="1:5" s="110" customFormat="1" ht="18" customHeight="1" x14ac:dyDescent="0.25">
      <c r="A120" s="129"/>
      <c r="B120" s="150"/>
      <c r="C120" s="129"/>
      <c r="D120" s="129"/>
      <c r="E120" s="144"/>
    </row>
    <row r="121" spans="1:5" x14ac:dyDescent="0.25">
      <c r="A121" s="129"/>
      <c r="B121" s="150"/>
      <c r="C121" s="129"/>
      <c r="D121" s="129"/>
      <c r="E121" s="144"/>
    </row>
    <row r="122" spans="1:5" x14ac:dyDescent="0.25">
      <c r="A122" s="129"/>
      <c r="B122" s="150"/>
      <c r="C122" s="129"/>
      <c r="D122" s="129"/>
      <c r="E122" s="144"/>
    </row>
    <row r="123" spans="1:5" ht="18" customHeight="1" x14ac:dyDescent="0.25">
      <c r="A123" s="129"/>
      <c r="B123" s="150"/>
      <c r="C123" s="129"/>
      <c r="D123" s="129"/>
      <c r="E123" s="144"/>
    </row>
    <row r="124" spans="1:5" ht="18" customHeight="1" x14ac:dyDescent="0.25">
      <c r="A124" s="129"/>
      <c r="B124" s="150"/>
      <c r="C124" s="129"/>
      <c r="D124" s="129"/>
      <c r="E124" s="144"/>
    </row>
    <row r="125" spans="1:5" x14ac:dyDescent="0.25">
      <c r="A125" s="129"/>
      <c r="B125" s="150"/>
      <c r="C125" s="129"/>
      <c r="D125" s="129"/>
      <c r="E125" s="144"/>
    </row>
    <row r="126" spans="1:5" ht="18.75" customHeight="1" x14ac:dyDescent="0.25">
      <c r="A126" s="129"/>
      <c r="B126" s="150"/>
      <c r="C126" s="129"/>
      <c r="D126" s="129"/>
      <c r="E126" s="144"/>
    </row>
    <row r="127" spans="1:5" x14ac:dyDescent="0.25">
      <c r="A127" s="129"/>
      <c r="B127" s="150"/>
      <c r="C127" s="129"/>
      <c r="D127" s="129"/>
      <c r="E127" s="144"/>
    </row>
    <row r="128" spans="1:5" x14ac:dyDescent="0.25">
      <c r="A128" s="129"/>
      <c r="B128" s="150"/>
      <c r="C128" s="129"/>
      <c r="D128" s="129"/>
      <c r="E128" s="144"/>
    </row>
    <row r="129" spans="1:5" s="110" customFormat="1" ht="18.75" customHeight="1" x14ac:dyDescent="0.25">
      <c r="A129" s="129"/>
      <c r="B129" s="150"/>
      <c r="C129" s="129"/>
      <c r="D129" s="129"/>
      <c r="E129" s="144"/>
    </row>
    <row r="130" spans="1:5" s="110" customFormat="1" ht="18" customHeight="1" x14ac:dyDescent="0.25">
      <c r="A130" s="129"/>
      <c r="B130" s="150"/>
      <c r="C130" s="129"/>
      <c r="D130" s="129"/>
      <c r="E130" s="144"/>
    </row>
    <row r="131" spans="1:5" s="110" customFormat="1" x14ac:dyDescent="0.25">
      <c r="A131" s="129"/>
      <c r="B131" s="150"/>
      <c r="C131" s="129"/>
      <c r="D131" s="129"/>
      <c r="E131" s="144"/>
    </row>
    <row r="132" spans="1:5" x14ac:dyDescent="0.25">
      <c r="A132" s="129"/>
      <c r="B132" s="150"/>
      <c r="C132" s="129"/>
      <c r="D132" s="129"/>
      <c r="E132" s="144"/>
    </row>
    <row r="133" spans="1:5" x14ac:dyDescent="0.25">
      <c r="A133" s="129"/>
      <c r="B133" s="150"/>
      <c r="C133" s="129"/>
      <c r="D133" s="129"/>
      <c r="E133" s="144"/>
    </row>
    <row r="134" spans="1:5" x14ac:dyDescent="0.25">
      <c r="A134" s="129"/>
      <c r="B134" s="150"/>
      <c r="C134" s="129"/>
      <c r="D134" s="129"/>
      <c r="E134" s="144"/>
    </row>
    <row r="135" spans="1:5" x14ac:dyDescent="0.25">
      <c r="A135" s="129"/>
      <c r="B135" s="150"/>
      <c r="C135" s="129"/>
      <c r="D135" s="129"/>
      <c r="E135" s="144"/>
    </row>
    <row r="136" spans="1:5" x14ac:dyDescent="0.25">
      <c r="A136" s="129"/>
      <c r="B136" s="150"/>
      <c r="C136" s="129"/>
      <c r="D136" s="129"/>
      <c r="E136" s="144"/>
    </row>
    <row r="137" spans="1:5" x14ac:dyDescent="0.25">
      <c r="A137" s="129"/>
      <c r="B137" s="150"/>
      <c r="C137" s="129"/>
      <c r="D137" s="129"/>
      <c r="E137" s="144"/>
    </row>
    <row r="138" spans="1:5" x14ac:dyDescent="0.25">
      <c r="A138" s="129"/>
      <c r="B138" s="150"/>
      <c r="C138" s="129"/>
      <c r="D138" s="129"/>
      <c r="E138" s="144"/>
    </row>
    <row r="139" spans="1:5" x14ac:dyDescent="0.25">
      <c r="A139" s="129"/>
      <c r="B139" s="150"/>
      <c r="C139" s="129"/>
      <c r="D139" s="129"/>
      <c r="E139" s="144"/>
    </row>
    <row r="140" spans="1:5" x14ac:dyDescent="0.25">
      <c r="A140" s="129"/>
      <c r="B140" s="150"/>
      <c r="C140" s="129"/>
      <c r="D140" s="129"/>
      <c r="E140" s="144"/>
    </row>
    <row r="141" spans="1:5" x14ac:dyDescent="0.25">
      <c r="A141" s="129"/>
      <c r="B141" s="150"/>
      <c r="C141" s="129"/>
      <c r="D141" s="129"/>
      <c r="E141" s="144"/>
    </row>
    <row r="142" spans="1:5" x14ac:dyDescent="0.25">
      <c r="A142" s="129"/>
      <c r="B142" s="150"/>
      <c r="C142" s="129"/>
      <c r="D142" s="129"/>
      <c r="E142" s="144"/>
    </row>
    <row r="143" spans="1:5" x14ac:dyDescent="0.25">
      <c r="A143" s="129"/>
      <c r="B143" s="150"/>
      <c r="C143" s="129"/>
      <c r="D143" s="129"/>
      <c r="E143" s="144"/>
    </row>
    <row r="144" spans="1:5" x14ac:dyDescent="0.25">
      <c r="A144" s="129"/>
      <c r="B144" s="150"/>
      <c r="C144" s="129"/>
      <c r="D144" s="129"/>
      <c r="E144" s="144"/>
    </row>
    <row r="145" spans="1:5" x14ac:dyDescent="0.25">
      <c r="A145" s="129"/>
      <c r="B145" s="150"/>
      <c r="C145" s="129"/>
      <c r="D145" s="129"/>
      <c r="E145" s="144"/>
    </row>
    <row r="146" spans="1:5" x14ac:dyDescent="0.25">
      <c r="A146" s="129"/>
      <c r="B146" s="150"/>
      <c r="C146" s="129"/>
      <c r="D146" s="129"/>
      <c r="E146" s="144"/>
    </row>
    <row r="147" spans="1:5" x14ac:dyDescent="0.25">
      <c r="A147" s="129"/>
      <c r="B147" s="150"/>
      <c r="C147" s="129"/>
      <c r="D147" s="129"/>
      <c r="E147" s="144"/>
    </row>
    <row r="148" spans="1:5" x14ac:dyDescent="0.25">
      <c r="A148" s="129"/>
      <c r="B148" s="150"/>
      <c r="C148" s="129"/>
      <c r="D148" s="129"/>
      <c r="E148" s="144"/>
    </row>
    <row r="149" spans="1:5" x14ac:dyDescent="0.25">
      <c r="A149" s="129"/>
      <c r="B149" s="150"/>
      <c r="C149" s="129"/>
      <c r="D149" s="129"/>
      <c r="E149" s="144"/>
    </row>
    <row r="150" spans="1:5" x14ac:dyDescent="0.25">
      <c r="A150" s="129"/>
      <c r="B150" s="150"/>
      <c r="C150" s="129"/>
      <c r="D150" s="129"/>
      <c r="E150" s="144"/>
    </row>
    <row r="151" spans="1:5" x14ac:dyDescent="0.25">
      <c r="A151" s="129"/>
      <c r="B151" s="150"/>
      <c r="C151" s="129"/>
      <c r="D151" s="129"/>
      <c r="E151" s="144"/>
    </row>
    <row r="152" spans="1:5" x14ac:dyDescent="0.25">
      <c r="A152" s="129"/>
      <c r="B152" s="150"/>
      <c r="C152" s="129"/>
      <c r="D152" s="129"/>
      <c r="E152" s="144"/>
    </row>
    <row r="153" spans="1:5" x14ac:dyDescent="0.25">
      <c r="A153" s="129"/>
      <c r="B153" s="150"/>
      <c r="C153" s="129"/>
      <c r="D153" s="129"/>
      <c r="E153" s="144"/>
    </row>
    <row r="154" spans="1:5" x14ac:dyDescent="0.25">
      <c r="A154" s="129"/>
      <c r="B154" s="150"/>
      <c r="C154" s="129"/>
      <c r="D154" s="129"/>
      <c r="E154" s="144"/>
    </row>
    <row r="155" spans="1:5" x14ac:dyDescent="0.25">
      <c r="A155" s="129"/>
      <c r="B155" s="150"/>
      <c r="C155" s="129"/>
      <c r="D155" s="129"/>
      <c r="E155" s="144"/>
    </row>
    <row r="156" spans="1:5" x14ac:dyDescent="0.25">
      <c r="A156" s="129"/>
      <c r="B156" s="150"/>
      <c r="C156" s="129"/>
      <c r="D156" s="129"/>
      <c r="E156" s="144"/>
    </row>
    <row r="157" spans="1:5" x14ac:dyDescent="0.25">
      <c r="A157" s="129"/>
      <c r="B157" s="150"/>
      <c r="C157" s="129"/>
      <c r="D157" s="129"/>
      <c r="E157" s="144"/>
    </row>
    <row r="158" spans="1:5" x14ac:dyDescent="0.25">
      <c r="A158" s="129"/>
      <c r="B158" s="150"/>
      <c r="C158" s="129"/>
      <c r="D158" s="129"/>
      <c r="E158" s="144"/>
    </row>
    <row r="159" spans="1:5" x14ac:dyDescent="0.25">
      <c r="A159" s="129"/>
      <c r="B159" s="150"/>
      <c r="C159" s="129"/>
      <c r="D159" s="129"/>
      <c r="E159" s="144"/>
    </row>
    <row r="160" spans="1:5" x14ac:dyDescent="0.25">
      <c r="A160" s="129"/>
      <c r="B160" s="150"/>
      <c r="C160" s="129"/>
      <c r="D160" s="129"/>
      <c r="E160" s="144"/>
    </row>
    <row r="161" spans="1:5" x14ac:dyDescent="0.25">
      <c r="A161" s="129"/>
      <c r="B161" s="150"/>
      <c r="C161" s="129"/>
      <c r="D161" s="129"/>
      <c r="E161" s="144"/>
    </row>
    <row r="162" spans="1:5" x14ac:dyDescent="0.25">
      <c r="A162" s="129"/>
      <c r="B162" s="150"/>
      <c r="C162" s="129"/>
      <c r="D162" s="129"/>
      <c r="E162" s="144"/>
    </row>
    <row r="163" spans="1:5" x14ac:dyDescent="0.25">
      <c r="A163" s="129"/>
      <c r="B163" s="150"/>
      <c r="C163" s="129"/>
      <c r="D163" s="129"/>
      <c r="E163" s="144"/>
    </row>
    <row r="164" spans="1:5" x14ac:dyDescent="0.25">
      <c r="A164" s="129"/>
      <c r="B164" s="150"/>
      <c r="C164" s="129"/>
      <c r="D164" s="129"/>
      <c r="E164" s="144"/>
    </row>
    <row r="165" spans="1:5" x14ac:dyDescent="0.25">
      <c r="A165" s="129"/>
      <c r="B165" s="150"/>
      <c r="C165" s="129"/>
      <c r="D165" s="129"/>
      <c r="E165" s="144"/>
    </row>
    <row r="166" spans="1:5" x14ac:dyDescent="0.25">
      <c r="A166" s="129"/>
      <c r="B166" s="150"/>
      <c r="C166" s="129"/>
      <c r="D166" s="129"/>
      <c r="E166" s="144"/>
    </row>
    <row r="167" spans="1:5" x14ac:dyDescent="0.25">
      <c r="A167" s="129"/>
      <c r="B167" s="150"/>
      <c r="C167" s="129"/>
      <c r="D167" s="129"/>
      <c r="E167" s="144"/>
    </row>
    <row r="168" spans="1:5" x14ac:dyDescent="0.25">
      <c r="A168" s="129"/>
      <c r="B168" s="150"/>
      <c r="C168" s="129"/>
      <c r="D168" s="129"/>
      <c r="E168" s="144"/>
    </row>
    <row r="169" spans="1:5" x14ac:dyDescent="0.25">
      <c r="A169" s="129"/>
      <c r="B169" s="150"/>
      <c r="C169" s="129"/>
      <c r="D169" s="129"/>
      <c r="E169" s="144"/>
    </row>
    <row r="170" spans="1:5" x14ac:dyDescent="0.25">
      <c r="A170" s="129"/>
      <c r="B170" s="150"/>
      <c r="C170" s="129"/>
      <c r="D170" s="129"/>
      <c r="E170" s="144"/>
    </row>
    <row r="171" spans="1:5" x14ac:dyDescent="0.25">
      <c r="A171" s="129"/>
      <c r="B171" s="150"/>
      <c r="C171" s="129"/>
      <c r="D171" s="129"/>
      <c r="E171" s="144"/>
    </row>
    <row r="172" spans="1:5" x14ac:dyDescent="0.25">
      <c r="A172" s="129"/>
      <c r="B172" s="150"/>
      <c r="C172" s="129"/>
      <c r="D172" s="129"/>
      <c r="E172" s="144"/>
    </row>
    <row r="173" spans="1:5" x14ac:dyDescent="0.25">
      <c r="A173" s="129"/>
      <c r="B173" s="150"/>
      <c r="C173" s="129"/>
      <c r="D173" s="129"/>
      <c r="E173" s="144"/>
    </row>
    <row r="174" spans="1:5" x14ac:dyDescent="0.25">
      <c r="A174" s="129"/>
      <c r="B174" s="150"/>
      <c r="C174" s="129"/>
      <c r="D174" s="129"/>
      <c r="E174" s="144"/>
    </row>
    <row r="175" spans="1:5" x14ac:dyDescent="0.25">
      <c r="A175" s="129"/>
      <c r="B175" s="150"/>
      <c r="C175" s="129"/>
      <c r="D175" s="129"/>
      <c r="E175" s="144"/>
    </row>
    <row r="176" spans="1:5" x14ac:dyDescent="0.25">
      <c r="A176" s="129"/>
      <c r="B176" s="150"/>
      <c r="C176" s="129"/>
      <c r="D176" s="129"/>
      <c r="E176" s="144"/>
    </row>
    <row r="177" spans="1:5" x14ac:dyDescent="0.25">
      <c r="A177" s="129"/>
      <c r="B177" s="150"/>
      <c r="C177" s="129"/>
      <c r="D177" s="129"/>
      <c r="E177" s="144"/>
    </row>
    <row r="178" spans="1:5" x14ac:dyDescent="0.25">
      <c r="A178" s="129"/>
      <c r="B178" s="150"/>
      <c r="C178" s="129"/>
      <c r="D178" s="129"/>
      <c r="E178" s="144"/>
    </row>
    <row r="179" spans="1:5" x14ac:dyDescent="0.25">
      <c r="A179" s="129"/>
      <c r="B179" s="150"/>
      <c r="C179" s="129"/>
      <c r="D179" s="129"/>
      <c r="E179" s="144"/>
    </row>
    <row r="180" spans="1:5" x14ac:dyDescent="0.25">
      <c r="A180" s="129"/>
      <c r="B180" s="150"/>
      <c r="C180" s="129"/>
      <c r="D180" s="129"/>
      <c r="E180" s="144"/>
    </row>
    <row r="181" spans="1:5" x14ac:dyDescent="0.25">
      <c r="A181" s="129"/>
      <c r="B181" s="150"/>
      <c r="C181" s="129"/>
      <c r="D181" s="129"/>
      <c r="E181" s="144"/>
    </row>
    <row r="182" spans="1:5" x14ac:dyDescent="0.25">
      <c r="A182" s="129"/>
      <c r="B182" s="150"/>
      <c r="C182" s="129"/>
      <c r="D182" s="129"/>
      <c r="E182" s="144"/>
    </row>
    <row r="183" spans="1:5" x14ac:dyDescent="0.25">
      <c r="A183" s="129"/>
      <c r="B183" s="150"/>
      <c r="C183" s="129"/>
      <c r="D183" s="129"/>
      <c r="E183" s="144"/>
    </row>
    <row r="184" spans="1:5" x14ac:dyDescent="0.25">
      <c r="A184" s="129"/>
      <c r="B184" s="150"/>
      <c r="C184" s="129"/>
      <c r="D184" s="129"/>
      <c r="E184" s="144"/>
    </row>
    <row r="185" spans="1:5" x14ac:dyDescent="0.25">
      <c r="A185" s="129"/>
      <c r="B185" s="150"/>
      <c r="C185" s="129"/>
      <c r="D185" s="129"/>
      <c r="E185" s="144"/>
    </row>
    <row r="186" spans="1:5" x14ac:dyDescent="0.25">
      <c r="A186" s="129"/>
      <c r="B186" s="150"/>
      <c r="C186" s="129"/>
      <c r="D186" s="129"/>
      <c r="E186" s="144"/>
    </row>
    <row r="187" spans="1:5" x14ac:dyDescent="0.25">
      <c r="A187" s="129"/>
      <c r="B187" s="150"/>
      <c r="C187" s="129"/>
      <c r="D187" s="129"/>
      <c r="E187" s="144"/>
    </row>
    <row r="188" spans="1:5" x14ac:dyDescent="0.25">
      <c r="A188" s="129"/>
      <c r="B188" s="150"/>
      <c r="C188" s="129"/>
      <c r="D188" s="129"/>
      <c r="E188" s="144"/>
    </row>
    <row r="189" spans="1:5" x14ac:dyDescent="0.25">
      <c r="A189" s="129"/>
      <c r="B189" s="150"/>
      <c r="C189" s="129"/>
      <c r="D189" s="129"/>
      <c r="E189" s="144"/>
    </row>
    <row r="190" spans="1:5" x14ac:dyDescent="0.25">
      <c r="A190" s="129"/>
      <c r="B190" s="150"/>
      <c r="C190" s="129"/>
      <c r="D190" s="129"/>
      <c r="E190" s="144"/>
    </row>
    <row r="191" spans="1:5" x14ac:dyDescent="0.25">
      <c r="A191" s="129"/>
      <c r="B191" s="150"/>
      <c r="C191" s="129"/>
      <c r="D191" s="129"/>
      <c r="E191" s="144"/>
    </row>
    <row r="192" spans="1:5" x14ac:dyDescent="0.25">
      <c r="A192" s="129"/>
      <c r="B192" s="150"/>
      <c r="C192" s="129"/>
      <c r="D192" s="129"/>
      <c r="E192" s="144"/>
    </row>
    <row r="193" spans="1:5" x14ac:dyDescent="0.25">
      <c r="A193" s="129"/>
      <c r="B193" s="150"/>
      <c r="C193" s="129"/>
      <c r="D193" s="129"/>
      <c r="E193" s="144"/>
    </row>
    <row r="194" spans="1:5" x14ac:dyDescent="0.25">
      <c r="A194" s="129"/>
      <c r="B194" s="150"/>
      <c r="C194" s="129"/>
      <c r="D194" s="129"/>
      <c r="E194" s="144"/>
    </row>
    <row r="195" spans="1:5" x14ac:dyDescent="0.25">
      <c r="A195" s="129"/>
      <c r="B195" s="150"/>
      <c r="C195" s="129"/>
      <c r="D195" s="129"/>
      <c r="E195" s="144"/>
    </row>
    <row r="196" spans="1:5" x14ac:dyDescent="0.25">
      <c r="A196" s="129"/>
      <c r="B196" s="150"/>
      <c r="C196" s="129"/>
      <c r="D196" s="129"/>
      <c r="E196" s="144"/>
    </row>
    <row r="197" spans="1:5" x14ac:dyDescent="0.25">
      <c r="A197" s="129"/>
      <c r="B197" s="150"/>
      <c r="C197" s="129"/>
      <c r="D197" s="129"/>
      <c r="E197" s="144"/>
    </row>
    <row r="198" spans="1:5" x14ac:dyDescent="0.25">
      <c r="A198" s="129"/>
      <c r="B198" s="150"/>
      <c r="C198" s="129"/>
      <c r="D198" s="129"/>
      <c r="E198" s="144"/>
    </row>
    <row r="199" spans="1:5" x14ac:dyDescent="0.25">
      <c r="A199" s="129"/>
      <c r="B199" s="150"/>
      <c r="C199" s="129"/>
      <c r="D199" s="129"/>
      <c r="E199" s="144"/>
    </row>
    <row r="200" spans="1:5" x14ac:dyDescent="0.25">
      <c r="A200" s="129"/>
      <c r="B200" s="150"/>
      <c r="C200" s="129"/>
      <c r="D200" s="129"/>
      <c r="E200" s="144"/>
    </row>
    <row r="201" spans="1:5" x14ac:dyDescent="0.25">
      <c r="A201" s="129"/>
      <c r="B201" s="150"/>
      <c r="C201" s="129"/>
      <c r="D201" s="129"/>
      <c r="E201" s="144"/>
    </row>
    <row r="202" spans="1:5" x14ac:dyDescent="0.25">
      <c r="A202" s="129"/>
      <c r="B202" s="150"/>
      <c r="C202" s="129"/>
      <c r="D202" s="129"/>
      <c r="E202" s="144"/>
    </row>
    <row r="203" spans="1:5" x14ac:dyDescent="0.25">
      <c r="A203" s="129"/>
      <c r="B203" s="150"/>
      <c r="C203" s="129"/>
      <c r="D203" s="129"/>
      <c r="E203" s="144"/>
    </row>
    <row r="204" spans="1:5" x14ac:dyDescent="0.25">
      <c r="A204" s="129"/>
      <c r="B204" s="150"/>
      <c r="C204" s="129"/>
      <c r="D204" s="129"/>
      <c r="E204" s="144"/>
    </row>
    <row r="205" spans="1:5" x14ac:dyDescent="0.25">
      <c r="A205" s="129"/>
      <c r="B205" s="150"/>
      <c r="C205" s="129"/>
      <c r="D205" s="129"/>
      <c r="E205" s="144"/>
    </row>
    <row r="206" spans="1:5" x14ac:dyDescent="0.25">
      <c r="A206" s="129"/>
      <c r="B206" s="150"/>
      <c r="C206" s="129"/>
      <c r="D206" s="129"/>
      <c r="E206" s="144"/>
    </row>
    <row r="207" spans="1:5" x14ac:dyDescent="0.25">
      <c r="A207" s="129"/>
      <c r="B207" s="150"/>
      <c r="C207" s="129"/>
      <c r="D207" s="129"/>
      <c r="E207" s="144"/>
    </row>
    <row r="208" spans="1:5" x14ac:dyDescent="0.25">
      <c r="A208" s="129"/>
      <c r="B208" s="150"/>
      <c r="C208" s="129"/>
      <c r="D208" s="129"/>
      <c r="E208" s="144"/>
    </row>
    <row r="209" spans="1:5" x14ac:dyDescent="0.25">
      <c r="A209" s="129"/>
      <c r="B209" s="150"/>
      <c r="C209" s="129"/>
      <c r="D209" s="129"/>
      <c r="E209" s="144"/>
    </row>
    <row r="210" spans="1:5" x14ac:dyDescent="0.25">
      <c r="A210" s="129"/>
      <c r="B210" s="150"/>
      <c r="C210" s="129"/>
      <c r="D210" s="129"/>
      <c r="E210" s="144"/>
    </row>
    <row r="211" spans="1:5" x14ac:dyDescent="0.25">
      <c r="A211" s="129"/>
      <c r="B211" s="150"/>
      <c r="C211" s="129"/>
      <c r="D211" s="129"/>
      <c r="E211" s="144"/>
    </row>
    <row r="212" spans="1:5" x14ac:dyDescent="0.25">
      <c r="A212" s="129"/>
      <c r="B212" s="150"/>
      <c r="C212" s="129"/>
      <c r="D212" s="129"/>
      <c r="E212" s="144"/>
    </row>
    <row r="213" spans="1:5" x14ac:dyDescent="0.25">
      <c r="A213" s="129"/>
      <c r="B213" s="150"/>
      <c r="C213" s="129"/>
      <c r="D213" s="129"/>
      <c r="E213" s="144"/>
    </row>
    <row r="214" spans="1:5" x14ac:dyDescent="0.25">
      <c r="A214" s="129"/>
      <c r="B214" s="150"/>
      <c r="C214" s="129"/>
      <c r="D214" s="129"/>
      <c r="E214" s="144"/>
    </row>
    <row r="215" spans="1:5" x14ac:dyDescent="0.25">
      <c r="A215" s="129"/>
      <c r="B215" s="150"/>
      <c r="C215" s="129"/>
      <c r="D215" s="129"/>
      <c r="E215" s="144"/>
    </row>
    <row r="216" spans="1:5" x14ac:dyDescent="0.25">
      <c r="A216" s="129"/>
      <c r="B216" s="150"/>
      <c r="C216" s="129"/>
      <c r="D216" s="129"/>
      <c r="E216" s="144"/>
    </row>
    <row r="217" spans="1:5" x14ac:dyDescent="0.25">
      <c r="A217" s="129"/>
      <c r="B217" s="150"/>
      <c r="C217" s="129"/>
      <c r="D217" s="129"/>
      <c r="E217" s="144"/>
    </row>
    <row r="218" spans="1:5" x14ac:dyDescent="0.25">
      <c r="A218" s="129"/>
      <c r="B218" s="150"/>
      <c r="C218" s="129"/>
      <c r="D218" s="129"/>
      <c r="E218" s="144"/>
    </row>
    <row r="219" spans="1:5" x14ac:dyDescent="0.25">
      <c r="A219" s="129"/>
      <c r="B219" s="150"/>
      <c r="C219" s="129"/>
      <c r="D219" s="129"/>
      <c r="E219" s="144"/>
    </row>
    <row r="220" spans="1:5" x14ac:dyDescent="0.25">
      <c r="A220" s="129"/>
      <c r="B220" s="150"/>
      <c r="C220" s="129"/>
      <c r="D220" s="129"/>
      <c r="E220" s="144"/>
    </row>
    <row r="221" spans="1:5" x14ac:dyDescent="0.25">
      <c r="A221" s="129"/>
      <c r="B221" s="150"/>
      <c r="C221" s="129"/>
      <c r="D221" s="129"/>
      <c r="E221" s="144"/>
    </row>
    <row r="222" spans="1:5" x14ac:dyDescent="0.25">
      <c r="A222" s="129"/>
      <c r="B222" s="150"/>
      <c r="C222" s="129"/>
      <c r="D222" s="129"/>
      <c r="E222" s="144"/>
    </row>
    <row r="223" spans="1:5" x14ac:dyDescent="0.25">
      <c r="A223" s="129"/>
      <c r="B223" s="150"/>
      <c r="C223" s="129"/>
      <c r="D223" s="129"/>
      <c r="E223" s="144"/>
    </row>
    <row r="224" spans="1:5" x14ac:dyDescent="0.25">
      <c r="A224" s="129"/>
      <c r="B224" s="150"/>
      <c r="C224" s="129"/>
      <c r="D224" s="129"/>
      <c r="E224" s="144"/>
    </row>
    <row r="225" spans="1:5" x14ac:dyDescent="0.25">
      <c r="A225" s="129"/>
      <c r="B225" s="150"/>
      <c r="C225" s="129"/>
      <c r="D225" s="129"/>
      <c r="E225" s="144"/>
    </row>
    <row r="226" spans="1:5" x14ac:dyDescent="0.25">
      <c r="A226" s="129"/>
      <c r="B226" s="150"/>
      <c r="C226" s="129"/>
      <c r="D226" s="129"/>
      <c r="E226" s="144"/>
    </row>
    <row r="227" spans="1:5" x14ac:dyDescent="0.25">
      <c r="A227" s="129"/>
      <c r="B227" s="150"/>
      <c r="C227" s="129"/>
      <c r="D227" s="129"/>
      <c r="E227" s="144"/>
    </row>
    <row r="228" spans="1:5" x14ac:dyDescent="0.25">
      <c r="A228" s="129"/>
      <c r="B228" s="150"/>
      <c r="C228" s="129"/>
      <c r="D228" s="129"/>
      <c r="E228" s="144"/>
    </row>
    <row r="229" spans="1:5" x14ac:dyDescent="0.25">
      <c r="A229" s="129"/>
      <c r="B229" s="150"/>
      <c r="C229" s="129"/>
      <c r="D229" s="129"/>
      <c r="E229" s="144"/>
    </row>
    <row r="230" spans="1:5" x14ac:dyDescent="0.25">
      <c r="A230" s="129"/>
      <c r="B230" s="150"/>
      <c r="C230" s="129"/>
      <c r="D230" s="129"/>
      <c r="E230" s="144"/>
    </row>
    <row r="231" spans="1:5" x14ac:dyDescent="0.25">
      <c r="A231" s="129"/>
      <c r="B231" s="150"/>
      <c r="C231" s="129"/>
      <c r="D231" s="129"/>
      <c r="E231" s="144"/>
    </row>
    <row r="232" spans="1:5" x14ac:dyDescent="0.25">
      <c r="A232" s="129"/>
      <c r="B232" s="150"/>
      <c r="C232" s="129"/>
      <c r="D232" s="129"/>
      <c r="E232" s="144"/>
    </row>
    <row r="233" spans="1:5" x14ac:dyDescent="0.25">
      <c r="A233" s="129"/>
      <c r="B233" s="150"/>
      <c r="C233" s="129"/>
      <c r="D233" s="129"/>
      <c r="E233" s="144"/>
    </row>
    <row r="234" spans="1:5" x14ac:dyDescent="0.25">
      <c r="A234" s="129"/>
      <c r="B234" s="150"/>
      <c r="C234" s="129"/>
      <c r="D234" s="129"/>
      <c r="E234" s="144"/>
    </row>
    <row r="235" spans="1:5" x14ac:dyDescent="0.25">
      <c r="A235" s="129"/>
      <c r="B235" s="150"/>
      <c r="C235" s="129"/>
      <c r="D235" s="129"/>
      <c r="E235" s="144"/>
    </row>
    <row r="236" spans="1:5" x14ac:dyDescent="0.25">
      <c r="A236" s="129"/>
      <c r="B236" s="150"/>
      <c r="C236" s="129"/>
      <c r="D236" s="129"/>
      <c r="E236" s="144"/>
    </row>
    <row r="237" spans="1:5" x14ac:dyDescent="0.25">
      <c r="A237" s="129"/>
      <c r="B237" s="150"/>
      <c r="C237" s="129"/>
      <c r="D237" s="129"/>
      <c r="E237" s="144"/>
    </row>
    <row r="238" spans="1:5" x14ac:dyDescent="0.25">
      <c r="A238" s="129"/>
      <c r="B238" s="150"/>
      <c r="C238" s="129"/>
      <c r="D238" s="129"/>
      <c r="E238" s="144"/>
    </row>
    <row r="239" spans="1:5" x14ac:dyDescent="0.25">
      <c r="A239" s="129"/>
      <c r="B239" s="150"/>
      <c r="C239" s="129"/>
      <c r="D239" s="129"/>
      <c r="E239" s="144"/>
    </row>
    <row r="240" spans="1:5" x14ac:dyDescent="0.25">
      <c r="A240" s="129"/>
      <c r="B240" s="150"/>
      <c r="C240" s="129"/>
      <c r="D240" s="129"/>
      <c r="E240" s="144"/>
    </row>
    <row r="241" spans="1:5" x14ac:dyDescent="0.25">
      <c r="A241" s="129"/>
      <c r="B241" s="150"/>
      <c r="C241" s="129"/>
      <c r="D241" s="129"/>
      <c r="E241" s="144"/>
    </row>
    <row r="242" spans="1:5" x14ac:dyDescent="0.25">
      <c r="A242" s="129"/>
      <c r="B242" s="150"/>
      <c r="C242" s="129"/>
      <c r="D242" s="129"/>
      <c r="E242" s="144"/>
    </row>
    <row r="243" spans="1:5" x14ac:dyDescent="0.25">
      <c r="A243" s="129"/>
      <c r="B243" s="150"/>
      <c r="C243" s="129"/>
      <c r="D243" s="129"/>
      <c r="E243" s="144"/>
    </row>
    <row r="244" spans="1:5" x14ac:dyDescent="0.25">
      <c r="A244" s="129"/>
      <c r="B244" s="150"/>
      <c r="C244" s="129"/>
      <c r="D244" s="129"/>
      <c r="E244" s="144"/>
    </row>
    <row r="245" spans="1:5" x14ac:dyDescent="0.25">
      <c r="A245" s="129"/>
      <c r="B245" s="150"/>
      <c r="C245" s="129"/>
      <c r="D245" s="129"/>
      <c r="E245" s="144"/>
    </row>
    <row r="246" spans="1:5" x14ac:dyDescent="0.25">
      <c r="A246" s="129"/>
      <c r="B246" s="150"/>
      <c r="C246" s="129"/>
      <c r="D246" s="129"/>
      <c r="E246" s="144"/>
    </row>
    <row r="247" spans="1:5" x14ac:dyDescent="0.25">
      <c r="A247" s="129"/>
      <c r="B247" s="150"/>
      <c r="C247" s="129"/>
      <c r="D247" s="129"/>
      <c r="E247" s="144"/>
    </row>
    <row r="248" spans="1:5" x14ac:dyDescent="0.25">
      <c r="A248" s="129"/>
      <c r="B248" s="150"/>
      <c r="C248" s="129"/>
      <c r="D248" s="129"/>
      <c r="E248" s="144"/>
    </row>
    <row r="249" spans="1:5" x14ac:dyDescent="0.25">
      <c r="A249" s="129"/>
      <c r="B249" s="150"/>
      <c r="C249" s="129"/>
      <c r="D249" s="129"/>
      <c r="E249" s="144"/>
    </row>
    <row r="250" spans="1:5" x14ac:dyDescent="0.25">
      <c r="A250" s="129"/>
      <c r="B250" s="150"/>
      <c r="C250" s="129"/>
      <c r="D250" s="129"/>
      <c r="E250" s="144"/>
    </row>
    <row r="251" spans="1:5" x14ac:dyDescent="0.25">
      <c r="A251" s="129"/>
      <c r="B251" s="150"/>
      <c r="C251" s="129"/>
      <c r="D251" s="129"/>
      <c r="E251" s="144"/>
    </row>
    <row r="252" spans="1:5" x14ac:dyDescent="0.25">
      <c r="A252" s="129"/>
      <c r="B252" s="150"/>
      <c r="C252" s="129"/>
      <c r="D252" s="129"/>
      <c r="E252" s="144"/>
    </row>
    <row r="253" spans="1:5" x14ac:dyDescent="0.25">
      <c r="A253" s="129"/>
      <c r="B253" s="150"/>
      <c r="C253" s="129"/>
      <c r="D253" s="129"/>
      <c r="E253" s="144"/>
    </row>
    <row r="254" spans="1:5" x14ac:dyDescent="0.25">
      <c r="A254" s="129"/>
      <c r="B254" s="150"/>
      <c r="C254" s="129"/>
      <c r="D254" s="129"/>
      <c r="E254" s="144"/>
    </row>
    <row r="255" spans="1:5" x14ac:dyDescent="0.25">
      <c r="A255" s="129"/>
      <c r="B255" s="150"/>
      <c r="C255" s="129"/>
      <c r="D255" s="129"/>
      <c r="E255" s="144"/>
    </row>
    <row r="256" spans="1:5" x14ac:dyDescent="0.25">
      <c r="A256" s="129"/>
      <c r="B256" s="150"/>
      <c r="C256" s="129"/>
      <c r="D256" s="129"/>
      <c r="E256" s="144"/>
    </row>
    <row r="257" spans="1:5" x14ac:dyDescent="0.25">
      <c r="A257" s="129"/>
      <c r="B257" s="150"/>
      <c r="C257" s="129"/>
      <c r="D257" s="129"/>
      <c r="E257" s="144"/>
    </row>
    <row r="258" spans="1:5" x14ac:dyDescent="0.25">
      <c r="A258" s="129"/>
      <c r="B258" s="150"/>
      <c r="C258" s="129"/>
      <c r="D258" s="129"/>
      <c r="E258" s="144"/>
    </row>
    <row r="259" spans="1:5" x14ac:dyDescent="0.25">
      <c r="A259" s="129"/>
      <c r="B259" s="150"/>
      <c r="C259" s="129"/>
      <c r="D259" s="129"/>
      <c r="E259" s="144"/>
    </row>
    <row r="260" spans="1:5" x14ac:dyDescent="0.25">
      <c r="A260" s="129"/>
      <c r="B260" s="150"/>
      <c r="C260" s="129"/>
      <c r="D260" s="129"/>
      <c r="E260" s="144"/>
    </row>
    <row r="261" spans="1:5" x14ac:dyDescent="0.25">
      <c r="A261" s="129"/>
      <c r="B261" s="150"/>
      <c r="C261" s="129"/>
      <c r="D261" s="129"/>
      <c r="E261" s="144"/>
    </row>
    <row r="262" spans="1:5" x14ac:dyDescent="0.25">
      <c r="A262" s="129"/>
      <c r="B262" s="150"/>
      <c r="C262" s="129"/>
      <c r="D262" s="129"/>
      <c r="E262" s="144"/>
    </row>
    <row r="263" spans="1:5" x14ac:dyDescent="0.25">
      <c r="A263" s="129"/>
      <c r="B263" s="150"/>
      <c r="C263" s="129"/>
      <c r="D263" s="129"/>
      <c r="E263" s="144"/>
    </row>
    <row r="264" spans="1:5" x14ac:dyDescent="0.25">
      <c r="A264" s="129"/>
      <c r="B264" s="150"/>
      <c r="C264" s="129"/>
      <c r="D264" s="129"/>
      <c r="E264" s="144"/>
    </row>
    <row r="265" spans="1:5" x14ac:dyDescent="0.25">
      <c r="A265" s="129"/>
      <c r="B265" s="150"/>
      <c r="C265" s="129"/>
      <c r="D265" s="129"/>
      <c r="E265" s="144"/>
    </row>
    <row r="266" spans="1:5" x14ac:dyDescent="0.25">
      <c r="A266" s="129"/>
      <c r="B266" s="150"/>
      <c r="C266" s="129"/>
      <c r="D266" s="129"/>
      <c r="E266" s="144"/>
    </row>
    <row r="267" spans="1:5" x14ac:dyDescent="0.25">
      <c r="A267" s="129"/>
      <c r="B267" s="150"/>
      <c r="C267" s="129"/>
      <c r="D267" s="129"/>
      <c r="E267" s="144"/>
    </row>
    <row r="268" spans="1:5" x14ac:dyDescent="0.25">
      <c r="A268" s="129"/>
      <c r="B268" s="150"/>
      <c r="C268" s="129"/>
      <c r="D268" s="129"/>
      <c r="E268" s="144"/>
    </row>
    <row r="269" spans="1:5" x14ac:dyDescent="0.25">
      <c r="A269" s="129"/>
      <c r="B269" s="150"/>
      <c r="C269" s="129"/>
      <c r="D269" s="129"/>
      <c r="E269" s="144"/>
    </row>
    <row r="270" spans="1:5" x14ac:dyDescent="0.25">
      <c r="A270" s="129"/>
      <c r="B270" s="150"/>
      <c r="C270" s="129"/>
      <c r="D270" s="129"/>
      <c r="E270" s="144"/>
    </row>
    <row r="271" spans="1:5" x14ac:dyDescent="0.25">
      <c r="A271" s="129"/>
      <c r="B271" s="150"/>
      <c r="C271" s="129"/>
      <c r="D271" s="129"/>
      <c r="E271" s="144"/>
    </row>
    <row r="272" spans="1:5" x14ac:dyDescent="0.25">
      <c r="A272" s="129"/>
      <c r="B272" s="150"/>
      <c r="C272" s="129"/>
      <c r="D272" s="129"/>
      <c r="E272" s="144"/>
    </row>
    <row r="273" spans="1:5" x14ac:dyDescent="0.25">
      <c r="A273" s="129"/>
      <c r="B273" s="150"/>
      <c r="C273" s="129"/>
      <c r="D273" s="129"/>
      <c r="E273" s="144"/>
    </row>
    <row r="274" spans="1:5" x14ac:dyDescent="0.25">
      <c r="A274" s="129"/>
      <c r="B274" s="150"/>
      <c r="C274" s="129"/>
      <c r="D274" s="129"/>
      <c r="E274" s="144"/>
    </row>
    <row r="275" spans="1:5" x14ac:dyDescent="0.25">
      <c r="A275" s="129"/>
      <c r="B275" s="150"/>
      <c r="C275" s="129"/>
      <c r="D275" s="129"/>
      <c r="E275" s="144"/>
    </row>
    <row r="276" spans="1:5" x14ac:dyDescent="0.25">
      <c r="A276" s="129"/>
      <c r="B276" s="150"/>
      <c r="C276" s="129"/>
      <c r="D276" s="129"/>
      <c r="E276" s="144"/>
    </row>
    <row r="277" spans="1:5" x14ac:dyDescent="0.25">
      <c r="A277" s="129"/>
      <c r="B277" s="150"/>
      <c r="C277" s="129"/>
      <c r="D277" s="129"/>
      <c r="E277" s="144"/>
    </row>
    <row r="278" spans="1:5" x14ac:dyDescent="0.25">
      <c r="A278" s="129"/>
      <c r="B278" s="150"/>
      <c r="C278" s="129"/>
      <c r="D278" s="129"/>
      <c r="E278" s="144"/>
    </row>
    <row r="279" spans="1:5" x14ac:dyDescent="0.25">
      <c r="A279" s="129"/>
      <c r="B279" s="150"/>
      <c r="C279" s="129"/>
      <c r="D279" s="129"/>
      <c r="E279" s="144"/>
    </row>
    <row r="280" spans="1:5" x14ac:dyDescent="0.25">
      <c r="A280" s="129"/>
      <c r="B280" s="150"/>
      <c r="C280" s="129"/>
      <c r="D280" s="129"/>
      <c r="E280" s="144"/>
    </row>
    <row r="281" spans="1:5" x14ac:dyDescent="0.25">
      <c r="A281" s="129"/>
      <c r="B281" s="150"/>
      <c r="C281" s="129"/>
      <c r="D281" s="129"/>
      <c r="E281" s="144"/>
    </row>
    <row r="282" spans="1:5" x14ac:dyDescent="0.25">
      <c r="A282" s="129"/>
      <c r="B282" s="150"/>
      <c r="C282" s="129"/>
      <c r="D282" s="129"/>
      <c r="E282" s="144"/>
    </row>
    <row r="283" spans="1:5" x14ac:dyDescent="0.25">
      <c r="A283" s="129"/>
      <c r="B283" s="150"/>
      <c r="C283" s="129"/>
      <c r="D283" s="129"/>
      <c r="E283" s="144"/>
    </row>
    <row r="284" spans="1:5" x14ac:dyDescent="0.25">
      <c r="A284" s="129"/>
      <c r="B284" s="150"/>
      <c r="C284" s="129"/>
      <c r="D284" s="129"/>
      <c r="E284" s="144"/>
    </row>
    <row r="285" spans="1:5" x14ac:dyDescent="0.25">
      <c r="A285" s="129"/>
      <c r="B285" s="150"/>
      <c r="C285" s="129"/>
      <c r="D285" s="129"/>
      <c r="E285" s="144"/>
    </row>
    <row r="286" spans="1:5" x14ac:dyDescent="0.25">
      <c r="A286" s="129"/>
      <c r="B286" s="150"/>
      <c r="C286" s="129"/>
      <c r="D286" s="129"/>
      <c r="E286" s="144"/>
    </row>
    <row r="287" spans="1:5" x14ac:dyDescent="0.25">
      <c r="A287" s="129"/>
      <c r="B287" s="150"/>
      <c r="C287" s="129"/>
      <c r="D287" s="129"/>
      <c r="E287" s="144"/>
    </row>
    <row r="288" spans="1:5" x14ac:dyDescent="0.25">
      <c r="A288" s="129"/>
      <c r="B288" s="150"/>
      <c r="C288" s="129"/>
      <c r="D288" s="129"/>
      <c r="E288" s="144"/>
    </row>
    <row r="289" spans="1:5" x14ac:dyDescent="0.25">
      <c r="A289" s="129"/>
      <c r="B289" s="150"/>
      <c r="C289" s="129"/>
      <c r="D289" s="129"/>
      <c r="E289" s="144"/>
    </row>
    <row r="290" spans="1:5" x14ac:dyDescent="0.25">
      <c r="A290" s="129"/>
      <c r="B290" s="150"/>
      <c r="C290" s="129"/>
      <c r="D290" s="129"/>
      <c r="E290" s="144"/>
    </row>
    <row r="291" spans="1:5" x14ac:dyDescent="0.25">
      <c r="A291" s="129"/>
      <c r="B291" s="150"/>
      <c r="C291" s="129"/>
      <c r="D291" s="129"/>
      <c r="E291" s="144"/>
    </row>
    <row r="292" spans="1:5" x14ac:dyDescent="0.25">
      <c r="A292" s="129"/>
      <c r="B292" s="150"/>
      <c r="C292" s="129"/>
      <c r="D292" s="129"/>
      <c r="E292" s="144"/>
    </row>
    <row r="293" spans="1:5" x14ac:dyDescent="0.25">
      <c r="A293" s="129"/>
      <c r="B293" s="150"/>
      <c r="C293" s="129"/>
      <c r="D293" s="129"/>
      <c r="E293" s="144"/>
    </row>
    <row r="294" spans="1:5" x14ac:dyDescent="0.25">
      <c r="A294" s="129"/>
      <c r="B294" s="150"/>
      <c r="C294" s="129"/>
      <c r="D294" s="129"/>
      <c r="E294" s="144"/>
    </row>
    <row r="295" spans="1:5" x14ac:dyDescent="0.25">
      <c r="A295" s="129"/>
      <c r="B295" s="150"/>
      <c r="C295" s="129"/>
      <c r="D295" s="129"/>
      <c r="E295" s="144"/>
    </row>
    <row r="296" spans="1:5" x14ac:dyDescent="0.25">
      <c r="A296" s="129"/>
      <c r="B296" s="150"/>
      <c r="C296" s="129"/>
      <c r="D296" s="129"/>
      <c r="E296" s="144"/>
    </row>
    <row r="297" spans="1:5" x14ac:dyDescent="0.25">
      <c r="A297" s="129"/>
      <c r="B297" s="150"/>
      <c r="C297" s="129"/>
      <c r="D297" s="129"/>
      <c r="E297" s="144"/>
    </row>
    <row r="298" spans="1:5" x14ac:dyDescent="0.25">
      <c r="A298" s="129"/>
      <c r="B298" s="150"/>
      <c r="C298" s="129"/>
      <c r="D298" s="129"/>
      <c r="E298" s="144"/>
    </row>
    <row r="299" spans="1:5" x14ac:dyDescent="0.25">
      <c r="A299" s="129"/>
      <c r="B299" s="150"/>
      <c r="C299" s="129"/>
      <c r="D299" s="129"/>
      <c r="E299" s="144"/>
    </row>
    <row r="300" spans="1:5" x14ac:dyDescent="0.25">
      <c r="A300" s="129"/>
      <c r="B300" s="150"/>
      <c r="C300" s="129"/>
      <c r="D300" s="129"/>
      <c r="E300" s="144"/>
    </row>
    <row r="301" spans="1:5" x14ac:dyDescent="0.25">
      <c r="A301" s="129"/>
      <c r="B301" s="150"/>
      <c r="C301" s="129"/>
      <c r="D301" s="129"/>
      <c r="E301" s="144"/>
    </row>
    <row r="302" spans="1:5" x14ac:dyDescent="0.25">
      <c r="A302" s="129"/>
      <c r="B302" s="150"/>
      <c r="C302" s="129"/>
      <c r="D302" s="129"/>
      <c r="E302" s="144"/>
    </row>
    <row r="303" spans="1:5" x14ac:dyDescent="0.25">
      <c r="A303" s="129"/>
      <c r="B303" s="150"/>
      <c r="C303" s="129"/>
      <c r="D303" s="129"/>
      <c r="E303" s="144"/>
    </row>
    <row r="304" spans="1:5" x14ac:dyDescent="0.25">
      <c r="A304" s="129"/>
      <c r="B304" s="150"/>
      <c r="C304" s="129"/>
      <c r="D304" s="129"/>
      <c r="E304" s="144"/>
    </row>
    <row r="305" spans="1:5" x14ac:dyDescent="0.25">
      <c r="A305" s="129"/>
      <c r="B305" s="150"/>
      <c r="C305" s="129"/>
      <c r="D305" s="129"/>
      <c r="E305" s="144"/>
    </row>
    <row r="306" spans="1:5" x14ac:dyDescent="0.25">
      <c r="A306" s="129"/>
      <c r="B306" s="150"/>
      <c r="C306" s="129"/>
      <c r="D306" s="129"/>
      <c r="E306" s="144"/>
    </row>
    <row r="307" spans="1:5" x14ac:dyDescent="0.25">
      <c r="A307" s="129"/>
      <c r="B307" s="150"/>
      <c r="C307" s="129"/>
      <c r="D307" s="129"/>
      <c r="E307" s="144"/>
    </row>
    <row r="308" spans="1:5" x14ac:dyDescent="0.25">
      <c r="A308" s="129"/>
      <c r="B308" s="150"/>
      <c r="C308" s="129"/>
      <c r="D308" s="129"/>
      <c r="E308" s="144"/>
    </row>
    <row r="309" spans="1:5" x14ac:dyDescent="0.25">
      <c r="A309" s="129"/>
      <c r="B309" s="150"/>
      <c r="C309" s="129"/>
      <c r="D309" s="129"/>
      <c r="E309" s="144"/>
    </row>
    <row r="310" spans="1:5" x14ac:dyDescent="0.25">
      <c r="A310" s="129"/>
      <c r="B310" s="150"/>
      <c r="C310" s="129"/>
      <c r="D310" s="129"/>
      <c r="E310" s="144"/>
    </row>
    <row r="311" spans="1:5" x14ac:dyDescent="0.25">
      <c r="A311" s="129"/>
      <c r="B311" s="150"/>
      <c r="C311" s="129"/>
      <c r="D311" s="129"/>
      <c r="E311" s="144"/>
    </row>
    <row r="312" spans="1:5" x14ac:dyDescent="0.25">
      <c r="A312" s="129"/>
      <c r="B312" s="150"/>
      <c r="C312" s="129"/>
      <c r="D312" s="129"/>
      <c r="E312" s="144"/>
    </row>
    <row r="313" spans="1:5" x14ac:dyDescent="0.25">
      <c r="A313" s="129"/>
      <c r="B313" s="150"/>
      <c r="C313" s="129"/>
      <c r="D313" s="129"/>
      <c r="E313" s="144"/>
    </row>
    <row r="314" spans="1:5" x14ac:dyDescent="0.25">
      <c r="A314" s="129"/>
      <c r="B314" s="150"/>
      <c r="C314" s="129"/>
      <c r="D314" s="129"/>
      <c r="E314" s="144"/>
    </row>
    <row r="315" spans="1:5" x14ac:dyDescent="0.25">
      <c r="A315" s="129"/>
      <c r="B315" s="150"/>
      <c r="C315" s="129"/>
      <c r="D315" s="129"/>
      <c r="E315" s="144"/>
    </row>
    <row r="316" spans="1:5" x14ac:dyDescent="0.25">
      <c r="A316" s="129"/>
      <c r="B316" s="150"/>
      <c r="C316" s="129"/>
      <c r="D316" s="129"/>
      <c r="E316" s="144"/>
    </row>
    <row r="317" spans="1:5" x14ac:dyDescent="0.25">
      <c r="A317" s="129"/>
      <c r="B317" s="150"/>
      <c r="C317" s="129"/>
      <c r="D317" s="129"/>
      <c r="E317" s="144"/>
    </row>
    <row r="318" spans="1:5" x14ac:dyDescent="0.25">
      <c r="A318" s="129"/>
      <c r="B318" s="150"/>
      <c r="C318" s="129"/>
      <c r="D318" s="129"/>
      <c r="E318" s="144"/>
    </row>
    <row r="319" spans="1:5" x14ac:dyDescent="0.25">
      <c r="A319" s="129"/>
      <c r="B319" s="150"/>
      <c r="C319" s="129"/>
      <c r="D319" s="129"/>
      <c r="E319" s="144"/>
    </row>
    <row r="320" spans="1:5" x14ac:dyDescent="0.25">
      <c r="A320" s="129"/>
      <c r="B320" s="150"/>
      <c r="C320" s="129"/>
      <c r="D320" s="129"/>
      <c r="E320" s="144"/>
    </row>
    <row r="321" spans="1:5" x14ac:dyDescent="0.25">
      <c r="A321" s="129"/>
      <c r="B321" s="150"/>
      <c r="C321" s="129"/>
      <c r="D321" s="129"/>
      <c r="E321" s="144"/>
    </row>
    <row r="322" spans="1:5" x14ac:dyDescent="0.25">
      <c r="A322" s="129"/>
      <c r="B322" s="150"/>
      <c r="C322" s="129"/>
      <c r="D322" s="129"/>
      <c r="E322" s="144"/>
    </row>
    <row r="323" spans="1:5" x14ac:dyDescent="0.25">
      <c r="A323" s="129"/>
      <c r="B323" s="150"/>
      <c r="C323" s="129"/>
      <c r="D323" s="129"/>
      <c r="E323" s="144"/>
    </row>
    <row r="324" spans="1:5" x14ac:dyDescent="0.25">
      <c r="A324" s="129"/>
      <c r="B324" s="150"/>
      <c r="C324" s="129"/>
      <c r="D324" s="129"/>
      <c r="E324" s="144"/>
    </row>
    <row r="325" spans="1:5" x14ac:dyDescent="0.25">
      <c r="A325" s="129"/>
      <c r="B325" s="150"/>
      <c r="C325" s="129"/>
      <c r="D325" s="129"/>
      <c r="E325" s="144"/>
    </row>
    <row r="326" spans="1:5" x14ac:dyDescent="0.25">
      <c r="A326" s="129"/>
      <c r="B326" s="150"/>
      <c r="C326" s="129"/>
      <c r="D326" s="129"/>
      <c r="E326" s="144"/>
    </row>
    <row r="327" spans="1:5" x14ac:dyDescent="0.25">
      <c r="A327" s="129"/>
      <c r="B327" s="150"/>
      <c r="C327" s="129"/>
      <c r="D327" s="129"/>
      <c r="E327" s="144"/>
    </row>
    <row r="328" spans="1:5" x14ac:dyDescent="0.25">
      <c r="A328" s="129"/>
      <c r="B328" s="150"/>
      <c r="C328" s="129"/>
      <c r="D328" s="129"/>
      <c r="E328" s="144"/>
    </row>
    <row r="329" spans="1:5" x14ac:dyDescent="0.25">
      <c r="A329" s="129"/>
      <c r="B329" s="150"/>
      <c r="C329" s="129"/>
      <c r="D329" s="129"/>
      <c r="E329" s="144"/>
    </row>
    <row r="330" spans="1:5" x14ac:dyDescent="0.25">
      <c r="A330" s="129"/>
      <c r="B330" s="150"/>
      <c r="C330" s="129"/>
      <c r="D330" s="129"/>
      <c r="E330" s="144"/>
    </row>
    <row r="331" spans="1:5" x14ac:dyDescent="0.25">
      <c r="A331" s="129"/>
      <c r="B331" s="150"/>
      <c r="C331" s="129"/>
      <c r="D331" s="129"/>
      <c r="E331" s="144"/>
    </row>
    <row r="332" spans="1:5" x14ac:dyDescent="0.25">
      <c r="A332" s="129"/>
      <c r="B332" s="150"/>
      <c r="C332" s="129"/>
      <c r="D332" s="129"/>
      <c r="E332" s="144"/>
    </row>
    <row r="333" spans="1:5" x14ac:dyDescent="0.25">
      <c r="A333" s="129"/>
      <c r="B333" s="150"/>
      <c r="C333" s="129"/>
      <c r="D333" s="129"/>
      <c r="E333" s="144"/>
    </row>
    <row r="334" spans="1:5" x14ac:dyDescent="0.25">
      <c r="A334" s="129"/>
      <c r="B334" s="150"/>
      <c r="C334" s="129"/>
      <c r="D334" s="129"/>
      <c r="E334" s="144"/>
    </row>
    <row r="335" spans="1:5" x14ac:dyDescent="0.25">
      <c r="A335" s="129"/>
      <c r="B335" s="150"/>
      <c r="C335" s="129"/>
      <c r="D335" s="129"/>
      <c r="E335" s="144"/>
    </row>
    <row r="336" spans="1:5" x14ac:dyDescent="0.25">
      <c r="A336" s="129"/>
      <c r="B336" s="150"/>
      <c r="C336" s="129"/>
      <c r="D336" s="129"/>
      <c r="E336" s="144"/>
    </row>
    <row r="337" spans="1:5" x14ac:dyDescent="0.25">
      <c r="A337" s="129"/>
      <c r="B337" s="150"/>
      <c r="C337" s="129"/>
      <c r="D337" s="129"/>
      <c r="E337" s="144"/>
    </row>
    <row r="338" spans="1:5" x14ac:dyDescent="0.25">
      <c r="A338" s="129"/>
      <c r="B338" s="150"/>
      <c r="C338" s="129"/>
      <c r="D338" s="129"/>
      <c r="E338" s="144"/>
    </row>
    <row r="339" spans="1:5" x14ac:dyDescent="0.25">
      <c r="A339" s="129"/>
      <c r="B339" s="150"/>
      <c r="C339" s="129"/>
      <c r="D339" s="129"/>
      <c r="E339" s="144"/>
    </row>
    <row r="340" spans="1:5" x14ac:dyDescent="0.25">
      <c r="A340" s="129"/>
      <c r="B340" s="150"/>
      <c r="C340" s="129"/>
      <c r="D340" s="129"/>
      <c r="E340" s="144"/>
    </row>
    <row r="341" spans="1:5" x14ac:dyDescent="0.25">
      <c r="A341" s="129"/>
      <c r="B341" s="150"/>
      <c r="C341" s="129"/>
      <c r="D341" s="129"/>
      <c r="E341" s="144"/>
    </row>
    <row r="342" spans="1:5" x14ac:dyDescent="0.25">
      <c r="A342" s="129"/>
      <c r="B342" s="150"/>
      <c r="C342" s="129"/>
      <c r="D342" s="129"/>
      <c r="E342" s="144"/>
    </row>
    <row r="343" spans="1:5" x14ac:dyDescent="0.25">
      <c r="A343" s="129"/>
      <c r="B343" s="150"/>
      <c r="C343" s="129"/>
      <c r="D343" s="129"/>
      <c r="E343" s="144"/>
    </row>
    <row r="344" spans="1:5" x14ac:dyDescent="0.25">
      <c r="A344" s="129"/>
      <c r="B344" s="150"/>
      <c r="C344" s="129"/>
      <c r="D344" s="129"/>
      <c r="E344" s="144"/>
    </row>
    <row r="345" spans="1:5" x14ac:dyDescent="0.25">
      <c r="A345" s="129"/>
      <c r="B345" s="150"/>
      <c r="C345" s="129"/>
      <c r="D345" s="129"/>
      <c r="E345" s="144"/>
    </row>
    <row r="346" spans="1:5" x14ac:dyDescent="0.25">
      <c r="A346" s="129"/>
      <c r="B346" s="150"/>
      <c r="C346" s="129"/>
      <c r="D346" s="129"/>
      <c r="E346" s="144"/>
    </row>
    <row r="347" spans="1:5" x14ac:dyDescent="0.25">
      <c r="A347" s="129"/>
      <c r="B347" s="150"/>
      <c r="C347" s="129"/>
      <c r="D347" s="129"/>
      <c r="E347" s="144"/>
    </row>
    <row r="348" spans="1:5" x14ac:dyDescent="0.25">
      <c r="A348" s="129"/>
      <c r="B348" s="150"/>
      <c r="C348" s="129"/>
      <c r="D348" s="129"/>
      <c r="E348" s="144"/>
    </row>
    <row r="349" spans="1:5" x14ac:dyDescent="0.25">
      <c r="A349" s="129"/>
      <c r="B349" s="150"/>
      <c r="C349" s="129"/>
      <c r="D349" s="129"/>
      <c r="E349" s="144"/>
    </row>
    <row r="350" spans="1:5" x14ac:dyDescent="0.25">
      <c r="A350" s="129"/>
      <c r="B350" s="150"/>
      <c r="C350" s="129"/>
      <c r="D350" s="129"/>
      <c r="E350" s="144"/>
    </row>
    <row r="351" spans="1:5" x14ac:dyDescent="0.25">
      <c r="A351" s="129"/>
      <c r="B351" s="150"/>
      <c r="C351" s="129"/>
      <c r="D351" s="129"/>
      <c r="E351" s="144"/>
    </row>
    <row r="352" spans="1:5" x14ac:dyDescent="0.25">
      <c r="A352" s="129"/>
      <c r="B352" s="150"/>
      <c r="C352" s="129"/>
      <c r="D352" s="129"/>
      <c r="E352" s="144"/>
    </row>
    <row r="353" spans="1:5" x14ac:dyDescent="0.25">
      <c r="A353" s="129"/>
      <c r="B353" s="150"/>
      <c r="C353" s="129"/>
      <c r="D353" s="129"/>
      <c r="E353" s="144"/>
    </row>
    <row r="354" spans="1:5" x14ac:dyDescent="0.25">
      <c r="A354" s="129"/>
      <c r="B354" s="150"/>
      <c r="C354" s="129"/>
      <c r="D354" s="129"/>
      <c r="E354" s="144"/>
    </row>
    <row r="355" spans="1:5" x14ac:dyDescent="0.25">
      <c r="A355" s="129"/>
      <c r="B355" s="150"/>
      <c r="C355" s="129"/>
      <c r="D355" s="129"/>
      <c r="E355" s="144"/>
    </row>
    <row r="356" spans="1:5" x14ac:dyDescent="0.25">
      <c r="A356" s="129"/>
      <c r="B356" s="150"/>
      <c r="C356" s="129"/>
      <c r="D356" s="129"/>
      <c r="E356" s="144"/>
    </row>
    <row r="357" spans="1:5" x14ac:dyDescent="0.25">
      <c r="A357" s="129"/>
      <c r="B357" s="150"/>
      <c r="C357" s="129"/>
      <c r="D357" s="129"/>
      <c r="E357" s="144"/>
    </row>
    <row r="358" spans="1:5" x14ac:dyDescent="0.25">
      <c r="A358" s="129"/>
      <c r="B358" s="150"/>
      <c r="C358" s="129"/>
      <c r="D358" s="129"/>
      <c r="E358" s="144"/>
    </row>
    <row r="359" spans="1:5" x14ac:dyDescent="0.25">
      <c r="A359" s="129"/>
      <c r="B359" s="150"/>
      <c r="C359" s="129"/>
      <c r="D359" s="129"/>
      <c r="E359" s="144"/>
    </row>
    <row r="360" spans="1:5" x14ac:dyDescent="0.25">
      <c r="A360" s="129"/>
      <c r="B360" s="150"/>
      <c r="C360" s="129"/>
      <c r="D360" s="129"/>
      <c r="E360" s="144"/>
    </row>
    <row r="361" spans="1:5" x14ac:dyDescent="0.25">
      <c r="A361" s="129"/>
      <c r="B361" s="150"/>
      <c r="C361" s="129"/>
      <c r="D361" s="129"/>
      <c r="E361" s="144"/>
    </row>
    <row r="362" spans="1:5" x14ac:dyDescent="0.25">
      <c r="A362" s="129"/>
      <c r="B362" s="150"/>
      <c r="C362" s="129"/>
      <c r="D362" s="129"/>
      <c r="E362" s="144"/>
    </row>
    <row r="363" spans="1:5" x14ac:dyDescent="0.25">
      <c r="A363" s="129"/>
      <c r="B363" s="150"/>
      <c r="C363" s="129"/>
      <c r="D363" s="129"/>
      <c r="E363" s="144"/>
    </row>
    <row r="364" spans="1:5" x14ac:dyDescent="0.25">
      <c r="A364" s="129"/>
      <c r="B364" s="150"/>
      <c r="C364" s="129"/>
      <c r="D364" s="129"/>
      <c r="E364" s="144"/>
    </row>
    <row r="365" spans="1:5" x14ac:dyDescent="0.25">
      <c r="A365" s="129"/>
      <c r="B365" s="150"/>
      <c r="C365" s="129"/>
      <c r="D365" s="129"/>
      <c r="E365" s="144"/>
    </row>
    <row r="366" spans="1:5" x14ac:dyDescent="0.25">
      <c r="A366" s="129"/>
      <c r="B366" s="150"/>
      <c r="C366" s="129"/>
      <c r="D366" s="129"/>
      <c r="E366" s="144"/>
    </row>
    <row r="367" spans="1:5" x14ac:dyDescent="0.25">
      <c r="A367" s="129"/>
      <c r="B367" s="150"/>
      <c r="C367" s="129"/>
      <c r="D367" s="129"/>
      <c r="E367" s="144"/>
    </row>
    <row r="368" spans="1:5" x14ac:dyDescent="0.25">
      <c r="A368" s="129"/>
      <c r="B368" s="150"/>
      <c r="C368" s="129"/>
      <c r="D368" s="129"/>
      <c r="E368" s="144"/>
    </row>
    <row r="369" spans="1:5" x14ac:dyDescent="0.25">
      <c r="A369" s="129"/>
      <c r="B369" s="150"/>
      <c r="C369" s="129"/>
      <c r="D369" s="129"/>
      <c r="E369" s="144"/>
    </row>
    <row r="370" spans="1:5" x14ac:dyDescent="0.25">
      <c r="A370" s="129"/>
      <c r="B370" s="150"/>
      <c r="C370" s="129"/>
      <c r="D370" s="129"/>
      <c r="E370" s="144"/>
    </row>
    <row r="371" spans="1:5" x14ac:dyDescent="0.25">
      <c r="A371" s="129"/>
      <c r="B371" s="150"/>
      <c r="C371" s="129"/>
      <c r="D371" s="129"/>
      <c r="E371" s="144"/>
    </row>
    <row r="372" spans="1:5" x14ac:dyDescent="0.25">
      <c r="A372" s="129"/>
      <c r="B372" s="150"/>
      <c r="C372" s="129"/>
      <c r="D372" s="129"/>
      <c r="E372" s="144"/>
    </row>
    <row r="373" spans="1:5" x14ac:dyDescent="0.25">
      <c r="A373" s="129"/>
      <c r="B373" s="150"/>
      <c r="C373" s="129"/>
      <c r="D373" s="129"/>
      <c r="E373" s="144"/>
    </row>
    <row r="374" spans="1:5" x14ac:dyDescent="0.25">
      <c r="A374" s="129"/>
      <c r="B374" s="150"/>
      <c r="C374" s="129"/>
      <c r="D374" s="129"/>
      <c r="E374" s="144"/>
    </row>
    <row r="375" spans="1:5" x14ac:dyDescent="0.25">
      <c r="A375" s="129"/>
      <c r="B375" s="150"/>
      <c r="C375" s="129"/>
      <c r="D375" s="129"/>
      <c r="E375" s="144"/>
    </row>
    <row r="376" spans="1:5" x14ac:dyDescent="0.25">
      <c r="A376" s="129"/>
      <c r="B376" s="150"/>
      <c r="C376" s="129"/>
      <c r="D376" s="129"/>
      <c r="E376" s="144"/>
    </row>
    <row r="377" spans="1:5" x14ac:dyDescent="0.25">
      <c r="A377" s="129"/>
      <c r="B377" s="150"/>
      <c r="C377" s="129"/>
      <c r="D377" s="129"/>
      <c r="E377" s="144"/>
    </row>
    <row r="378" spans="1:5" x14ac:dyDescent="0.25">
      <c r="A378" s="129"/>
      <c r="B378" s="150"/>
      <c r="C378" s="129"/>
      <c r="D378" s="129"/>
      <c r="E378" s="144"/>
    </row>
    <row r="379" spans="1:5" x14ac:dyDescent="0.25">
      <c r="A379" s="129"/>
      <c r="B379" s="150"/>
      <c r="C379" s="129"/>
      <c r="D379" s="129"/>
      <c r="E379" s="144"/>
    </row>
    <row r="380" spans="1:5" x14ac:dyDescent="0.25">
      <c r="A380" s="129"/>
      <c r="B380" s="150"/>
      <c r="C380" s="129"/>
      <c r="D380" s="129"/>
      <c r="E380" s="144"/>
    </row>
    <row r="381" spans="1:5" x14ac:dyDescent="0.25">
      <c r="A381" s="129"/>
      <c r="B381" s="150"/>
      <c r="C381" s="129"/>
      <c r="D381" s="129"/>
      <c r="E381" s="144"/>
    </row>
    <row r="382" spans="1:5" x14ac:dyDescent="0.25">
      <c r="A382" s="129"/>
      <c r="B382" s="150"/>
      <c r="C382" s="129"/>
      <c r="D382" s="129"/>
      <c r="E382" s="144"/>
    </row>
    <row r="383" spans="1:5" x14ac:dyDescent="0.25">
      <c r="A383" s="129"/>
      <c r="B383" s="150"/>
      <c r="C383" s="129"/>
      <c r="D383" s="129"/>
      <c r="E383" s="144"/>
    </row>
    <row r="384" spans="1:5" x14ac:dyDescent="0.25">
      <c r="A384" s="129"/>
      <c r="B384" s="150"/>
      <c r="C384" s="129"/>
      <c r="D384" s="129"/>
      <c r="E384" s="144"/>
    </row>
    <row r="385" spans="1:5" x14ac:dyDescent="0.25">
      <c r="A385" s="129"/>
      <c r="B385" s="150"/>
      <c r="C385" s="129"/>
      <c r="D385" s="129"/>
      <c r="E385" s="144"/>
    </row>
    <row r="386" spans="1:5" x14ac:dyDescent="0.25">
      <c r="A386" s="129"/>
      <c r="B386" s="150"/>
      <c r="C386" s="129"/>
      <c r="D386" s="129"/>
      <c r="E386" s="144"/>
    </row>
    <row r="387" spans="1:5" x14ac:dyDescent="0.25">
      <c r="A387" s="129"/>
      <c r="B387" s="150"/>
      <c r="C387" s="129"/>
      <c r="D387" s="129"/>
      <c r="E387" s="144"/>
    </row>
    <row r="388" spans="1:5" x14ac:dyDescent="0.25">
      <c r="A388" s="129"/>
      <c r="B388" s="150"/>
      <c r="C388" s="129"/>
      <c r="D388" s="129"/>
      <c r="E388" s="144"/>
    </row>
    <row r="389" spans="1:5" x14ac:dyDescent="0.25">
      <c r="A389" s="129"/>
      <c r="B389" s="150"/>
      <c r="C389" s="129"/>
      <c r="D389" s="129"/>
      <c r="E389" s="144"/>
    </row>
    <row r="390" spans="1:5" x14ac:dyDescent="0.25">
      <c r="A390" s="129"/>
      <c r="B390" s="150"/>
      <c r="C390" s="129"/>
      <c r="D390" s="129"/>
      <c r="E390" s="144"/>
    </row>
    <row r="391" spans="1:5" x14ac:dyDescent="0.25">
      <c r="A391" s="129"/>
      <c r="B391" s="150"/>
      <c r="C391" s="129"/>
      <c r="D391" s="129"/>
      <c r="E391" s="144"/>
    </row>
    <row r="392" spans="1:5" x14ac:dyDescent="0.25">
      <c r="A392" s="129"/>
      <c r="B392" s="150"/>
      <c r="C392" s="129"/>
      <c r="D392" s="129"/>
      <c r="E392" s="144"/>
    </row>
    <row r="393" spans="1:5" x14ac:dyDescent="0.25">
      <c r="A393" s="129"/>
      <c r="B393" s="150"/>
      <c r="C393" s="129"/>
      <c r="D393" s="129"/>
      <c r="E393" s="144"/>
    </row>
    <row r="394" spans="1:5" x14ac:dyDescent="0.25">
      <c r="A394" s="129"/>
      <c r="B394" s="150"/>
      <c r="C394" s="129"/>
      <c r="D394" s="129"/>
      <c r="E394" s="144"/>
    </row>
    <row r="395" spans="1:5" x14ac:dyDescent="0.25">
      <c r="A395" s="129"/>
      <c r="B395" s="150"/>
      <c r="C395" s="129"/>
      <c r="D395" s="129"/>
      <c r="E395" s="144"/>
    </row>
    <row r="396" spans="1:5" x14ac:dyDescent="0.25">
      <c r="A396" s="129"/>
      <c r="B396" s="150"/>
      <c r="C396" s="129"/>
      <c r="D396" s="129"/>
      <c r="E396" s="144"/>
    </row>
    <row r="397" spans="1:5" x14ac:dyDescent="0.25">
      <c r="A397" s="129"/>
      <c r="B397" s="150"/>
      <c r="C397" s="129"/>
      <c r="D397" s="129"/>
      <c r="E397" s="144"/>
    </row>
    <row r="398" spans="1:5" x14ac:dyDescent="0.25">
      <c r="A398" s="129"/>
      <c r="B398" s="150"/>
      <c r="C398" s="129"/>
      <c r="D398" s="129"/>
      <c r="E398" s="144"/>
    </row>
    <row r="399" spans="1:5" x14ac:dyDescent="0.25">
      <c r="A399" s="129"/>
      <c r="B399" s="150"/>
      <c r="C399" s="129"/>
      <c r="D399" s="129"/>
      <c r="E399" s="144"/>
    </row>
    <row r="400" spans="1:5" x14ac:dyDescent="0.25">
      <c r="A400" s="129"/>
      <c r="B400" s="150"/>
      <c r="C400" s="129"/>
      <c r="D400" s="129"/>
      <c r="E400" s="144"/>
    </row>
    <row r="401" spans="1:5" x14ac:dyDescent="0.25">
      <c r="A401" s="129"/>
      <c r="B401" s="150"/>
      <c r="C401" s="129"/>
      <c r="D401" s="129"/>
      <c r="E401" s="144"/>
    </row>
    <row r="402" spans="1:5" x14ac:dyDescent="0.25">
      <c r="A402" s="129"/>
      <c r="B402" s="150"/>
      <c r="C402" s="129"/>
      <c r="D402" s="129"/>
      <c r="E402" s="144"/>
    </row>
    <row r="403" spans="1:5" x14ac:dyDescent="0.25">
      <c r="A403" s="129"/>
      <c r="B403" s="150"/>
      <c r="C403" s="129"/>
      <c r="D403" s="129"/>
      <c r="E403" s="144"/>
    </row>
    <row r="404" spans="1:5" x14ac:dyDescent="0.25">
      <c r="A404" s="129"/>
      <c r="B404" s="150"/>
      <c r="C404" s="129"/>
      <c r="D404" s="129"/>
      <c r="E404" s="144"/>
    </row>
    <row r="405" spans="1:5" x14ac:dyDescent="0.25">
      <c r="A405" s="129"/>
      <c r="B405" s="150"/>
      <c r="C405" s="129"/>
      <c r="D405" s="129"/>
      <c r="E405" s="144"/>
    </row>
    <row r="406" spans="1:5" x14ac:dyDescent="0.25">
      <c r="A406" s="129"/>
      <c r="B406" s="150"/>
      <c r="C406" s="129"/>
      <c r="D406" s="129"/>
      <c r="E406" s="144"/>
    </row>
    <row r="407" spans="1:5" x14ac:dyDescent="0.25">
      <c r="A407" s="129"/>
      <c r="B407" s="150"/>
      <c r="C407" s="129"/>
      <c r="D407" s="129"/>
      <c r="E407" s="144"/>
    </row>
    <row r="408" spans="1:5" x14ac:dyDescent="0.25">
      <c r="A408" s="129"/>
      <c r="B408" s="150"/>
      <c r="C408" s="129"/>
      <c r="D408" s="129"/>
      <c r="E408" s="144"/>
    </row>
    <row r="409" spans="1:5" x14ac:dyDescent="0.25">
      <c r="A409" s="129"/>
      <c r="B409" s="150"/>
      <c r="C409" s="129"/>
      <c r="D409" s="129"/>
      <c r="E409" s="144"/>
    </row>
    <row r="410" spans="1:5" x14ac:dyDescent="0.25">
      <c r="A410" s="129"/>
      <c r="B410" s="150"/>
      <c r="C410" s="129"/>
      <c r="D410" s="129"/>
      <c r="E410" s="144"/>
    </row>
    <row r="411" spans="1:5" x14ac:dyDescent="0.25">
      <c r="A411" s="129"/>
      <c r="B411" s="150"/>
      <c r="C411" s="129"/>
      <c r="D411" s="129"/>
      <c r="E411" s="144"/>
    </row>
    <row r="412" spans="1:5" x14ac:dyDescent="0.25">
      <c r="A412" s="129"/>
      <c r="B412" s="150"/>
      <c r="C412" s="129"/>
      <c r="D412" s="129"/>
      <c r="E412" s="144"/>
    </row>
    <row r="413" spans="1:5" x14ac:dyDescent="0.25">
      <c r="A413" s="129"/>
      <c r="B413" s="150"/>
      <c r="C413" s="129"/>
      <c r="D413" s="129"/>
      <c r="E413" s="144"/>
    </row>
    <row r="414" spans="1:5" x14ac:dyDescent="0.25">
      <c r="A414" s="129"/>
      <c r="B414" s="150"/>
      <c r="C414" s="129"/>
      <c r="D414" s="129"/>
      <c r="E414" s="144"/>
    </row>
    <row r="415" spans="1:5" x14ac:dyDescent="0.25">
      <c r="A415" s="129"/>
      <c r="B415" s="150"/>
      <c r="C415" s="129"/>
      <c r="D415" s="129"/>
      <c r="E415" s="144"/>
    </row>
    <row r="416" spans="1:5" x14ac:dyDescent="0.25">
      <c r="A416" s="129"/>
      <c r="B416" s="150"/>
      <c r="C416" s="129"/>
      <c r="D416" s="129"/>
      <c r="E416" s="144"/>
    </row>
    <row r="417" spans="1:5" x14ac:dyDescent="0.25">
      <c r="A417" s="129"/>
      <c r="B417" s="150"/>
      <c r="C417" s="129"/>
      <c r="D417" s="129"/>
      <c r="E417" s="144"/>
    </row>
    <row r="418" spans="1:5" x14ac:dyDescent="0.25">
      <c r="A418" s="129"/>
      <c r="B418" s="150"/>
      <c r="C418" s="129"/>
      <c r="D418" s="129"/>
      <c r="E418" s="144"/>
    </row>
    <row r="419" spans="1:5" x14ac:dyDescent="0.25">
      <c r="A419" s="129"/>
      <c r="B419" s="150"/>
      <c r="C419" s="129"/>
      <c r="D419" s="129"/>
      <c r="E419" s="144"/>
    </row>
    <row r="420" spans="1:5" x14ac:dyDescent="0.25">
      <c r="A420" s="129"/>
      <c r="B420" s="150"/>
      <c r="C420" s="129"/>
      <c r="D420" s="129"/>
      <c r="E420" s="144"/>
    </row>
    <row r="421" spans="1:5" x14ac:dyDescent="0.25">
      <c r="A421" s="129"/>
      <c r="B421" s="150"/>
      <c r="C421" s="129"/>
      <c r="D421" s="129"/>
      <c r="E421" s="144"/>
    </row>
    <row r="422" spans="1:5" x14ac:dyDescent="0.25">
      <c r="A422" s="129"/>
      <c r="B422" s="150"/>
      <c r="C422" s="129"/>
      <c r="D422" s="129"/>
      <c r="E422" s="144"/>
    </row>
    <row r="423" spans="1:5" x14ac:dyDescent="0.25">
      <c r="A423" s="129"/>
      <c r="B423" s="150"/>
      <c r="C423" s="129"/>
      <c r="D423" s="129"/>
      <c r="E423" s="144"/>
    </row>
    <row r="424" spans="1:5" x14ac:dyDescent="0.25">
      <c r="A424" s="129"/>
      <c r="B424" s="150"/>
      <c r="C424" s="129"/>
      <c r="D424" s="129"/>
      <c r="E424" s="144"/>
    </row>
    <row r="425" spans="1:5" x14ac:dyDescent="0.25">
      <c r="A425" s="129"/>
      <c r="B425" s="150"/>
      <c r="C425" s="129"/>
      <c r="D425" s="129"/>
      <c r="E425" s="144"/>
    </row>
    <row r="426" spans="1:5" x14ac:dyDescent="0.25">
      <c r="A426" s="129"/>
      <c r="B426" s="150"/>
      <c r="C426" s="129"/>
      <c r="D426" s="129"/>
      <c r="E426" s="144"/>
    </row>
    <row r="427" spans="1:5" x14ac:dyDescent="0.25">
      <c r="A427" s="129"/>
      <c r="B427" s="150"/>
      <c r="C427" s="129"/>
      <c r="D427" s="129"/>
      <c r="E427" s="144"/>
    </row>
    <row r="428" spans="1:5" x14ac:dyDescent="0.25">
      <c r="A428" s="129"/>
      <c r="B428" s="150"/>
      <c r="C428" s="129"/>
      <c r="D428" s="129"/>
      <c r="E428" s="144"/>
    </row>
    <row r="429" spans="1:5" x14ac:dyDescent="0.25">
      <c r="A429" s="129"/>
      <c r="B429" s="150"/>
      <c r="C429" s="129"/>
      <c r="D429" s="129"/>
      <c r="E429" s="144"/>
    </row>
    <row r="430" spans="1:5" x14ac:dyDescent="0.25">
      <c r="A430" s="129"/>
      <c r="B430" s="150"/>
      <c r="C430" s="129"/>
      <c r="D430" s="129"/>
      <c r="E430" s="144"/>
    </row>
    <row r="431" spans="1:5" x14ac:dyDescent="0.25">
      <c r="A431" s="129"/>
      <c r="B431" s="150"/>
      <c r="C431" s="129"/>
      <c r="D431" s="129"/>
      <c r="E431" s="144"/>
    </row>
    <row r="432" spans="1:5" x14ac:dyDescent="0.25">
      <c r="A432" s="129"/>
      <c r="B432" s="150"/>
      <c r="C432" s="129"/>
      <c r="D432" s="129"/>
      <c r="E432" s="144"/>
    </row>
    <row r="433" spans="1:5" x14ac:dyDescent="0.25">
      <c r="A433" s="129"/>
      <c r="B433" s="150"/>
      <c r="C433" s="129"/>
      <c r="D433" s="129"/>
      <c r="E433" s="144"/>
    </row>
    <row r="434" spans="1:5" x14ac:dyDescent="0.25">
      <c r="A434" s="129"/>
      <c r="B434" s="150"/>
      <c r="C434" s="129"/>
      <c r="D434" s="129"/>
      <c r="E434" s="144"/>
    </row>
    <row r="435" spans="1:5" x14ac:dyDescent="0.25">
      <c r="A435" s="129"/>
      <c r="B435" s="150"/>
      <c r="C435" s="129"/>
      <c r="D435" s="129"/>
      <c r="E435" s="144"/>
    </row>
    <row r="436" spans="1:5" x14ac:dyDescent="0.25">
      <c r="A436" s="129"/>
      <c r="B436" s="150"/>
      <c r="C436" s="129"/>
      <c r="D436" s="129"/>
      <c r="E436" s="144"/>
    </row>
    <row r="437" spans="1:5" x14ac:dyDescent="0.25">
      <c r="A437" s="129"/>
      <c r="B437" s="150"/>
      <c r="C437" s="129"/>
      <c r="D437" s="129"/>
      <c r="E437" s="144"/>
    </row>
    <row r="438" spans="1:5" x14ac:dyDescent="0.25">
      <c r="A438" s="129"/>
      <c r="B438" s="150"/>
      <c r="C438" s="129"/>
      <c r="D438" s="129"/>
      <c r="E438" s="144"/>
    </row>
    <row r="439" spans="1:5" x14ac:dyDescent="0.25">
      <c r="A439" s="129"/>
      <c r="B439" s="150"/>
      <c r="C439" s="129"/>
      <c r="D439" s="129"/>
      <c r="E439" s="144"/>
    </row>
    <row r="440" spans="1:5" x14ac:dyDescent="0.25">
      <c r="A440" s="129"/>
      <c r="B440" s="150"/>
      <c r="C440" s="129"/>
      <c r="D440" s="129"/>
      <c r="E440" s="144"/>
    </row>
    <row r="441" spans="1:5" x14ac:dyDescent="0.25">
      <c r="A441" s="129"/>
      <c r="B441" s="150"/>
      <c r="C441" s="129"/>
      <c r="D441" s="129"/>
      <c r="E441" s="144"/>
    </row>
    <row r="442" spans="1:5" x14ac:dyDescent="0.25">
      <c r="A442" s="129"/>
      <c r="B442" s="150"/>
      <c r="C442" s="129"/>
      <c r="D442" s="129"/>
      <c r="E442" s="144"/>
    </row>
    <row r="443" spans="1:5" x14ac:dyDescent="0.25">
      <c r="A443" s="129"/>
      <c r="B443" s="150"/>
      <c r="C443" s="129"/>
      <c r="D443" s="129"/>
      <c r="E443" s="144"/>
    </row>
    <row r="444" spans="1:5" x14ac:dyDescent="0.25">
      <c r="A444" s="129"/>
      <c r="B444" s="150"/>
      <c r="C444" s="129"/>
      <c r="D444" s="129"/>
      <c r="E444" s="144"/>
    </row>
    <row r="445" spans="1:5" x14ac:dyDescent="0.25">
      <c r="A445" s="129"/>
      <c r="B445" s="150"/>
      <c r="C445" s="129"/>
      <c r="D445" s="129"/>
      <c r="E445" s="144"/>
    </row>
    <row r="446" spans="1:5" x14ac:dyDescent="0.25">
      <c r="A446" s="129"/>
      <c r="B446" s="150"/>
      <c r="C446" s="129"/>
      <c r="D446" s="129"/>
      <c r="E446" s="144"/>
    </row>
    <row r="447" spans="1:5" x14ac:dyDescent="0.25">
      <c r="A447" s="129"/>
      <c r="B447" s="150"/>
      <c r="C447" s="129"/>
      <c r="D447" s="129"/>
      <c r="E447" s="144"/>
    </row>
    <row r="448" spans="1:5" x14ac:dyDescent="0.25">
      <c r="A448" s="129"/>
      <c r="B448" s="150"/>
      <c r="C448" s="129"/>
      <c r="D448" s="129"/>
      <c r="E448" s="144"/>
    </row>
    <row r="449" spans="1:5" x14ac:dyDescent="0.25">
      <c r="A449" s="129"/>
      <c r="B449" s="150"/>
      <c r="C449" s="129"/>
      <c r="D449" s="129"/>
      <c r="E449" s="144"/>
    </row>
    <row r="450" spans="1:5" x14ac:dyDescent="0.25">
      <c r="A450" s="129"/>
      <c r="B450" s="150"/>
      <c r="C450" s="129"/>
      <c r="D450" s="129"/>
      <c r="E450" s="144"/>
    </row>
    <row r="451" spans="1:5" x14ac:dyDescent="0.25">
      <c r="A451" s="129"/>
      <c r="B451" s="150"/>
      <c r="C451" s="129"/>
      <c r="D451" s="129"/>
      <c r="E451" s="144"/>
    </row>
    <row r="452" spans="1:5" x14ac:dyDescent="0.25">
      <c r="A452" s="129"/>
      <c r="B452" s="150"/>
      <c r="C452" s="129"/>
      <c r="D452" s="129"/>
      <c r="E452" s="144"/>
    </row>
    <row r="453" spans="1:5" x14ac:dyDescent="0.25">
      <c r="A453" s="129"/>
      <c r="B453" s="150"/>
      <c r="C453" s="129"/>
      <c r="D453" s="129"/>
      <c r="E453" s="144"/>
    </row>
    <row r="454" spans="1:5" x14ac:dyDescent="0.25">
      <c r="A454" s="129"/>
      <c r="B454" s="150"/>
      <c r="C454" s="129"/>
      <c r="D454" s="129"/>
      <c r="E454" s="144"/>
    </row>
    <row r="455" spans="1:5" x14ac:dyDescent="0.25">
      <c r="A455" s="129"/>
      <c r="B455" s="150"/>
      <c r="C455" s="129"/>
      <c r="D455" s="129"/>
      <c r="E455" s="144"/>
    </row>
    <row r="456" spans="1:5" x14ac:dyDescent="0.25">
      <c r="A456" s="129"/>
      <c r="B456" s="150"/>
      <c r="C456" s="129"/>
      <c r="D456" s="129"/>
      <c r="E456" s="144"/>
    </row>
    <row r="457" spans="1:5" x14ac:dyDescent="0.25">
      <c r="A457" s="129"/>
      <c r="B457" s="150"/>
      <c r="C457" s="129"/>
      <c r="D457" s="129"/>
      <c r="E457" s="144"/>
    </row>
    <row r="458" spans="1:5" x14ac:dyDescent="0.25">
      <c r="A458" s="129"/>
      <c r="B458" s="150"/>
      <c r="C458" s="129"/>
      <c r="D458" s="129"/>
      <c r="E458" s="144"/>
    </row>
    <row r="459" spans="1:5" x14ac:dyDescent="0.25">
      <c r="A459" s="129"/>
      <c r="B459" s="150"/>
      <c r="C459" s="129"/>
      <c r="D459" s="129"/>
      <c r="E459" s="144"/>
    </row>
    <row r="460" spans="1:5" x14ac:dyDescent="0.25">
      <c r="A460" s="129"/>
      <c r="B460" s="150"/>
      <c r="C460" s="129"/>
      <c r="D460" s="129"/>
      <c r="E460" s="144"/>
    </row>
    <row r="461" spans="1:5" x14ac:dyDescent="0.25">
      <c r="A461" s="129"/>
      <c r="B461" s="150"/>
      <c r="C461" s="129"/>
      <c r="D461" s="129"/>
      <c r="E461" s="144"/>
    </row>
    <row r="462" spans="1:5" x14ac:dyDescent="0.25">
      <c r="A462" s="129"/>
      <c r="B462" s="150"/>
      <c r="C462" s="129"/>
      <c r="D462" s="129"/>
      <c r="E462" s="144"/>
    </row>
    <row r="463" spans="1:5" x14ac:dyDescent="0.25">
      <c r="A463" s="129"/>
      <c r="B463" s="150"/>
      <c r="C463" s="129"/>
      <c r="D463" s="129"/>
      <c r="E463" s="144"/>
    </row>
    <row r="464" spans="1:5" x14ac:dyDescent="0.25">
      <c r="A464" s="129"/>
      <c r="B464" s="150"/>
      <c r="C464" s="129"/>
      <c r="D464" s="129"/>
      <c r="E464" s="144"/>
    </row>
    <row r="465" spans="1:5" x14ac:dyDescent="0.25">
      <c r="A465" s="129"/>
      <c r="B465" s="150"/>
      <c r="C465" s="129"/>
      <c r="D465" s="129"/>
      <c r="E465" s="144"/>
    </row>
    <row r="466" spans="1:5" x14ac:dyDescent="0.25">
      <c r="A466" s="129"/>
      <c r="B466" s="150"/>
      <c r="C466" s="129"/>
      <c r="D466" s="129"/>
      <c r="E466" s="144"/>
    </row>
    <row r="467" spans="1:5" x14ac:dyDescent="0.25">
      <c r="A467" s="129"/>
      <c r="B467" s="150"/>
      <c r="C467" s="129"/>
      <c r="D467" s="129"/>
      <c r="E467" s="144"/>
    </row>
    <row r="468" spans="1:5" x14ac:dyDescent="0.25">
      <c r="A468" s="129"/>
      <c r="B468" s="150"/>
      <c r="C468" s="129"/>
      <c r="D468" s="129"/>
      <c r="E468" s="144"/>
    </row>
    <row r="469" spans="1:5" x14ac:dyDescent="0.25">
      <c r="A469" s="129"/>
      <c r="B469" s="150"/>
      <c r="C469" s="129"/>
      <c r="D469" s="129"/>
      <c r="E469" s="144"/>
    </row>
    <row r="470" spans="1:5" x14ac:dyDescent="0.25">
      <c r="A470" s="129"/>
      <c r="B470" s="150"/>
      <c r="C470" s="129"/>
      <c r="D470" s="129"/>
      <c r="E470" s="144"/>
    </row>
    <row r="471" spans="1:5" x14ac:dyDescent="0.25">
      <c r="A471" s="129"/>
      <c r="B471" s="150"/>
      <c r="C471" s="129"/>
      <c r="D471" s="129"/>
      <c r="E471" s="144"/>
    </row>
    <row r="472" spans="1:5" x14ac:dyDescent="0.25">
      <c r="A472" s="129"/>
      <c r="B472" s="150"/>
      <c r="C472" s="129"/>
      <c r="D472" s="129"/>
      <c r="E472" s="144"/>
    </row>
    <row r="473" spans="1:5" x14ac:dyDescent="0.25">
      <c r="A473" s="129"/>
      <c r="B473" s="150"/>
      <c r="C473" s="129"/>
      <c r="D473" s="129"/>
      <c r="E473" s="144"/>
    </row>
    <row r="474" spans="1:5" x14ac:dyDescent="0.25">
      <c r="A474" s="129"/>
      <c r="B474" s="150"/>
      <c r="C474" s="129"/>
      <c r="D474" s="129"/>
      <c r="E474" s="144"/>
    </row>
    <row r="475" spans="1:5" x14ac:dyDescent="0.25">
      <c r="A475" s="129"/>
      <c r="B475" s="150"/>
      <c r="C475" s="129"/>
      <c r="D475" s="129"/>
      <c r="E475" s="144"/>
    </row>
    <row r="476" spans="1:5" x14ac:dyDescent="0.25">
      <c r="A476" s="129"/>
      <c r="B476" s="150"/>
      <c r="C476" s="129"/>
      <c r="D476" s="129"/>
      <c r="E476" s="144"/>
    </row>
    <row r="477" spans="1:5" x14ac:dyDescent="0.25">
      <c r="A477" s="129"/>
      <c r="B477" s="150"/>
      <c r="C477" s="129"/>
      <c r="D477" s="129"/>
      <c r="E477" s="144"/>
    </row>
    <row r="478" spans="1:5" x14ac:dyDescent="0.25">
      <c r="A478" s="129"/>
      <c r="B478" s="150"/>
      <c r="C478" s="129"/>
      <c r="D478" s="129"/>
      <c r="E478" s="144"/>
    </row>
    <row r="479" spans="1:5" x14ac:dyDescent="0.25">
      <c r="A479" s="129"/>
      <c r="B479" s="150"/>
      <c r="C479" s="129"/>
      <c r="D479" s="129"/>
      <c r="E479" s="144"/>
    </row>
    <row r="480" spans="1:5" x14ac:dyDescent="0.25">
      <c r="A480" s="129"/>
      <c r="B480" s="150"/>
      <c r="C480" s="129"/>
      <c r="D480" s="129"/>
      <c r="E480" s="144"/>
    </row>
    <row r="481" spans="1:5" x14ac:dyDescent="0.25">
      <c r="A481" s="129"/>
      <c r="B481" s="150"/>
      <c r="C481" s="129"/>
      <c r="D481" s="129"/>
      <c r="E481" s="144"/>
    </row>
    <row r="482" spans="1:5" x14ac:dyDescent="0.25">
      <c r="A482" s="129"/>
      <c r="B482" s="150"/>
      <c r="C482" s="129"/>
      <c r="D482" s="129"/>
      <c r="E482" s="144"/>
    </row>
    <row r="483" spans="1:5" x14ac:dyDescent="0.25">
      <c r="A483" s="129"/>
      <c r="B483" s="150"/>
      <c r="C483" s="129"/>
      <c r="D483" s="129"/>
      <c r="E483" s="144"/>
    </row>
    <row r="484" spans="1:5" x14ac:dyDescent="0.25">
      <c r="A484" s="129"/>
      <c r="B484" s="150"/>
      <c r="C484" s="129"/>
      <c r="D484" s="129"/>
      <c r="E484" s="144"/>
    </row>
    <row r="485" spans="1:5" x14ac:dyDescent="0.25">
      <c r="A485" s="129"/>
      <c r="B485" s="150"/>
      <c r="C485" s="129"/>
      <c r="D485" s="129"/>
      <c r="E485" s="144"/>
    </row>
    <row r="486" spans="1:5" x14ac:dyDescent="0.25">
      <c r="A486" s="129"/>
      <c r="B486" s="150"/>
      <c r="C486" s="129"/>
      <c r="D486" s="129"/>
      <c r="E486" s="144"/>
    </row>
    <row r="487" spans="1:5" x14ac:dyDescent="0.25">
      <c r="A487" s="129"/>
      <c r="B487" s="150"/>
      <c r="C487" s="129"/>
      <c r="D487" s="129"/>
      <c r="E487" s="144"/>
    </row>
    <row r="488" spans="1:5" x14ac:dyDescent="0.25">
      <c r="A488" s="129"/>
      <c r="B488" s="150"/>
      <c r="C488" s="129"/>
      <c r="D488" s="129"/>
      <c r="E488" s="144"/>
    </row>
    <row r="489" spans="1:5" x14ac:dyDescent="0.25">
      <c r="A489" s="129"/>
      <c r="B489" s="150"/>
      <c r="C489" s="129"/>
      <c r="D489" s="129"/>
      <c r="E489" s="144"/>
    </row>
    <row r="490" spans="1:5" x14ac:dyDescent="0.25">
      <c r="A490" s="129"/>
      <c r="B490" s="150"/>
      <c r="C490" s="129"/>
      <c r="D490" s="129"/>
      <c r="E490" s="144"/>
    </row>
    <row r="491" spans="1:5" x14ac:dyDescent="0.25">
      <c r="A491" s="129"/>
      <c r="B491" s="150"/>
      <c r="C491" s="129"/>
      <c r="D491" s="129"/>
      <c r="E491" s="144"/>
    </row>
    <row r="492" spans="1:5" x14ac:dyDescent="0.25">
      <c r="A492" s="129"/>
      <c r="B492" s="150"/>
      <c r="C492" s="129"/>
      <c r="D492" s="129"/>
      <c r="E492" s="144"/>
    </row>
    <row r="493" spans="1:5" x14ac:dyDescent="0.25">
      <c r="A493" s="129"/>
      <c r="B493" s="150"/>
      <c r="C493" s="129"/>
      <c r="D493" s="129"/>
      <c r="E493" s="144"/>
    </row>
    <row r="494" spans="1:5" x14ac:dyDescent="0.25">
      <c r="A494" s="129"/>
      <c r="B494" s="150"/>
      <c r="C494" s="129"/>
      <c r="D494" s="129"/>
      <c r="E494" s="144"/>
    </row>
    <row r="495" spans="1:5" x14ac:dyDescent="0.25">
      <c r="A495" s="129"/>
      <c r="B495" s="150"/>
      <c r="C495" s="129"/>
      <c r="D495" s="129"/>
      <c r="E495" s="144"/>
    </row>
    <row r="496" spans="1:5" x14ac:dyDescent="0.25">
      <c r="A496" s="129"/>
      <c r="B496" s="150"/>
      <c r="C496" s="129"/>
      <c r="D496" s="129"/>
      <c r="E496" s="144"/>
    </row>
    <row r="497" spans="1:5" x14ac:dyDescent="0.25">
      <c r="A497" s="129"/>
      <c r="B497" s="150"/>
      <c r="C497" s="129"/>
      <c r="D497" s="129"/>
      <c r="E497" s="144"/>
    </row>
    <row r="498" spans="1:5" x14ac:dyDescent="0.25">
      <c r="A498" s="129"/>
      <c r="B498" s="150"/>
      <c r="C498" s="129"/>
      <c r="D498" s="129"/>
      <c r="E498" s="144"/>
    </row>
    <row r="499" spans="1:5" x14ac:dyDescent="0.25">
      <c r="A499" s="129"/>
      <c r="B499" s="150"/>
      <c r="C499" s="129"/>
      <c r="D499" s="129"/>
      <c r="E499" s="144"/>
    </row>
    <row r="500" spans="1:5" x14ac:dyDescent="0.25">
      <c r="A500" s="129"/>
      <c r="B500" s="150"/>
      <c r="C500" s="129"/>
      <c r="D500" s="129"/>
      <c r="E500" s="144"/>
    </row>
    <row r="501" spans="1:5" x14ac:dyDescent="0.25">
      <c r="A501" s="129"/>
      <c r="B501" s="150"/>
      <c r="C501" s="129"/>
      <c r="D501" s="129"/>
      <c r="E501" s="144"/>
    </row>
    <row r="502" spans="1:5" x14ac:dyDescent="0.25">
      <c r="A502" s="129"/>
      <c r="B502" s="150"/>
      <c r="C502" s="129"/>
      <c r="D502" s="129"/>
      <c r="E502" s="144"/>
    </row>
    <row r="503" spans="1:5" x14ac:dyDescent="0.25">
      <c r="A503" s="129"/>
      <c r="B503" s="150"/>
      <c r="C503" s="129"/>
      <c r="D503" s="129"/>
      <c r="E503" s="144"/>
    </row>
    <row r="504" spans="1:5" x14ac:dyDescent="0.25">
      <c r="A504" s="129"/>
      <c r="B504" s="150"/>
      <c r="C504" s="129"/>
      <c r="D504" s="129"/>
      <c r="E504" s="144"/>
    </row>
    <row r="505" spans="1:5" x14ac:dyDescent="0.25">
      <c r="A505" s="129"/>
      <c r="B505" s="150"/>
      <c r="C505" s="129"/>
      <c r="D505" s="129"/>
      <c r="E505" s="144"/>
    </row>
    <row r="506" spans="1:5" x14ac:dyDescent="0.25">
      <c r="A506" s="129"/>
      <c r="B506" s="150"/>
      <c r="C506" s="129"/>
      <c r="D506" s="129"/>
      <c r="E506" s="144"/>
    </row>
    <row r="507" spans="1:5" x14ac:dyDescent="0.25">
      <c r="A507" s="129"/>
      <c r="B507" s="150"/>
      <c r="C507" s="129"/>
      <c r="D507" s="129"/>
      <c r="E507" s="144"/>
    </row>
    <row r="508" spans="1:5" x14ac:dyDescent="0.25">
      <c r="A508" s="129"/>
      <c r="B508" s="150"/>
      <c r="C508" s="129"/>
      <c r="D508" s="129"/>
      <c r="E508" s="144"/>
    </row>
    <row r="509" spans="1:5" x14ac:dyDescent="0.25">
      <c r="A509" s="129"/>
      <c r="B509" s="150"/>
      <c r="C509" s="129"/>
      <c r="D509" s="129"/>
      <c r="E509" s="144"/>
    </row>
    <row r="510" spans="1:5" x14ac:dyDescent="0.25">
      <c r="A510" s="129"/>
      <c r="B510" s="150"/>
      <c r="C510" s="129"/>
      <c r="D510" s="129"/>
      <c r="E510" s="144"/>
    </row>
    <row r="511" spans="1:5" x14ac:dyDescent="0.25">
      <c r="A511" s="129"/>
      <c r="B511" s="150"/>
      <c r="C511" s="129"/>
      <c r="D511" s="129"/>
      <c r="E511" s="144"/>
    </row>
    <row r="512" spans="1:5" x14ac:dyDescent="0.25">
      <c r="A512" s="129"/>
      <c r="B512" s="150"/>
      <c r="C512" s="129"/>
      <c r="D512" s="129"/>
      <c r="E512" s="144"/>
    </row>
    <row r="513" spans="1:5" x14ac:dyDescent="0.25">
      <c r="A513" s="129"/>
      <c r="B513" s="150"/>
      <c r="C513" s="129"/>
      <c r="D513" s="129"/>
      <c r="E513" s="144"/>
    </row>
    <row r="514" spans="1:5" x14ac:dyDescent="0.25">
      <c r="A514" s="129"/>
      <c r="B514" s="150"/>
      <c r="C514" s="129"/>
      <c r="D514" s="129"/>
      <c r="E514" s="144"/>
    </row>
    <row r="515" spans="1:5" x14ac:dyDescent="0.25">
      <c r="A515" s="129"/>
      <c r="B515" s="150"/>
      <c r="C515" s="129"/>
      <c r="D515" s="129"/>
      <c r="E515" s="144"/>
    </row>
    <row r="516" spans="1:5" x14ac:dyDescent="0.25">
      <c r="A516" s="129"/>
      <c r="B516" s="150"/>
      <c r="C516" s="129"/>
      <c r="D516" s="129"/>
      <c r="E516" s="144"/>
    </row>
    <row r="517" spans="1:5" x14ac:dyDescent="0.25">
      <c r="A517" s="129"/>
      <c r="B517" s="150"/>
      <c r="C517" s="129"/>
      <c r="D517" s="129"/>
      <c r="E517" s="144"/>
    </row>
    <row r="518" spans="1:5" x14ac:dyDescent="0.25">
      <c r="A518" s="129"/>
      <c r="B518" s="150"/>
      <c r="C518" s="129"/>
      <c r="D518" s="129"/>
      <c r="E518" s="144"/>
    </row>
    <row r="519" spans="1:5" x14ac:dyDescent="0.25">
      <c r="A519" s="129"/>
      <c r="B519" s="150"/>
      <c r="C519" s="129"/>
      <c r="D519" s="129"/>
      <c r="E519" s="144"/>
    </row>
    <row r="520" spans="1:5" x14ac:dyDescent="0.25">
      <c r="A520" s="129"/>
      <c r="B520" s="150"/>
      <c r="C520" s="129"/>
      <c r="D520" s="129"/>
      <c r="E520" s="144"/>
    </row>
    <row r="521" spans="1:5" x14ac:dyDescent="0.25">
      <c r="A521" s="129"/>
      <c r="B521" s="150"/>
      <c r="C521" s="129"/>
      <c r="D521" s="129"/>
      <c r="E521" s="144"/>
    </row>
    <row r="522" spans="1:5" x14ac:dyDescent="0.25">
      <c r="A522" s="129"/>
      <c r="B522" s="150"/>
      <c r="C522" s="129"/>
      <c r="D522" s="129"/>
      <c r="E522" s="144"/>
    </row>
    <row r="523" spans="1:5" x14ac:dyDescent="0.25">
      <c r="A523" s="129"/>
      <c r="B523" s="150"/>
      <c r="C523" s="129"/>
      <c r="D523" s="129"/>
      <c r="E523" s="144"/>
    </row>
    <row r="524" spans="1:5" x14ac:dyDescent="0.25">
      <c r="A524" s="129"/>
      <c r="B524" s="150"/>
      <c r="C524" s="129"/>
      <c r="D524" s="129"/>
      <c r="E524" s="144"/>
    </row>
    <row r="525" spans="1:5" x14ac:dyDescent="0.25">
      <c r="A525" s="129"/>
      <c r="B525" s="150"/>
      <c r="C525" s="129"/>
      <c r="D525" s="129"/>
      <c r="E525" s="144"/>
    </row>
    <row r="526" spans="1:5" x14ac:dyDescent="0.25">
      <c r="A526" s="129"/>
      <c r="B526" s="150"/>
      <c r="C526" s="129"/>
      <c r="D526" s="129"/>
      <c r="E526" s="144"/>
    </row>
    <row r="527" spans="1:5" x14ac:dyDescent="0.25">
      <c r="A527" s="129"/>
      <c r="B527" s="150"/>
      <c r="C527" s="129"/>
      <c r="D527" s="129"/>
      <c r="E527" s="144"/>
    </row>
    <row r="528" spans="1:5" x14ac:dyDescent="0.25">
      <c r="A528" s="129"/>
      <c r="B528" s="150"/>
      <c r="C528" s="129"/>
      <c r="D528" s="129"/>
      <c r="E528" s="144"/>
    </row>
    <row r="529" spans="1:5" x14ac:dyDescent="0.25">
      <c r="A529" s="129"/>
      <c r="B529" s="150"/>
      <c r="C529" s="129"/>
      <c r="D529" s="129"/>
      <c r="E529" s="144"/>
    </row>
    <row r="530" spans="1:5" x14ac:dyDescent="0.25">
      <c r="A530" s="129"/>
      <c r="B530" s="150"/>
      <c r="C530" s="129"/>
      <c r="D530" s="129"/>
      <c r="E530" s="144"/>
    </row>
    <row r="531" spans="1:5" x14ac:dyDescent="0.25">
      <c r="A531" s="129"/>
      <c r="B531" s="150"/>
      <c r="C531" s="129"/>
      <c r="D531" s="129"/>
      <c r="E531" s="144"/>
    </row>
    <row r="532" spans="1:5" x14ac:dyDescent="0.25">
      <c r="A532" s="129"/>
      <c r="B532" s="150"/>
      <c r="C532" s="129"/>
      <c r="D532" s="129"/>
      <c r="E532" s="144"/>
    </row>
    <row r="533" spans="1:5" x14ac:dyDescent="0.25">
      <c r="A533" s="129"/>
      <c r="B533" s="150"/>
      <c r="C533" s="129"/>
      <c r="D533" s="129"/>
      <c r="E533" s="144"/>
    </row>
    <row r="534" spans="1:5" x14ac:dyDescent="0.25">
      <c r="A534" s="129"/>
      <c r="B534" s="150"/>
      <c r="C534" s="129"/>
      <c r="D534" s="129"/>
      <c r="E534" s="144"/>
    </row>
    <row r="535" spans="1:5" x14ac:dyDescent="0.25">
      <c r="A535" s="129"/>
      <c r="B535" s="150"/>
      <c r="C535" s="129"/>
      <c r="D535" s="129"/>
      <c r="E535" s="144"/>
    </row>
    <row r="536" spans="1:5" x14ac:dyDescent="0.25">
      <c r="A536" s="129"/>
      <c r="B536" s="150"/>
      <c r="C536" s="129"/>
      <c r="D536" s="129"/>
      <c r="E536" s="144"/>
    </row>
    <row r="537" spans="1:5" x14ac:dyDescent="0.25">
      <c r="A537" s="129"/>
      <c r="B537" s="150"/>
      <c r="C537" s="129"/>
      <c r="D537" s="129"/>
      <c r="E537" s="144"/>
    </row>
    <row r="538" spans="1:5" x14ac:dyDescent="0.25">
      <c r="A538" s="129"/>
      <c r="B538" s="150"/>
      <c r="C538" s="129"/>
      <c r="D538" s="129"/>
      <c r="E538" s="144"/>
    </row>
    <row r="539" spans="1:5" x14ac:dyDescent="0.25">
      <c r="A539" s="129"/>
      <c r="B539" s="150"/>
      <c r="C539" s="129"/>
      <c r="D539" s="129"/>
      <c r="E539" s="144"/>
    </row>
    <row r="540" spans="1:5" x14ac:dyDescent="0.25">
      <c r="A540" s="129"/>
      <c r="B540" s="150"/>
      <c r="C540" s="129"/>
      <c r="D540" s="129"/>
      <c r="E540" s="144"/>
    </row>
    <row r="541" spans="1:5" x14ac:dyDescent="0.25">
      <c r="A541" s="129"/>
      <c r="B541" s="150"/>
      <c r="C541" s="129"/>
      <c r="D541" s="129"/>
      <c r="E541" s="144"/>
    </row>
    <row r="542" spans="1:5" x14ac:dyDescent="0.25">
      <c r="A542" s="129"/>
      <c r="B542" s="150"/>
      <c r="C542" s="129"/>
      <c r="D542" s="129"/>
      <c r="E542" s="144"/>
    </row>
    <row r="543" spans="1:5" x14ac:dyDescent="0.25">
      <c r="A543" s="129"/>
      <c r="B543" s="150"/>
      <c r="C543" s="129"/>
      <c r="D543" s="129"/>
      <c r="E543" s="144"/>
    </row>
    <row r="544" spans="1:5" x14ac:dyDescent="0.25">
      <c r="A544" s="129"/>
      <c r="B544" s="150"/>
      <c r="C544" s="129"/>
      <c r="D544" s="129"/>
      <c r="E544" s="144"/>
    </row>
    <row r="545" spans="1:5" x14ac:dyDescent="0.25">
      <c r="A545" s="129"/>
      <c r="B545" s="150"/>
      <c r="C545" s="129"/>
      <c r="D545" s="129"/>
      <c r="E545" s="144"/>
    </row>
    <row r="546" spans="1:5" x14ac:dyDescent="0.25">
      <c r="A546" s="129"/>
      <c r="B546" s="150"/>
      <c r="C546" s="129"/>
      <c r="D546" s="129"/>
      <c r="E546" s="144"/>
    </row>
    <row r="547" spans="1:5" x14ac:dyDescent="0.25">
      <c r="A547" s="129"/>
      <c r="B547" s="150"/>
      <c r="C547" s="129"/>
      <c r="D547" s="129"/>
      <c r="E547" s="144"/>
    </row>
    <row r="548" spans="1:5" x14ac:dyDescent="0.25">
      <c r="A548" s="129"/>
      <c r="B548" s="150"/>
      <c r="C548" s="129"/>
      <c r="D548" s="129"/>
      <c r="E548" s="144"/>
    </row>
    <row r="549" spans="1:5" x14ac:dyDescent="0.25">
      <c r="A549" s="129"/>
      <c r="B549" s="150"/>
      <c r="C549" s="129"/>
      <c r="D549" s="129"/>
      <c r="E549" s="144"/>
    </row>
    <row r="550" spans="1:5" x14ac:dyDescent="0.25">
      <c r="A550" s="129"/>
      <c r="B550" s="150"/>
      <c r="C550" s="129"/>
      <c r="D550" s="129"/>
      <c r="E550" s="144"/>
    </row>
    <row r="551" spans="1:5" x14ac:dyDescent="0.25">
      <c r="A551" s="129"/>
      <c r="B551" s="150"/>
      <c r="C551" s="129"/>
      <c r="D551" s="129"/>
      <c r="E551" s="144"/>
    </row>
    <row r="552" spans="1:5" x14ac:dyDescent="0.25">
      <c r="A552" s="129"/>
      <c r="B552" s="150"/>
      <c r="C552" s="129"/>
      <c r="D552" s="129"/>
      <c r="E552" s="144"/>
    </row>
    <row r="553" spans="1:5" x14ac:dyDescent="0.25">
      <c r="A553" s="129"/>
      <c r="B553" s="150"/>
      <c r="C553" s="129"/>
      <c r="D553" s="129"/>
      <c r="E553" s="144"/>
    </row>
    <row r="554" spans="1:5" x14ac:dyDescent="0.25">
      <c r="A554" s="129"/>
      <c r="B554" s="150"/>
      <c r="C554" s="129"/>
      <c r="D554" s="129"/>
      <c r="E554" s="144"/>
    </row>
    <row r="555" spans="1:5" x14ac:dyDescent="0.25">
      <c r="A555" s="129"/>
      <c r="B555" s="150"/>
      <c r="C555" s="129"/>
      <c r="D555" s="129"/>
      <c r="E555" s="144"/>
    </row>
    <row r="556" spans="1:5" x14ac:dyDescent="0.25">
      <c r="A556" s="129"/>
      <c r="B556" s="150"/>
      <c r="C556" s="129"/>
      <c r="D556" s="129"/>
      <c r="E556" s="144"/>
    </row>
    <row r="557" spans="1:5" x14ac:dyDescent="0.25">
      <c r="A557" s="129"/>
      <c r="B557" s="150"/>
      <c r="C557" s="129"/>
      <c r="D557" s="129"/>
      <c r="E557" s="144"/>
    </row>
    <row r="558" spans="1:5" x14ac:dyDescent="0.25">
      <c r="A558" s="129"/>
      <c r="B558" s="150"/>
      <c r="C558" s="129"/>
      <c r="D558" s="129"/>
      <c r="E558" s="144"/>
    </row>
    <row r="559" spans="1:5" x14ac:dyDescent="0.25">
      <c r="A559" s="129"/>
      <c r="B559" s="150"/>
      <c r="C559" s="129"/>
      <c r="D559" s="129"/>
      <c r="E559" s="144"/>
    </row>
    <row r="560" spans="1:5" x14ac:dyDescent="0.25">
      <c r="A560" s="129"/>
      <c r="B560" s="150"/>
      <c r="C560" s="129"/>
      <c r="D560" s="129"/>
      <c r="E560" s="144"/>
    </row>
    <row r="561" spans="1:5" x14ac:dyDescent="0.25">
      <c r="A561" s="129"/>
      <c r="B561" s="150"/>
      <c r="C561" s="129"/>
      <c r="D561" s="129"/>
      <c r="E561" s="144"/>
    </row>
    <row r="562" spans="1:5" x14ac:dyDescent="0.25">
      <c r="A562" s="129"/>
      <c r="B562" s="150"/>
      <c r="C562" s="129"/>
      <c r="D562" s="129"/>
      <c r="E562" s="144"/>
    </row>
    <row r="563" spans="1:5" x14ac:dyDescent="0.25">
      <c r="A563" s="129"/>
      <c r="B563" s="150"/>
      <c r="C563" s="129"/>
      <c r="D563" s="129"/>
      <c r="E563" s="144"/>
    </row>
    <row r="564" spans="1:5" x14ac:dyDescent="0.25">
      <c r="A564" s="129"/>
      <c r="B564" s="150"/>
      <c r="C564" s="129"/>
      <c r="D564" s="129"/>
      <c r="E564" s="144"/>
    </row>
    <row r="565" spans="1:5" x14ac:dyDescent="0.25">
      <c r="A565" s="129"/>
      <c r="B565" s="150"/>
      <c r="C565" s="129"/>
      <c r="D565" s="129"/>
      <c r="E565" s="144"/>
    </row>
    <row r="566" spans="1:5" x14ac:dyDescent="0.25">
      <c r="A566" s="129"/>
      <c r="B566" s="150"/>
      <c r="C566" s="129"/>
      <c r="D566" s="129"/>
      <c r="E566" s="144"/>
    </row>
    <row r="567" spans="1:5" x14ac:dyDescent="0.25">
      <c r="A567" s="129"/>
      <c r="B567" s="150"/>
      <c r="C567" s="129"/>
      <c r="D567" s="129"/>
      <c r="E567" s="144"/>
    </row>
    <row r="568" spans="1:5" x14ac:dyDescent="0.25">
      <c r="A568" s="129"/>
      <c r="B568" s="150"/>
      <c r="C568" s="129"/>
      <c r="D568" s="129"/>
      <c r="E568" s="144"/>
    </row>
    <row r="569" spans="1:5" x14ac:dyDescent="0.25">
      <c r="A569" s="129"/>
      <c r="B569" s="150"/>
      <c r="C569" s="129"/>
      <c r="D569" s="129"/>
      <c r="E569" s="144"/>
    </row>
  </sheetData>
  <mergeCells count="18">
    <mergeCell ref="C18:E18"/>
    <mergeCell ref="A20:E20"/>
    <mergeCell ref="C27:E27"/>
    <mergeCell ref="A29:E29"/>
    <mergeCell ref="A69:B69"/>
    <mergeCell ref="A72:E72"/>
    <mergeCell ref="D76:E76"/>
    <mergeCell ref="D77:E77"/>
    <mergeCell ref="D78:E78"/>
    <mergeCell ref="F1:G1"/>
    <mergeCell ref="A1:E1"/>
    <mergeCell ref="A2:E2"/>
    <mergeCell ref="A7:E7"/>
    <mergeCell ref="A43:E43"/>
    <mergeCell ref="A53:E53"/>
    <mergeCell ref="D74:E74"/>
    <mergeCell ref="D75:E75"/>
    <mergeCell ref="D73:E73"/>
  </mergeCells>
  <phoneticPr fontId="46" type="noConversion"/>
  <conditionalFormatting sqref="B555:B1048576">
    <cfRule type="duplicateValues" dxfId="164" priority="260"/>
  </conditionalFormatting>
  <conditionalFormatting sqref="B190:B554">
    <cfRule type="duplicateValues" dxfId="163" priority="24"/>
    <cfRule type="duplicateValues" dxfId="162" priority="27"/>
    <cfRule type="duplicateValues" dxfId="161" priority="29"/>
  </conditionalFormatting>
  <conditionalFormatting sqref="E190:E554">
    <cfRule type="duplicateValues" dxfId="160" priority="28"/>
  </conditionalFormatting>
  <conditionalFormatting sqref="E190:E554">
    <cfRule type="duplicateValues" dxfId="158" priority="25"/>
  </conditionalFormatting>
  <conditionalFormatting sqref="B1:B189">
    <cfRule type="duplicateValues" dxfId="18" priority="5"/>
    <cfRule type="duplicateValues" dxfId="17" priority="14"/>
    <cfRule type="duplicateValues" dxfId="16" priority="17"/>
    <cfRule type="duplicateValues" dxfId="15" priority="18"/>
  </conditionalFormatting>
  <conditionalFormatting sqref="E11">
    <cfRule type="duplicateValues" dxfId="14" priority="16"/>
  </conditionalFormatting>
  <conditionalFormatting sqref="E1:E46 E49:E62 E79:E189 E66:E77">
    <cfRule type="duplicateValues" dxfId="13" priority="15"/>
  </conditionalFormatting>
  <conditionalFormatting sqref="E63">
    <cfRule type="duplicateValues" dxfId="12" priority="13"/>
  </conditionalFormatting>
  <conditionalFormatting sqref="E63">
    <cfRule type="duplicateValues" dxfId="11" priority="12"/>
  </conditionalFormatting>
  <conditionalFormatting sqref="E64">
    <cfRule type="duplicateValues" dxfId="10" priority="11"/>
  </conditionalFormatting>
  <conditionalFormatting sqref="E64">
    <cfRule type="duplicateValues" dxfId="9" priority="10"/>
  </conditionalFormatting>
  <conditionalFormatting sqref="E1:E10 E12:E46 E49:E62 E79:E189 E66:E77">
    <cfRule type="duplicateValues" dxfId="8" priority="19"/>
  </conditionalFormatting>
  <conditionalFormatting sqref="E47">
    <cfRule type="duplicateValues" dxfId="7" priority="8"/>
  </conditionalFormatting>
  <conditionalFormatting sqref="E47">
    <cfRule type="duplicateValues" dxfId="6" priority="9"/>
  </conditionalFormatting>
  <conditionalFormatting sqref="E78">
    <cfRule type="duplicateValues" dxfId="5" priority="6"/>
  </conditionalFormatting>
  <conditionalFormatting sqref="E78">
    <cfRule type="duplicateValues" dxfId="4" priority="7"/>
  </conditionalFormatting>
  <conditionalFormatting sqref="E48">
    <cfRule type="duplicateValues" dxfId="3" priority="3"/>
  </conditionalFormatting>
  <conditionalFormatting sqref="E48">
    <cfRule type="duplicateValues" dxfId="2" priority="4"/>
  </conditionalFormatting>
  <conditionalFormatting sqref="E65">
    <cfRule type="duplicateValues" dxfId="1" priority="2"/>
  </conditionalFormatting>
  <conditionalFormatting sqref="E6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2621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53" priority="12"/>
  </conditionalFormatting>
  <conditionalFormatting sqref="A831">
    <cfRule type="duplicateValues" dxfId="152" priority="11"/>
  </conditionalFormatting>
  <conditionalFormatting sqref="A832">
    <cfRule type="duplicateValues" dxfId="151" priority="10"/>
  </conditionalFormatting>
  <conditionalFormatting sqref="A833">
    <cfRule type="duplicateValues" dxfId="150" priority="9"/>
  </conditionalFormatting>
  <conditionalFormatting sqref="A834">
    <cfRule type="duplicateValues" dxfId="149" priority="8"/>
  </conditionalFormatting>
  <conditionalFormatting sqref="A1:A834 A843:A1048576">
    <cfRule type="duplicateValues" dxfId="148" priority="7"/>
  </conditionalFormatting>
  <conditionalFormatting sqref="A835:A841">
    <cfRule type="duplicateValues" dxfId="147" priority="6"/>
  </conditionalFormatting>
  <conditionalFormatting sqref="A835:A841">
    <cfRule type="duplicateValues" dxfId="146" priority="5"/>
  </conditionalFormatting>
  <conditionalFormatting sqref="A1:A841 A843:A1048576">
    <cfRule type="duplicateValues" dxfId="145" priority="4"/>
  </conditionalFormatting>
  <conditionalFormatting sqref="A842">
    <cfRule type="duplicateValues" dxfId="144" priority="3"/>
  </conditionalFormatting>
  <conditionalFormatting sqref="A842">
    <cfRule type="duplicateValues" dxfId="143" priority="2"/>
  </conditionalFormatting>
  <conditionalFormatting sqref="A842">
    <cfRule type="duplicateValues" dxfId="14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1" priority="18"/>
  </conditionalFormatting>
  <conditionalFormatting sqref="B7:B8">
    <cfRule type="duplicateValues" dxfId="140" priority="17"/>
  </conditionalFormatting>
  <conditionalFormatting sqref="A7:A8">
    <cfRule type="duplicateValues" dxfId="139" priority="15"/>
    <cfRule type="duplicateValues" dxfId="13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2021-08-12T17:03:04Z</dcterms:modified>
</cp:coreProperties>
</file>