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REPORTE!$A$4:$Q$136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41" i="16" l="1"/>
  <c r="B32" i="16"/>
  <c r="B1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1" i="16" l="1"/>
  <c r="F110" i="1" l="1"/>
  <c r="G110" i="1"/>
  <c r="H110" i="1"/>
  <c r="I110" i="1"/>
  <c r="J110" i="1"/>
  <c r="K110" i="1"/>
  <c r="F59" i="1"/>
  <c r="G59" i="1"/>
  <c r="H59" i="1"/>
  <c r="I59" i="1"/>
  <c r="J59" i="1"/>
  <c r="K59" i="1"/>
  <c r="F114" i="1"/>
  <c r="G114" i="1"/>
  <c r="H114" i="1"/>
  <c r="I114" i="1"/>
  <c r="J114" i="1"/>
  <c r="K114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88" i="1"/>
  <c r="G88" i="1"/>
  <c r="H88" i="1"/>
  <c r="I88" i="1"/>
  <c r="J88" i="1"/>
  <c r="K88" i="1"/>
  <c r="F125" i="1"/>
  <c r="G125" i="1"/>
  <c r="H125" i="1"/>
  <c r="I125" i="1"/>
  <c r="J125" i="1"/>
  <c r="K125" i="1"/>
  <c r="F63" i="1"/>
  <c r="G63" i="1"/>
  <c r="H63" i="1"/>
  <c r="I63" i="1"/>
  <c r="J63" i="1"/>
  <c r="K63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112" i="1"/>
  <c r="G112" i="1"/>
  <c r="H112" i="1"/>
  <c r="I112" i="1"/>
  <c r="J112" i="1"/>
  <c r="K112" i="1"/>
  <c r="F39" i="1"/>
  <c r="G39" i="1"/>
  <c r="H39" i="1"/>
  <c r="I39" i="1"/>
  <c r="J39" i="1"/>
  <c r="K39" i="1"/>
  <c r="F127" i="1"/>
  <c r="G127" i="1"/>
  <c r="H127" i="1"/>
  <c r="I127" i="1"/>
  <c r="J127" i="1"/>
  <c r="K127" i="1"/>
  <c r="F5" i="1"/>
  <c r="G5" i="1"/>
  <c r="H5" i="1"/>
  <c r="I5" i="1"/>
  <c r="J5" i="1"/>
  <c r="K5" i="1"/>
  <c r="F23" i="1"/>
  <c r="G23" i="1"/>
  <c r="H23" i="1"/>
  <c r="I23" i="1"/>
  <c r="J23" i="1"/>
  <c r="K23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A110" i="1"/>
  <c r="A59" i="1"/>
  <c r="A114" i="1"/>
  <c r="A108" i="1"/>
  <c r="A109" i="1"/>
  <c r="A88" i="1"/>
  <c r="A125" i="1"/>
  <c r="A63" i="1"/>
  <c r="A60" i="1"/>
  <c r="A61" i="1"/>
  <c r="A62" i="1"/>
  <c r="A112" i="1"/>
  <c r="A39" i="1"/>
  <c r="A127" i="1"/>
  <c r="A5" i="1"/>
  <c r="A23" i="1"/>
  <c r="A128" i="1"/>
  <c r="A124" i="1"/>
  <c r="F129" i="1" l="1"/>
  <c r="G129" i="1"/>
  <c r="H129" i="1"/>
  <c r="I129" i="1"/>
  <c r="J129" i="1"/>
  <c r="K129" i="1"/>
  <c r="F94" i="1"/>
  <c r="G94" i="1"/>
  <c r="H94" i="1"/>
  <c r="I94" i="1"/>
  <c r="J94" i="1"/>
  <c r="K94" i="1"/>
  <c r="F84" i="1"/>
  <c r="G84" i="1"/>
  <c r="H84" i="1"/>
  <c r="I84" i="1"/>
  <c r="J84" i="1"/>
  <c r="K84" i="1"/>
  <c r="F17" i="1"/>
  <c r="G17" i="1"/>
  <c r="H17" i="1"/>
  <c r="I17" i="1"/>
  <c r="J17" i="1"/>
  <c r="K17" i="1"/>
  <c r="A129" i="1"/>
  <c r="A94" i="1"/>
  <c r="A84" i="1"/>
  <c r="A17" i="1"/>
  <c r="F40" i="1" l="1"/>
  <c r="G40" i="1"/>
  <c r="H40" i="1"/>
  <c r="I40" i="1"/>
  <c r="J40" i="1"/>
  <c r="K40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8" i="1"/>
  <c r="G18" i="1"/>
  <c r="H18" i="1"/>
  <c r="I18" i="1"/>
  <c r="J18" i="1"/>
  <c r="K18" i="1"/>
  <c r="F81" i="1"/>
  <c r="G81" i="1"/>
  <c r="H81" i="1"/>
  <c r="I81" i="1"/>
  <c r="J81" i="1"/>
  <c r="K81" i="1"/>
  <c r="A40" i="1"/>
  <c r="A20" i="1"/>
  <c r="A21" i="1"/>
  <c r="A22" i="1"/>
  <c r="A18" i="1"/>
  <c r="A81" i="1"/>
  <c r="A90" i="1"/>
  <c r="A85" i="1"/>
  <c r="A82" i="1"/>
  <c r="A135" i="1"/>
  <c r="A134" i="1"/>
  <c r="A71" i="1"/>
  <c r="A105" i="1"/>
  <c r="A86" i="1"/>
  <c r="A83" i="1"/>
  <c r="A122" i="1"/>
  <c r="F90" i="1"/>
  <c r="G90" i="1"/>
  <c r="H90" i="1"/>
  <c r="I90" i="1"/>
  <c r="J90" i="1"/>
  <c r="K90" i="1"/>
  <c r="F85" i="1"/>
  <c r="G85" i="1"/>
  <c r="H85" i="1"/>
  <c r="I85" i="1"/>
  <c r="J85" i="1"/>
  <c r="K85" i="1"/>
  <c r="F82" i="1"/>
  <c r="G82" i="1"/>
  <c r="H82" i="1"/>
  <c r="I82" i="1"/>
  <c r="J82" i="1"/>
  <c r="K8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71" i="1"/>
  <c r="G71" i="1"/>
  <c r="H71" i="1"/>
  <c r="I71" i="1"/>
  <c r="J71" i="1"/>
  <c r="K71" i="1"/>
  <c r="F105" i="1"/>
  <c r="G105" i="1"/>
  <c r="H105" i="1"/>
  <c r="I105" i="1"/>
  <c r="J105" i="1"/>
  <c r="K105" i="1"/>
  <c r="F86" i="1"/>
  <c r="G86" i="1"/>
  <c r="H86" i="1"/>
  <c r="I86" i="1"/>
  <c r="J86" i="1"/>
  <c r="K86" i="1"/>
  <c r="F83" i="1"/>
  <c r="G83" i="1"/>
  <c r="H83" i="1"/>
  <c r="I83" i="1"/>
  <c r="J83" i="1"/>
  <c r="K83" i="1"/>
  <c r="F122" i="1"/>
  <c r="G122" i="1"/>
  <c r="H122" i="1"/>
  <c r="I122" i="1"/>
  <c r="J122" i="1"/>
  <c r="K122" i="1"/>
  <c r="F56" i="1" l="1"/>
  <c r="G56" i="1"/>
  <c r="H56" i="1"/>
  <c r="I56" i="1"/>
  <c r="J56" i="1"/>
  <c r="K56" i="1"/>
  <c r="F58" i="1"/>
  <c r="G58" i="1"/>
  <c r="H58" i="1"/>
  <c r="I58" i="1"/>
  <c r="J58" i="1"/>
  <c r="K58" i="1"/>
  <c r="F57" i="1"/>
  <c r="G57" i="1"/>
  <c r="H57" i="1"/>
  <c r="I57" i="1"/>
  <c r="J57" i="1"/>
  <c r="K57" i="1"/>
  <c r="F19" i="1"/>
  <c r="G19" i="1"/>
  <c r="H19" i="1"/>
  <c r="I19" i="1"/>
  <c r="J19" i="1"/>
  <c r="K19" i="1"/>
  <c r="A56" i="1"/>
  <c r="A58" i="1"/>
  <c r="A57" i="1"/>
  <c r="A19" i="1"/>
  <c r="F121" i="1"/>
  <c r="G121" i="1"/>
  <c r="H121" i="1"/>
  <c r="I121" i="1"/>
  <c r="J121" i="1"/>
  <c r="K121" i="1"/>
  <c r="F15" i="1"/>
  <c r="G15" i="1"/>
  <c r="H15" i="1"/>
  <c r="I15" i="1"/>
  <c r="J15" i="1"/>
  <c r="K15" i="1"/>
  <c r="F132" i="1"/>
  <c r="G132" i="1"/>
  <c r="H132" i="1"/>
  <c r="I132" i="1"/>
  <c r="J132" i="1"/>
  <c r="K132" i="1"/>
  <c r="F13" i="1"/>
  <c r="G13" i="1"/>
  <c r="H13" i="1"/>
  <c r="I13" i="1"/>
  <c r="J13" i="1"/>
  <c r="K13" i="1"/>
  <c r="F96" i="1"/>
  <c r="G96" i="1"/>
  <c r="H96" i="1"/>
  <c r="I96" i="1"/>
  <c r="J96" i="1"/>
  <c r="K96" i="1"/>
  <c r="F54" i="1"/>
  <c r="G54" i="1"/>
  <c r="H54" i="1"/>
  <c r="I54" i="1"/>
  <c r="J54" i="1"/>
  <c r="K54" i="1"/>
  <c r="F14" i="1"/>
  <c r="G14" i="1"/>
  <c r="H14" i="1"/>
  <c r="I14" i="1"/>
  <c r="J14" i="1"/>
  <c r="K14" i="1"/>
  <c r="A121" i="1"/>
  <c r="A15" i="1"/>
  <c r="A132" i="1"/>
  <c r="A13" i="1"/>
  <c r="A96" i="1"/>
  <c r="A54" i="1"/>
  <c r="A14" i="1"/>
  <c r="A120" i="1" l="1"/>
  <c r="A26" i="1"/>
  <c r="A95" i="1"/>
  <c r="A79" i="1"/>
  <c r="A10" i="1"/>
  <c r="F120" i="1"/>
  <c r="G120" i="1"/>
  <c r="H120" i="1"/>
  <c r="I120" i="1"/>
  <c r="J120" i="1"/>
  <c r="K120" i="1"/>
  <c r="F26" i="1"/>
  <c r="G26" i="1"/>
  <c r="H26" i="1"/>
  <c r="I26" i="1"/>
  <c r="J26" i="1"/>
  <c r="K26" i="1"/>
  <c r="F95" i="1"/>
  <c r="G95" i="1"/>
  <c r="H95" i="1"/>
  <c r="I95" i="1"/>
  <c r="J95" i="1"/>
  <c r="K95" i="1"/>
  <c r="F79" i="1"/>
  <c r="G79" i="1"/>
  <c r="H79" i="1"/>
  <c r="I79" i="1"/>
  <c r="J79" i="1"/>
  <c r="K79" i="1"/>
  <c r="F10" i="1"/>
  <c r="G10" i="1"/>
  <c r="H10" i="1"/>
  <c r="I10" i="1"/>
  <c r="J10" i="1"/>
  <c r="K10" i="1"/>
  <c r="A41" i="1" l="1"/>
  <c r="F41" i="1"/>
  <c r="G41" i="1"/>
  <c r="H41" i="1"/>
  <c r="I41" i="1"/>
  <c r="J41" i="1"/>
  <c r="K41" i="1"/>
  <c r="A123" i="1" l="1"/>
  <c r="A68" i="1"/>
  <c r="A136" i="1"/>
  <c r="A32" i="1"/>
  <c r="A104" i="1"/>
  <c r="A36" i="1"/>
  <c r="A25" i="1"/>
  <c r="A6" i="1"/>
  <c r="A28" i="1"/>
  <c r="A24" i="1"/>
  <c r="A27" i="1"/>
  <c r="A29" i="1"/>
  <c r="A33" i="1"/>
  <c r="A16" i="1"/>
  <c r="A48" i="1"/>
  <c r="A43" i="1"/>
  <c r="A31" i="1"/>
  <c r="A42" i="1"/>
  <c r="A106" i="1"/>
  <c r="A103" i="1"/>
  <c r="A44" i="1"/>
  <c r="A9" i="1"/>
  <c r="A55" i="1"/>
  <c r="A34" i="1"/>
  <c r="F123" i="1"/>
  <c r="G123" i="1"/>
  <c r="H123" i="1"/>
  <c r="I123" i="1"/>
  <c r="J123" i="1"/>
  <c r="K123" i="1"/>
  <c r="F68" i="1"/>
  <c r="G68" i="1"/>
  <c r="H68" i="1"/>
  <c r="I68" i="1"/>
  <c r="J68" i="1"/>
  <c r="K68" i="1"/>
  <c r="F136" i="1"/>
  <c r="G136" i="1"/>
  <c r="H136" i="1"/>
  <c r="I136" i="1"/>
  <c r="J136" i="1"/>
  <c r="K136" i="1"/>
  <c r="F32" i="1"/>
  <c r="G32" i="1"/>
  <c r="H32" i="1"/>
  <c r="I32" i="1"/>
  <c r="J32" i="1"/>
  <c r="K32" i="1"/>
  <c r="F104" i="1"/>
  <c r="G104" i="1"/>
  <c r="H104" i="1"/>
  <c r="I104" i="1"/>
  <c r="J104" i="1"/>
  <c r="K104" i="1"/>
  <c r="F36" i="1"/>
  <c r="G36" i="1"/>
  <c r="H36" i="1"/>
  <c r="I36" i="1"/>
  <c r="J36" i="1"/>
  <c r="K36" i="1"/>
  <c r="F25" i="1"/>
  <c r="G25" i="1"/>
  <c r="H25" i="1"/>
  <c r="I25" i="1"/>
  <c r="J25" i="1"/>
  <c r="K25" i="1"/>
  <c r="F6" i="1"/>
  <c r="G6" i="1"/>
  <c r="H6" i="1"/>
  <c r="I6" i="1"/>
  <c r="J6" i="1"/>
  <c r="K6" i="1"/>
  <c r="F28" i="1"/>
  <c r="G28" i="1"/>
  <c r="H28" i="1"/>
  <c r="I28" i="1"/>
  <c r="J28" i="1"/>
  <c r="K28" i="1"/>
  <c r="F24" i="1"/>
  <c r="G24" i="1"/>
  <c r="H24" i="1"/>
  <c r="I24" i="1"/>
  <c r="J24" i="1"/>
  <c r="K24" i="1"/>
  <c r="F27" i="1"/>
  <c r="G27" i="1"/>
  <c r="H27" i="1"/>
  <c r="I27" i="1"/>
  <c r="J27" i="1"/>
  <c r="K27" i="1"/>
  <c r="F29" i="1"/>
  <c r="G29" i="1"/>
  <c r="H29" i="1"/>
  <c r="I29" i="1"/>
  <c r="J29" i="1"/>
  <c r="K29" i="1"/>
  <c r="F33" i="1"/>
  <c r="G33" i="1"/>
  <c r="H33" i="1"/>
  <c r="I33" i="1"/>
  <c r="J33" i="1"/>
  <c r="K33" i="1"/>
  <c r="F16" i="1"/>
  <c r="G16" i="1"/>
  <c r="H16" i="1"/>
  <c r="I16" i="1"/>
  <c r="J16" i="1"/>
  <c r="K16" i="1"/>
  <c r="F48" i="1"/>
  <c r="G48" i="1"/>
  <c r="H48" i="1"/>
  <c r="I48" i="1"/>
  <c r="J48" i="1"/>
  <c r="K48" i="1"/>
  <c r="F43" i="1"/>
  <c r="G43" i="1"/>
  <c r="H43" i="1"/>
  <c r="I43" i="1"/>
  <c r="J43" i="1"/>
  <c r="K43" i="1"/>
  <c r="F31" i="1"/>
  <c r="G31" i="1"/>
  <c r="H31" i="1"/>
  <c r="I31" i="1"/>
  <c r="J31" i="1"/>
  <c r="K31" i="1"/>
  <c r="F42" i="1"/>
  <c r="G42" i="1"/>
  <c r="H42" i="1"/>
  <c r="I42" i="1"/>
  <c r="J42" i="1"/>
  <c r="K42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44" i="1"/>
  <c r="G44" i="1"/>
  <c r="H44" i="1"/>
  <c r="I44" i="1"/>
  <c r="J44" i="1"/>
  <c r="K44" i="1"/>
  <c r="F9" i="1"/>
  <c r="G9" i="1"/>
  <c r="H9" i="1"/>
  <c r="I9" i="1"/>
  <c r="J9" i="1"/>
  <c r="K9" i="1"/>
  <c r="F55" i="1"/>
  <c r="G55" i="1"/>
  <c r="H55" i="1"/>
  <c r="I55" i="1"/>
  <c r="J55" i="1"/>
  <c r="K55" i="1"/>
  <c r="F34" i="1"/>
  <c r="G34" i="1"/>
  <c r="H34" i="1"/>
  <c r="I34" i="1"/>
  <c r="J34" i="1"/>
  <c r="K34" i="1"/>
  <c r="G118" i="1" l="1"/>
  <c r="G45" i="1"/>
  <c r="G119" i="1"/>
  <c r="G46" i="1"/>
  <c r="F130" i="1" l="1"/>
  <c r="G130" i="1"/>
  <c r="H130" i="1"/>
  <c r="I130" i="1"/>
  <c r="J130" i="1"/>
  <c r="K130" i="1"/>
  <c r="F72" i="1"/>
  <c r="G72" i="1"/>
  <c r="H72" i="1"/>
  <c r="I72" i="1"/>
  <c r="J72" i="1"/>
  <c r="K72" i="1"/>
  <c r="F64" i="1"/>
  <c r="G64" i="1"/>
  <c r="H64" i="1"/>
  <c r="I64" i="1"/>
  <c r="J64" i="1"/>
  <c r="K64" i="1"/>
  <c r="F126" i="1"/>
  <c r="G126" i="1"/>
  <c r="H126" i="1"/>
  <c r="I126" i="1"/>
  <c r="J126" i="1"/>
  <c r="K126" i="1"/>
  <c r="F65" i="1"/>
  <c r="G65" i="1"/>
  <c r="H65" i="1"/>
  <c r="I65" i="1"/>
  <c r="J65" i="1"/>
  <c r="K65" i="1"/>
  <c r="F53" i="1"/>
  <c r="G53" i="1"/>
  <c r="H53" i="1"/>
  <c r="I53" i="1"/>
  <c r="J53" i="1"/>
  <c r="K53" i="1"/>
  <c r="F51" i="1"/>
  <c r="G51" i="1"/>
  <c r="H51" i="1"/>
  <c r="I51" i="1"/>
  <c r="J51" i="1"/>
  <c r="K51" i="1"/>
  <c r="F50" i="1"/>
  <c r="G50" i="1"/>
  <c r="H50" i="1"/>
  <c r="I50" i="1"/>
  <c r="J50" i="1"/>
  <c r="K50" i="1"/>
  <c r="F45" i="1"/>
  <c r="H45" i="1"/>
  <c r="I45" i="1"/>
  <c r="J45" i="1"/>
  <c r="K45" i="1"/>
  <c r="A130" i="1"/>
  <c r="A72" i="1"/>
  <c r="A64" i="1"/>
  <c r="A126" i="1"/>
  <c r="A65" i="1"/>
  <c r="A53" i="1"/>
  <c r="A51" i="1"/>
  <c r="A50" i="1"/>
  <c r="A45" i="1"/>
  <c r="F113" i="1" l="1"/>
  <c r="G113" i="1"/>
  <c r="H113" i="1"/>
  <c r="I113" i="1"/>
  <c r="J113" i="1"/>
  <c r="K113" i="1"/>
  <c r="F38" i="1"/>
  <c r="G38" i="1"/>
  <c r="H38" i="1"/>
  <c r="I38" i="1"/>
  <c r="J38" i="1"/>
  <c r="K38" i="1"/>
  <c r="F100" i="1"/>
  <c r="G100" i="1"/>
  <c r="H100" i="1"/>
  <c r="I100" i="1"/>
  <c r="J100" i="1"/>
  <c r="K100" i="1"/>
  <c r="F35" i="1"/>
  <c r="G35" i="1"/>
  <c r="H35" i="1"/>
  <c r="I35" i="1"/>
  <c r="J35" i="1"/>
  <c r="K35" i="1"/>
  <c r="F107" i="1"/>
  <c r="G107" i="1"/>
  <c r="H107" i="1"/>
  <c r="I107" i="1"/>
  <c r="J107" i="1"/>
  <c r="K107" i="1"/>
  <c r="F67" i="1"/>
  <c r="G67" i="1"/>
  <c r="H67" i="1"/>
  <c r="I67" i="1"/>
  <c r="J67" i="1"/>
  <c r="K67" i="1"/>
  <c r="F30" i="1"/>
  <c r="G30" i="1"/>
  <c r="H30" i="1"/>
  <c r="I30" i="1"/>
  <c r="J30" i="1"/>
  <c r="K30" i="1"/>
  <c r="F37" i="1"/>
  <c r="G37" i="1"/>
  <c r="H37" i="1"/>
  <c r="I37" i="1"/>
  <c r="J37" i="1"/>
  <c r="K37" i="1"/>
  <c r="F98" i="1"/>
  <c r="G98" i="1"/>
  <c r="H98" i="1"/>
  <c r="I98" i="1"/>
  <c r="J98" i="1"/>
  <c r="K98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" i="1"/>
  <c r="G11" i="1"/>
  <c r="H11" i="1"/>
  <c r="I11" i="1"/>
  <c r="J11" i="1"/>
  <c r="K11" i="1"/>
  <c r="F7" i="1"/>
  <c r="G7" i="1"/>
  <c r="H7" i="1"/>
  <c r="I7" i="1"/>
  <c r="J7" i="1"/>
  <c r="K7" i="1"/>
  <c r="F131" i="1"/>
  <c r="G131" i="1"/>
  <c r="H131" i="1"/>
  <c r="I131" i="1"/>
  <c r="J131" i="1"/>
  <c r="K131" i="1"/>
  <c r="F73" i="1"/>
  <c r="G73" i="1"/>
  <c r="H73" i="1"/>
  <c r="I73" i="1"/>
  <c r="J73" i="1"/>
  <c r="K73" i="1"/>
  <c r="A113" i="1"/>
  <c r="A38" i="1"/>
  <c r="A100" i="1"/>
  <c r="A35" i="1"/>
  <c r="A107" i="1"/>
  <c r="A67" i="1"/>
  <c r="A30" i="1"/>
  <c r="A37" i="1"/>
  <c r="A98" i="1"/>
  <c r="A101" i="1"/>
  <c r="A102" i="1"/>
  <c r="A11" i="1"/>
  <c r="A7" i="1"/>
  <c r="A131" i="1"/>
  <c r="A73" i="1"/>
  <c r="K70" i="1"/>
  <c r="J70" i="1"/>
  <c r="I70" i="1"/>
  <c r="H70" i="1"/>
  <c r="G70" i="1"/>
  <c r="F70" i="1"/>
  <c r="A70" i="1"/>
  <c r="K75" i="1"/>
  <c r="J75" i="1"/>
  <c r="I75" i="1"/>
  <c r="H75" i="1"/>
  <c r="G75" i="1"/>
  <c r="F75" i="1"/>
  <c r="A75" i="1"/>
  <c r="K91" i="1"/>
  <c r="J91" i="1"/>
  <c r="I91" i="1"/>
  <c r="H91" i="1"/>
  <c r="G91" i="1"/>
  <c r="F91" i="1"/>
  <c r="A91" i="1"/>
  <c r="K8" i="1"/>
  <c r="J8" i="1"/>
  <c r="I8" i="1"/>
  <c r="H8" i="1"/>
  <c r="G8" i="1"/>
  <c r="F8" i="1"/>
  <c r="A8" i="1"/>
  <c r="K12" i="1"/>
  <c r="J12" i="1"/>
  <c r="I12" i="1"/>
  <c r="H12" i="1"/>
  <c r="G12" i="1"/>
  <c r="F12" i="1"/>
  <c r="A12" i="1"/>
  <c r="K93" i="1"/>
  <c r="J93" i="1"/>
  <c r="I93" i="1"/>
  <c r="H93" i="1"/>
  <c r="G93" i="1"/>
  <c r="F93" i="1"/>
  <c r="A93" i="1"/>
  <c r="K117" i="1"/>
  <c r="J117" i="1"/>
  <c r="I117" i="1"/>
  <c r="H117" i="1"/>
  <c r="G117" i="1"/>
  <c r="F117" i="1"/>
  <c r="A117" i="1"/>
  <c r="A69" i="1" l="1"/>
  <c r="A80" i="1"/>
  <c r="A77" i="1"/>
  <c r="A78" i="1"/>
  <c r="A74" i="1"/>
  <c r="A133" i="1"/>
  <c r="A76" i="1"/>
  <c r="A92" i="1"/>
  <c r="F69" i="1"/>
  <c r="G69" i="1"/>
  <c r="H69" i="1"/>
  <c r="I69" i="1"/>
  <c r="J69" i="1"/>
  <c r="K69" i="1"/>
  <c r="F80" i="1"/>
  <c r="G80" i="1"/>
  <c r="H80" i="1"/>
  <c r="I80" i="1"/>
  <c r="J80" i="1"/>
  <c r="K80" i="1"/>
  <c r="F77" i="1"/>
  <c r="G77" i="1"/>
  <c r="H77" i="1"/>
  <c r="I77" i="1"/>
  <c r="J77" i="1"/>
  <c r="K77" i="1"/>
  <c r="F78" i="1"/>
  <c r="G78" i="1"/>
  <c r="H78" i="1"/>
  <c r="I78" i="1"/>
  <c r="J78" i="1"/>
  <c r="K78" i="1"/>
  <c r="F74" i="1"/>
  <c r="G74" i="1"/>
  <c r="H74" i="1"/>
  <c r="I74" i="1"/>
  <c r="J74" i="1"/>
  <c r="K74" i="1"/>
  <c r="F133" i="1"/>
  <c r="G133" i="1"/>
  <c r="H133" i="1"/>
  <c r="I133" i="1"/>
  <c r="J133" i="1"/>
  <c r="K133" i="1"/>
  <c r="F76" i="1"/>
  <c r="G76" i="1"/>
  <c r="H76" i="1"/>
  <c r="I76" i="1"/>
  <c r="J76" i="1"/>
  <c r="K76" i="1"/>
  <c r="F92" i="1"/>
  <c r="G92" i="1"/>
  <c r="H92" i="1"/>
  <c r="I92" i="1"/>
  <c r="J92" i="1"/>
  <c r="K92" i="1"/>
  <c r="A99" i="1" l="1"/>
  <c r="F99" i="1"/>
  <c r="G99" i="1"/>
  <c r="H99" i="1"/>
  <c r="I99" i="1"/>
  <c r="J99" i="1"/>
  <c r="K99" i="1"/>
  <c r="A66" i="1" l="1"/>
  <c r="F66" i="1"/>
  <c r="G66" i="1"/>
  <c r="H66" i="1"/>
  <c r="I66" i="1"/>
  <c r="J66" i="1"/>
  <c r="K66" i="1"/>
  <c r="A49" i="1"/>
  <c r="F49" i="1"/>
  <c r="G49" i="1"/>
  <c r="H49" i="1"/>
  <c r="I49" i="1"/>
  <c r="J49" i="1"/>
  <c r="K49" i="1"/>
  <c r="F89" i="1" l="1"/>
  <c r="G89" i="1"/>
  <c r="H89" i="1"/>
  <c r="I89" i="1"/>
  <c r="J89" i="1"/>
  <c r="K89" i="1"/>
  <c r="F87" i="1"/>
  <c r="G87" i="1"/>
  <c r="H87" i="1"/>
  <c r="I87" i="1"/>
  <c r="J87" i="1"/>
  <c r="K87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A89" i="1"/>
  <c r="A87" i="1"/>
  <c r="A115" i="1"/>
  <c r="A111" i="1"/>
  <c r="F52" i="1" l="1"/>
  <c r="G52" i="1"/>
  <c r="H52" i="1"/>
  <c r="I52" i="1"/>
  <c r="J52" i="1"/>
  <c r="K52" i="1"/>
  <c r="F119" i="1"/>
  <c r="H119" i="1"/>
  <c r="I119" i="1"/>
  <c r="J119" i="1"/>
  <c r="K119" i="1"/>
  <c r="F118" i="1"/>
  <c r="H118" i="1"/>
  <c r="I118" i="1"/>
  <c r="J118" i="1"/>
  <c r="K118" i="1"/>
  <c r="F46" i="1"/>
  <c r="H46" i="1"/>
  <c r="I46" i="1"/>
  <c r="J46" i="1"/>
  <c r="K46" i="1"/>
  <c r="A52" i="1"/>
  <c r="A119" i="1"/>
  <c r="A118" i="1"/>
  <c r="A46" i="1"/>
  <c r="F97" i="1" l="1"/>
  <c r="G97" i="1"/>
  <c r="H97" i="1"/>
  <c r="I97" i="1"/>
  <c r="J97" i="1"/>
  <c r="K97" i="1"/>
  <c r="A97" i="1"/>
  <c r="F47" i="1" l="1"/>
  <c r="G47" i="1"/>
  <c r="H47" i="1"/>
  <c r="I47" i="1"/>
  <c r="J47" i="1"/>
  <c r="K47" i="1"/>
  <c r="A47" i="1"/>
  <c r="A116" i="1" l="1"/>
  <c r="F116" i="1"/>
  <c r="G116" i="1"/>
  <c r="H116" i="1"/>
  <c r="I116" i="1"/>
  <c r="J116" i="1"/>
  <c r="K116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<sst xmlns="http://schemas.openxmlformats.org/spreadsheetml/2006/main" count="14021" uniqueCount="2776">
  <si>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</si>
  <si>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</si>
  <si>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</si>
  <si>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</si>
  <si>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</si>
  <si>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</si>
  <si>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</si>
  <si>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</si>
  <si>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</si>
  <si>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</si>
  <si>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</si>
  <si>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</si>
  <si>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</si>
  <si>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</si>
  <si>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</si>
  <si>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</si>
  <si>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</si>
  <si>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</si>
  <si>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</si>
  <si>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</si>
  <si>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</si>
  <si>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</si>
  <si>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</si>
  <si>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</si>
  <si>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</si>
  <si>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</si>
  <si>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</si>
  <si>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</si>
  <si>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</si>
  <si>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</si>
  <si>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</si>
  <si>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</si>
  <si>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</si>
  <si>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</si>
  <si>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</si>
  <si>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</si>
  <si>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</si>
  <si>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</si>
  <si>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</si>
  <si>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</si>
  <si>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</si>
  <si>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</si>
  <si>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</si>
  <si>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</si>
  <si>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</si>
  <si>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</si>
  <si>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</si>
  <si>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</si>
  <si>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</si>
  <si>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</si>
  <si>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</si>
  <si>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</si>
  <si>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</si>
  <si>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</si>
  <si>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</si>
  <si>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</si>
  <si>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</si>
  <si>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</si>
  <si>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</si>
  <si>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</si>
  <si>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</si>
  <si>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</si>
  <si>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</si>
  <si>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</si>
  <si>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</si>
  <si>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</si>
  <si>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</si>
  <si>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</si>
  <si>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</si>
  <si>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</si>
  <si>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</si>
  <si>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</si>
  <si>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</si>
  <si>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</si>
  <si>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</si>
  <si>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</si>
  <si>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</si>
  <si>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</si>
  <si>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</si>
  <si>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</si>
  <si>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</si>
  <si>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</si>
  <si>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</si>
  <si>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</si>
  <si>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</si>
  <si>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</si>
  <si>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</si>
  <si>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</si>
  <si>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</si>
  <si>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</si>
  <si>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</si>
  <si>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</si>
  <si>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</si>
  <si>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</si>
  <si>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</si>
  <si>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</si>
  <si>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</si>
  <si>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</si>
  <si>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</si>
  <si>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</si>
  <si>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</si>
  <si>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</si>
  <si>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</si>
  <si>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</si>
  <si>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</si>
  <si>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</si>
  <si>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</si>
  <si>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</si>
  <si>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</si>
  <si>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</si>
  <si>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</si>
  <si>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</si>
  <si>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</si>
  <si>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</si>
  <si>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</si>
  <si>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</si>
  <si>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</si>
  <si>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</si>
  <si>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</si>
  <si>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</si>
  <si>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</si>
  <si>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</si>
  <si>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</si>
  <si>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</si>
  <si>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</si>
  <si>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</si>
  <si>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</si>
  <si>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</si>
  <si>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</si>
  <si>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</si>
  <si>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</si>
  <si>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</si>
  <si>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</si>
  <si>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</si>
  <si>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</si>
  <si>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</si>
  <si>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</si>
  <si>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</si>
  <si>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</si>
  <si>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</si>
  <si>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</si>
  <si>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</si>
  <si>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</si>
  <si>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</si>
  <si>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</si>
  <si>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</si>
  <si>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</si>
  <si>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</si>
  <si>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</si>
  <si>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</si>
  <si>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</si>
  <si>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</si>
  <si>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</si>
  <si>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</si>
  <si>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</si>
  <si>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</si>
  <si>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</si>
  <si>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</si>
  <si>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</si>
  <si>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</si>
  <si>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</si>
  <si>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</si>
  <si>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</si>
  <si>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</si>
  <si>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</si>
  <si>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</si>
  <si>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</si>
  <si>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</si>
  <si>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</si>
  <si>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</si>
  <si>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</si>
  <si>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</si>
  <si>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</si>
  <si>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</si>
  <si>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</si>
  <si>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</si>
  <si>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</si>
  <si>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</si>
  <si>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</si>
  <si>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</si>
  <si>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</si>
  <si>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</si>
  <si>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</si>
  <si>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</si>
  <si>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</si>
  <si>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</si>
  <si>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</si>
  <si>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</si>
  <si>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</si>
  <si>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</si>
  <si>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</si>
  <si>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</si>
  <si>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</si>
  <si>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</si>
  <si>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</si>
  <si>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</si>
  <si>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</si>
  <si>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</si>
  <si>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</si>
  <si>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</si>
  <si>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</si>
  <si>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</si>
  <si>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</si>
  <si>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</si>
  <si>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</si>
  <si>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</si>
  <si>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</si>
  <si>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</si>
  <si>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</si>
  <si>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</si>
  <si>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</si>
  <si>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</si>
  <si>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</si>
  <si>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</si>
  <si>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</si>
  <si>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</si>
  <si>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</si>
  <si>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</si>
  <si>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</si>
  <si>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</si>
  <si>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</si>
  <si>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</si>
  <si>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</si>
  <si>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</si>
  <si>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</si>
  <si>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</si>
  <si>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</si>
  <si>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</si>
  <si>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</si>
  <si>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</si>
  <si>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</si>
  <si>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</si>
  <si>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</si>
  <si>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</si>
  <si>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</si>
  <si>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</si>
  <si>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</si>
  <si>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</si>
  <si>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</si>
  <si>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</si>
  <si>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</si>
  <si>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</si>
  <si>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</si>
  <si>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</si>
  <si>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</si>
  <si>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</si>
  <si>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</si>
  <si>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</si>
  <si>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</si>
  <si>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</si>
  <si>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</si>
  <si>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</si>
  <si>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</si>
  <si>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</si>
  <si>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</si>
  <si>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</si>
  <si>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</si>
  <si>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</si>
  <si>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</si>
  <si>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</si>
  <si>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</si>
  <si>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</si>
  <si>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</si>
  <si>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</si>
  <si>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</si>
  <si>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</si>
  <si>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</si>
  <si>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</si>
  <si>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</si>
  <si>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</si>
  <si>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</si>
  <si>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</si>
  <si>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</si>
  <si>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</si>
  <si>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</si>
  <si>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</si>
  <si>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</si>
  <si>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</si>
  <si>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</si>
  <si>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</si>
  <si>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</si>
  <si>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</si>
  <si>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</si>
  <si>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</si>
  <si>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</si>
  <si>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</si>
  <si>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</si>
  <si>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</si>
  <si>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</si>
  <si>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</si>
  <si>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</si>
  <si>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</si>
  <si>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</si>
  <si>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</si>
  <si>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</si>
  <si>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</si>
  <si>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</si>
  <si>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</si>
  <si>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</si>
  <si>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</si>
  <si>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</si>
  <si>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</si>
  <si>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</si>
  <si>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</si>
  <si>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</si>
  <si>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</si>
  <si>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</si>
  <si>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</si>
  <si>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</si>
  <si>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</si>
  <si>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</si>
  <si>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</si>
  <si>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</si>
  <si>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</si>
  <si>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</si>
  <si>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</si>
  <si>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</si>
  <si>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</si>
  <si>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</si>
  <si>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</si>
  <si>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</si>
  <si>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</si>
  <si>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</si>
  <si>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</si>
  <si>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</si>
  <si>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</si>
  <si>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</si>
  <si>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</si>
  <si>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</si>
  <si>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</si>
  <si>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</si>
  <si>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</si>
  <si>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</si>
  <si>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</si>
  <si>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</si>
  <si>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</si>
  <si>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</si>
  <si>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</si>
  <si>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</si>
  <si>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</si>
  <si>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</si>
  <si>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</si>
  <si>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</si>
  <si>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</si>
  <si>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</si>
  <si>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</si>
  <si>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</si>
  <si>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</si>
  <si>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</si>
  <si>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</si>
  <si>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</si>
  <si>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</si>
  <si>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</si>
  <si>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</si>
  <si>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</si>
  <si>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</si>
  <si>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</si>
  <si>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</si>
  <si>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</si>
  <si>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</si>
  <si>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</si>
  <si>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</si>
  <si>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</si>
  <si>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</si>
  <si>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</si>
  <si>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</si>
  <si>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</si>
  <si>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</si>
  <si>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</si>
  <si>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</si>
  <si>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</si>
  <si>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</si>
  <si>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</si>
  <si>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</si>
  <si>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</si>
  <si>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</si>
  <si>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</si>
  <si>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</si>
  <si>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</si>
  <si>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</si>
  <si>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</si>
  <si>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</si>
  <si>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</si>
  <si>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</si>
  <si>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</si>
  <si>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</si>
  <si>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</si>
  <si>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</si>
  <si>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</si>
  <si>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</si>
  <si>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</si>
  <si>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</si>
  <si>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</si>
  <si>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</si>
  <si>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</si>
  <si>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</si>
  <si>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</si>
  <si>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</si>
  <si>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</si>
  <si>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</si>
  <si>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</si>
  <si>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</si>
  <si>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</si>
  <si>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</si>
  <si>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</si>
  <si>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</si>
  <si>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</si>
  <si>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</si>
  <si>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</si>
  <si>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</si>
  <si>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</si>
  <si>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</si>
  <si>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</si>
  <si>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</si>
  <si>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</si>
  <si>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</si>
  <si>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</si>
  <si>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</si>
  <si>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</si>
  <si>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</si>
  <si>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</si>
  <si>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</si>
  <si>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</si>
  <si>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</si>
  <si>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</si>
  <si>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</si>
  <si>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</si>
  <si>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</si>
  <si>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</si>
  <si>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</si>
  <si>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</si>
  <si>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</si>
  <si>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</si>
  <si>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</si>
  <si>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</si>
  <si>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</si>
  <si>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</si>
  <si>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</si>
  <si>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</si>
  <si>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</si>
  <si>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</si>
  <si>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</si>
  <si>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</si>
  <si>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</si>
  <si>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</si>
  <si>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</si>
  <si>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</si>
  <si>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</si>
  <si>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</si>
  <si>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</si>
  <si>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</si>
  <si>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</si>
  <si>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</si>
  <si>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</si>
  <si>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</si>
  <si>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</si>
  <si>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</si>
  <si>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</si>
  <si>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</si>
  <si>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</si>
  <si>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</si>
  <si>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</si>
  <si>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</si>
  <si>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</si>
  <si>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</si>
  <si>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</si>
  <si>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</si>
  <si>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</si>
  <si>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</si>
  <si>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</si>
  <si>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</si>
  <si>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</si>
  <si>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</si>
  <si>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</si>
  <si>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</si>
  <si>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</si>
  <si>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</si>
  <si>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</si>
  <si>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</si>
  <si>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</si>
  <si>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</si>
  <si>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</si>
  <si>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</si>
  <si>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</si>
  <si>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</si>
  <si>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</si>
  <si>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</si>
  <si>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</si>
  <si>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</si>
  <si>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</si>
  <si>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</si>
  <si>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</si>
  <si>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</si>
  <si>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</si>
  <si>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</si>
  <si>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</si>
  <si>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</si>
  <si>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</si>
  <si>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</si>
  <si>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</si>
  <si>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</si>
  <si>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</si>
  <si>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</si>
  <si>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</si>
  <si>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</si>
  <si>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</si>
  <si>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</si>
  <si>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</si>
  <si>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</si>
  <si>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</si>
  <si>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</si>
  <si>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</si>
  <si>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</si>
  <si>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</si>
  <si>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</si>
  <si>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</si>
  <si>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</si>
  <si>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</si>
  <si>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</si>
  <si>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</si>
  <si>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</si>
  <si>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</si>
  <si>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</si>
  <si>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</si>
  <si>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</si>
  <si>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</si>
  <si>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</si>
  <si>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</si>
  <si>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</si>
  <si>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</si>
  <si>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</si>
  <si>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</si>
  <si>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</si>
  <si>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</si>
  <si>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</si>
  <si>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</si>
  <si>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</si>
  <si>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</si>
  <si>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</si>
  <si>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</si>
  <si>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</si>
  <si>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</si>
  <si>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</si>
  <si>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</si>
  <si>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</si>
  <si>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</si>
  <si>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</si>
  <si>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</si>
  <si>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</si>
  <si>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</si>
  <si>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</si>
  <si>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</si>
  <si>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</si>
  <si>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</si>
  <si>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</si>
  <si>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</si>
  <si>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</si>
  <si>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</si>
  <si>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</si>
  <si>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</si>
  <si>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</si>
  <si>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</si>
  <si>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</si>
  <si>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</si>
  <si>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</si>
  <si>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</si>
  <si>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</si>
  <si>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</si>
  <si>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</si>
  <si>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</si>
  <si>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</si>
  <si>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</si>
  <si>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</si>
  <si>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</si>
  <si>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</si>
  <si>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</si>
  <si>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</si>
  <si>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</si>
  <si>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</si>
  <si>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</si>
  <si>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</si>
  <si>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</si>
  <si>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</si>
  <si>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</si>
  <si>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</si>
  <si>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</si>
  <si>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</si>
  <si>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</si>
  <si>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</si>
  <si>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</si>
  <si>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</si>
  <si>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</si>
  <si>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</si>
  <si>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</si>
  <si>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</si>
  <si>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</si>
  <si>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</si>
  <si>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</si>
  <si>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</si>
  <si>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</si>
  <si>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</si>
  <si>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</si>
  <si>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</si>
  <si>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</si>
  <si>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</si>
  <si>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</si>
  <si>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</si>
  <si>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</si>
  <si>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</si>
  <si>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</si>
  <si>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</si>
  <si>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</si>
  <si>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</si>
  <si>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</si>
  <si>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</si>
  <si>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</si>
  <si>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</si>
  <si>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</si>
  <si>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</si>
  <si>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</si>
  <si>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</si>
  <si>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</si>
  <si>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</si>
  <si>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</si>
  <si>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</si>
  <si>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</si>
  <si>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</si>
  <si>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</si>
  <si>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</si>
  <si>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</si>
  <si>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</si>
  <si>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</si>
  <si>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</si>
  <si>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</si>
  <si>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</si>
  <si>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</si>
  <si>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</si>
  <si>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</si>
  <si>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</si>
  <si>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</si>
  <si>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</si>
  <si>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</si>
  <si>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</si>
  <si>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</si>
  <si>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</si>
  <si>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</si>
  <si>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</si>
  <si>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</si>
  <si>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</si>
  <si>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</si>
  <si>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</si>
  <si>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</si>
  <si>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</si>
  <si>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</si>
  <si>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</si>
  <si>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</si>
  <si>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</si>
  <si>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</si>
  <si>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</si>
  <si>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</si>
  <si>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</si>
  <si>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</si>
  <si>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</si>
  <si>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</si>
  <si>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</si>
  <si>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</si>
  <si>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</si>
  <si>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</si>
  <si>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</si>
  <si>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</si>
  <si>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</si>
  <si>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</si>
  <si>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</si>
  <si>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</si>
  <si>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</si>
  <si>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</si>
  <si>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</si>
  <si>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</si>
  <si>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</si>
  <si>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</si>
  <si>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</si>
  <si>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</si>
  <si>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</si>
  <si>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</si>
  <si>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</si>
  <si>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</si>
  <si>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</si>
  <si>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</si>
  <si>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</si>
  <si>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</si>
  <si>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</si>
  <si>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</si>
  <si>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</si>
  <si>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</si>
  <si>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</si>
  <si>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</si>
  <si>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</si>
  <si>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</si>
  <si>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</si>
  <si>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</si>
  <si>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</si>
  <si>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</si>
  <si>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</si>
  <si>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</si>
  <si>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</si>
  <si>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</si>
  <si>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</si>
  <si>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</si>
  <si>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</si>
  <si>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</si>
  <si>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</si>
  <si>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</si>
  <si>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</si>
  <si>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</si>
  <si>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</si>
  <si>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</si>
  <si>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</si>
  <si>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</si>
  <si>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</si>
  <si>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</si>
  <si>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</si>
  <si>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</si>
  <si>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</si>
  <si>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</si>
  <si>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</si>
  <si>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</si>
  <si>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</si>
  <si>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</si>
  <si>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</si>
  <si>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</si>
  <si>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</si>
  <si>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</si>
  <si>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</si>
  <si>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</si>
  <si>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</si>
  <si>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</si>
  <si>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</si>
  <si>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</si>
  <si>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</si>
  <si>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</si>
  <si>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</si>
  <si>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</si>
  <si>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</si>
  <si>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</si>
  <si>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</si>
  <si>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</si>
  <si>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</si>
  <si>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</si>
  <si>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</si>
  <si>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</si>
  <si>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</si>
  <si>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</si>
  <si>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</si>
  <si>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</si>
  <si>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</si>
  <si>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</si>
  <si>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</si>
  <si>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</si>
  <si>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</si>
  <si>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</si>
  <si>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</si>
  <si>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</si>
  <si>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</si>
  <si>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</si>
  <si>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</si>
  <si>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</si>
  <si>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</si>
  <si>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</si>
  <si>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</si>
  <si>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</si>
  <si>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</si>
  <si>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</si>
  <si>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</si>
  <si>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</si>
  <si>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</si>
  <si>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</si>
  <si>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</si>
  <si>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</si>
  <si>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</si>
  <si>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</si>
  <si>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</si>
  <si>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</si>
  <si>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</si>
  <si>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</si>
  <si>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</si>
  <si>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</si>
  <si>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</si>
  <si>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</si>
  <si>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</si>
  <si>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</si>
  <si>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</si>
  <si>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</si>
  <si>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</si>
  <si>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</si>
  <si>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</si>
  <si>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</si>
  <si>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</si>
  <si>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</si>
  <si>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</si>
  <si>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</si>
  <si>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</si>
  <si>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</si>
  <si>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</si>
  <si>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</si>
  <si>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</si>
  <si>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</si>
  <si>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</si>
  <si>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</si>
  <si>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</si>
  <si>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</si>
  <si>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</si>
  <si>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</si>
  <si>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</si>
  <si>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</si>
  <si>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</si>
  <si>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</si>
  <si>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</si>
  <si>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</si>
  <si>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</si>
  <si>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</si>
  <si>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</si>
  <si>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</si>
  <si>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</si>
  <si>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</si>
  <si>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</si>
  <si>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</si>
  <si>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</si>
  <si>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</si>
  <si>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</si>
  <si>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</si>
  <si>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</si>
  <si>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</si>
  <si>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</si>
  <si>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</si>
  <si>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</si>
  <si>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</si>
  <si>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</si>
  <si>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</si>
  <si>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</si>
  <si>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</si>
  <si>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</si>
  <si>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</si>
  <si>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</si>
  <si>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</si>
  <si>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</si>
  <si>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</si>
  <si>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</si>
  <si>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</si>
  <si>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</si>
  <si>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</si>
  <si>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</si>
  <si>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</si>
  <si>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</si>
  <si>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</si>
  <si>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</si>
  <si>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</si>
  <si>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</si>
  <si>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</si>
  <si>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</si>
  <si>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</si>
  <si>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</si>
  <si>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</si>
  <si>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</si>
  <si>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</si>
  <si>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</si>
  <si>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</si>
  <si>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</si>
  <si>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</si>
  <si>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</si>
  <si>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</si>
  <si>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</si>
  <si>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</si>
  <si>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</si>
  <si>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</si>
  <si>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</si>
  <si>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</si>
  <si>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</si>
  <si>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</si>
  <si>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</si>
  <si>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</si>
  <si>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</si>
  <si>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</si>
  <si>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</si>
  <si>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</si>
  <si>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</si>
  <si>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</si>
  <si>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</si>
  <si>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</si>
  <si>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</si>
  <si>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</si>
  <si>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</si>
  <si>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</si>
  <si>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</si>
  <si>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</si>
  <si>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</si>
  <si>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</si>
  <si>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</si>
  <si>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</si>
  <si>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</si>
  <si>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</si>
  <si>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</si>
  <si>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</si>
  <si>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</si>
  <si>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</si>
  <si>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</si>
  <si>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</si>
  <si>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</si>
  <si>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</si>
  <si>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</si>
  <si>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</si>
  <si>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</si>
  <si>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</si>
  <si>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</si>
  <si>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</si>
  <si>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</si>
  <si>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</si>
  <si>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</si>
  <si>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</si>
  <si>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</si>
  <si>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</si>
  <si>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</si>
  <si>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</si>
  <si>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</si>
  <si>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</si>
  <si>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</si>
  <si>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</si>
  <si>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</si>
  <si>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</si>
  <si>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</si>
  <si>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</si>
  <si>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</si>
  <si>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</si>
  <si>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</si>
  <si>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</si>
  <si>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</si>
  <si>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</si>
  <si>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</si>
  <si>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</si>
  <si>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</si>
  <si>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</si>
  <si>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</si>
  <si>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</si>
  <si>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</si>
  <si>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</si>
  <si>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</si>
  <si>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</si>
  <si>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</si>
  <si>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</si>
  <si>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</si>
  <si>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</si>
  <si>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</si>
  <si>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</si>
  <si>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</si>
  <si>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</si>
  <si>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</si>
  <si>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</si>
  <si>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</si>
  <si>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</si>
  <si>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</si>
  <si>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</si>
  <si>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</si>
  <si>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</si>
  <si>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</si>
  <si>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</si>
  <si>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</si>
  <si>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</si>
  <si>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</si>
  <si>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</si>
  <si>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</si>
  <si>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</si>
  <si>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</si>
  <si>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</si>
  <si>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</si>
  <si>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</si>
  <si>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</si>
  <si>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</si>
  <si>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</si>
  <si>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</si>
  <si>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</si>
  <si>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</si>
  <si>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</si>
  <si>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</si>
  <si>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</si>
  <si>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</si>
  <si>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</si>
  <si>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</si>
  <si>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</si>
  <si>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</si>
  <si>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</si>
  <si>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</si>
  <si>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</si>
  <si>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</si>
  <si>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</si>
  <si>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</si>
  <si>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</si>
  <si>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</si>
  <si>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</si>
  <si>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</si>
  <si>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</si>
  <si>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</si>
  <si>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</si>
  <si>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</si>
  <si>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</si>
  <si>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</si>
  <si>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</si>
  <si>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</si>
  <si>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</si>
  <si>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</si>
  <si>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</si>
  <si>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</si>
  <si>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</si>
  <si>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</si>
  <si>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</si>
  <si>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</si>
  <si>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</si>
  <si>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</si>
  <si>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</si>
  <si>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</si>
  <si>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</si>
  <si>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</si>
  <si>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</si>
  <si>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</si>
  <si>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</si>
  <si>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</si>
  <si>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</si>
  <si>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</si>
  <si>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</si>
  <si>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</si>
  <si>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</si>
  <si>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</si>
  <si>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</si>
  <si>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</si>
  <si>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</si>
  <si>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</si>
  <si>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</si>
  <si>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</si>
  <si>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</si>
  <si>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</si>
  <si>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</si>
  <si>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</si>
  <si>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</si>
  <si>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</si>
  <si>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</si>
  <si>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</si>
  <si>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</si>
  <si>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</si>
  <si>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</si>
  <si>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</si>
  <si>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</si>
  <si>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</si>
  <si>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</si>
  <si>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</si>
  <si>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</si>
  <si>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</si>
  <si>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</si>
  <si>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</si>
  <si>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</si>
  <si>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</si>
  <si>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</si>
  <si>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</si>
  <si>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</si>
  <si>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</si>
  <si>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</si>
  <si>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</si>
  <si>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</si>
  <si>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</si>
  <si>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</si>
  <si>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</si>
  <si>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</si>
  <si>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</si>
  <si>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</si>
  <si>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</si>
  <si>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</si>
  <si>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</si>
  <si>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</si>
  <si>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</si>
  <si>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</si>
  <si>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</si>
  <si>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</si>
  <si>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</si>
  <si>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</si>
  <si>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</si>
  <si>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</si>
  <si>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</si>
  <si>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</si>
  <si>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</si>
  <si>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</si>
  <si>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</si>
  <si>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</si>
  <si>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</si>
  <si>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</si>
  <si>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</si>
  <si>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</si>
  <si>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</si>
  <si>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</si>
  <si>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</si>
  <si>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</si>
  <si>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</si>
  <si>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</si>
  <si>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</si>
  <si>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</si>
  <si>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</si>
  <si>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</si>
  <si>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</si>
  <si>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</si>
  <si>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</si>
  <si>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</si>
  <si>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</si>
  <si>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</si>
  <si>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</si>
  <si>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</si>
  <si>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</si>
  <si>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</si>
  <si>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</si>
  <si>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</si>
  <si>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</si>
  <si>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</si>
  <si>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</si>
  <si>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</si>
  <si>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</si>
  <si>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</si>
  <si>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</si>
  <si>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</si>
  <si>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</si>
  <si>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</si>
  <si>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</si>
  <si>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</si>
  <si>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</si>
  <si>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</si>
  <si>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</si>
  <si>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</si>
  <si>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</si>
  <si>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</si>
  <si>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</si>
  <si>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</si>
  <si>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</si>
  <si>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</si>
  <si>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</si>
  <si>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</si>
  <si>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</si>
  <si>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</si>
  <si>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</si>
  <si>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</si>
  <si>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</si>
  <si>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</si>
  <si>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</si>
  <si>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</si>
  <si>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</si>
  <si>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</si>
  <si>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</si>
  <si>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</si>
  <si>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</si>
  <si>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</si>
  <si>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</si>
  <si>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</si>
  <si>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</si>
  <si>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</si>
  <si>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</si>
  <si>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</si>
  <si>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</si>
  <si>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</si>
  <si>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</si>
  <si>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</si>
  <si>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</si>
  <si>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</si>
  <si>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</si>
  <si>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</si>
  <si>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</si>
  <si>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</si>
  <si>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</si>
  <si>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</si>
  <si>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</si>
  <si>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</si>
  <si>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</si>
  <si>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</si>
  <si>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</si>
  <si>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</si>
  <si>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</si>
  <si>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</si>
  <si>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</si>
  <si>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</si>
  <si>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</si>
  <si>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</si>
  <si>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</si>
  <si>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</si>
  <si>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</si>
  <si>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</si>
  <si>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</si>
  <si>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</si>
  <si>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</si>
  <si>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</si>
  <si>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</si>
  <si>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</si>
  <si>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</si>
  <si>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</si>
  <si>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</si>
  <si>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</si>
  <si>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</si>
  <si>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</si>
  <si>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</si>
  <si>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</si>
  <si>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</si>
  <si>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</si>
  <si>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</si>
  <si>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</si>
  <si>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</si>
  <si>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</si>
  <si>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</si>
  <si>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</si>
  <si>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</si>
  <si>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</si>
  <si>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</si>
  <si>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</si>
  <si>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</si>
  <si>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</si>
  <si>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</si>
  <si>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</si>
  <si>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</si>
  <si>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</si>
  <si>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</si>
  <si>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</si>
  <si>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</si>
  <si>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</si>
  <si>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</si>
  <si>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</si>
  <si>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</si>
  <si>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</si>
  <si>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</si>
  <si>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</si>
  <si>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</si>
  <si>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</si>
  <si>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</si>
  <si>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</si>
  <si>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</si>
  <si>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</si>
  <si>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</si>
  <si>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</si>
  <si>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</si>
  <si>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</si>
  <si>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</si>
  <si>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</si>
  <si>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</si>
  <si>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</si>
  <si>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</si>
  <si>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</si>
  <si>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</si>
  <si>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</si>
  <si>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</si>
  <si>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</si>
  <si>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</si>
  <si>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</si>
  <si>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</si>
  <si>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</si>
  <si>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</si>
  <si>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</si>
  <si>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</si>
  <si>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</si>
  <si>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</si>
  <si>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</si>
  <si>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</si>
  <si>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</si>
  <si>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</si>
  <si>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</si>
  <si>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</si>
  <si>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</si>
  <si>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</si>
  <si>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</si>
  <si>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</si>
  <si>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</si>
  <si>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</si>
  <si>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</si>
  <si>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</si>
  <si>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</si>
  <si>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</si>
  <si>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</si>
  <si>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</si>
  <si>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</si>
  <si>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</si>
  <si>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</si>
  <si>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</si>
  <si>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</si>
  <si>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</si>
  <si>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</si>
  <si>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</si>
  <si>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</si>
  <si>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</si>
  <si>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</si>
  <si>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</si>
  <si>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</si>
  <si>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</si>
  <si>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</si>
  <si>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</si>
  <si>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</si>
  <si>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</si>
  <si>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</si>
  <si>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</si>
  <si>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</si>
  <si>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</si>
  <si>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</si>
  <si>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</si>
  <si>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</si>
  <si>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</si>
  <si>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</si>
  <si>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</si>
  <si>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</si>
  <si>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</si>
  <si>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</si>
  <si>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</si>
  <si>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</si>
  <si>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</si>
  <si>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</si>
  <si>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</si>
  <si>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</si>
  <si>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</si>
  <si>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</si>
  <si>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</si>
  <si>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</si>
  <si>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</si>
  <si>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</si>
  <si>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</si>
  <si>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</si>
  <si>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</si>
  <si>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</si>
  <si>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</si>
  <si>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</si>
  <si>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</si>
  <si>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</si>
  <si>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</si>
  <si>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</si>
  <si>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</si>
  <si>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</si>
  <si>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</si>
  <si>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</si>
  <si>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</si>
  <si>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</si>
  <si>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</si>
  <si>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</si>
  <si>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</si>
  <si>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</si>
  <si>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</si>
  <si>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</si>
  <si>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</si>
  <si>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</si>
  <si>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</si>
  <si>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</si>
  <si>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</si>
  <si>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</si>
  <si>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</si>
  <si>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</si>
  <si>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</si>
  <si>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</si>
  <si>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</si>
  <si>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</si>
  <si>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</si>
  <si>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</si>
  <si>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</si>
  <si>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</si>
  <si>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</si>
  <si>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</si>
  <si>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</si>
  <si>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</si>
  <si>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</si>
  <si>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</si>
  <si>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</si>
  <si>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</si>
  <si>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</si>
  <si>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</si>
  <si>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</si>
  <si>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</si>
  <si>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</si>
  <si>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</si>
  <si>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</si>
  <si>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</si>
  <si>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</si>
  <si>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</si>
  <si>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</si>
  <si>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</si>
  <si>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</si>
  <si>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</si>
  <si>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</si>
  <si>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</si>
  <si>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</si>
  <si>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</si>
  <si>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</si>
  <si>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</si>
  <si>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</si>
  <si>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</si>
  <si>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</si>
  <si>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</si>
  <si>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</si>
  <si>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</si>
  <si>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</si>
  <si>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</si>
  <si>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</si>
  <si>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</si>
  <si>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</si>
  <si>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</si>
  <si>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</si>
  <si>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</si>
  <si>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</si>
  <si>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</si>
  <si>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</si>
  <si>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</si>
  <si>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</si>
  <si>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</si>
  <si>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</si>
  <si>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</si>
  <si>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</si>
  <si>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</si>
  <si>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</si>
  <si>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</si>
  <si>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</si>
  <si>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</si>
  <si>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</si>
  <si>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</si>
  <si>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</si>
  <si>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</si>
  <si>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</si>
  <si>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</si>
  <si>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</si>
  <si>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</si>
  <si>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</si>
  <si>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</si>
  <si>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</si>
  <si>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</si>
  <si>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</si>
  <si>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</si>
  <si>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</si>
  <si>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</si>
  <si>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</si>
  <si>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</si>
  <si>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</si>
  <si>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</si>
  <si>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</si>
  <si>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</si>
  <si>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</si>
  <si>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</si>
  <si>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</si>
  <si>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</si>
  <si>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</si>
  <si>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</si>
  <si>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</si>
  <si>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</si>
  <si>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</si>
  <si>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</si>
  <si>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</si>
  <si>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</si>
  <si>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</si>
  <si>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</si>
  <si>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</si>
  <si>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</si>
  <si>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</si>
  <si>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</si>
  <si>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</si>
  <si>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</si>
  <si>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</si>
  <si>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</si>
  <si>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</si>
  <si>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</si>
  <si>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</si>
  <si>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</si>
  <si>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</si>
  <si>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</si>
  <si>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</si>
  <si>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</si>
  <si>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</si>
  <si>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</si>
  <si>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</si>
  <si>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</si>
  <si>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</si>
  <si>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</si>
  <si>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</si>
  <si>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</si>
  <si>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</si>
  <si>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</si>
  <si>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</si>
  <si>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</si>
  <si>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</si>
  <si>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</si>
  <si>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</si>
  <si>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</si>
  <si>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</si>
  <si>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</si>
  <si>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</si>
  <si>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</si>
  <si>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</si>
  <si>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</si>
  <si>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</si>
  <si>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</si>
  <si>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</si>
  <si>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</si>
  <si>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</si>
  <si>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</si>
  <si>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</si>
  <si>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</si>
  <si>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</si>
  <si>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</si>
  <si>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</si>
  <si>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</si>
  <si>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</si>
  <si>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</si>
  <si>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</si>
  <si>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</si>
  <si>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</si>
  <si>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</si>
  <si>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</si>
  <si>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</si>
  <si>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</si>
  <si>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</si>
  <si>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</si>
  <si>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</si>
  <si>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</si>
  <si>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</si>
  <si>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</si>
  <si>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</si>
  <si>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</si>
  <si>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</si>
  <si>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</si>
  <si>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</si>
  <si>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</si>
  <si>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</si>
  <si>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</si>
  <si>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</si>
  <si>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</si>
  <si>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</si>
  <si>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</si>
  <si>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</si>
  <si>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</si>
  <si>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</si>
  <si>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</si>
  <si>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</si>
  <si>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</si>
  <si>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</si>
  <si>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</si>
  <si>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</si>
  <si>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</si>
  <si>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</si>
  <si>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</si>
  <si>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</si>
  <si>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</si>
  <si>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</si>
  <si>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</si>
  <si>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</si>
  <si>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</si>
  <si>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</si>
  <si>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</si>
  <si>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</si>
  <si>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</si>
  <si>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</si>
  <si>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</si>
  <si>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</si>
  <si>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</si>
  <si>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</si>
  <si>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</si>
  <si>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</si>
  <si>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</si>
  <si>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</si>
  <si>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</si>
  <si>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</si>
  <si>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</si>
  <si>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</si>
  <si>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</si>
  <si>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</si>
  <si>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</si>
  <si>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</si>
  <si>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</si>
  <si>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</si>
  <si>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</si>
  <si>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</si>
  <si>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</si>
  <si>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</si>
  <si>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</si>
  <si>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</si>
  <si>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</si>
  <si>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</si>
  <si>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</si>
  <si>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</si>
  <si>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</si>
  <si>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</si>
  <si>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</si>
  <si>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</si>
  <si>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</si>
  <si>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</si>
  <si>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</si>
  <si>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</si>
  <si>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</si>
  <si>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</si>
  <si>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</si>
  <si>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</si>
  <si>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</si>
  <si>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</si>
  <si>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</si>
  <si>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</si>
  <si>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</si>
  <si>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</si>
  <si>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</si>
  <si>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</si>
  <si>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</si>
  <si>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</si>
  <si>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</si>
  <si>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</si>
  <si>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</si>
  <si>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</si>
  <si>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</si>
  <si>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</si>
  <si>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</si>
  <si>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</si>
  <si>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</si>
  <si>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</si>
  <si>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</si>
  <si>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</si>
  <si>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</si>
  <si>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</si>
  <si>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</si>
  <si>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</si>
  <si>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</si>
  <si>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</si>
  <si>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</si>
  <si>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</si>
  <si>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</si>
  <si>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</si>
  <si>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</si>
  <si>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</si>
  <si>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</si>
  <si>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</si>
  <si>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</si>
  <si>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</si>
  <si>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</si>
  <si>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</si>
  <si>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</si>
  <si>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</si>
  <si>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</si>
  <si>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</si>
  <si>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</si>
  <si>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</si>
  <si>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</si>
  <si>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</si>
  <si>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</si>
  <si>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</si>
  <si>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</si>
  <si>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</si>
  <si>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</si>
  <si>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</si>
  <si>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</si>
  <si>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</si>
  <si>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</si>
  <si>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</si>
  <si>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</si>
  <si>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</si>
  <si>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</si>
  <si>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</si>
  <si>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</si>
  <si>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</si>
  <si>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</si>
  <si>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</si>
  <si>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</si>
  <si>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</si>
  <si>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</si>
  <si>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</si>
  <si>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</si>
  <si>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</si>
  <si>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</si>
  <si>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</si>
  <si>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</si>
  <si>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</si>
  <si>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</si>
  <si>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</si>
  <si>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</si>
  <si>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</si>
  <si>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</si>
  <si>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</si>
  <si>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</si>
  <si>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</si>
  <si>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</si>
  <si>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</si>
  <si>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</si>
  <si>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</si>
  <si>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</si>
  <si>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</si>
  <si>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</si>
  <si>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</si>
  <si>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</si>
  <si>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</si>
  <si>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</si>
  <si>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</si>
  <si>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</si>
  <si>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</si>
  <si>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</si>
  <si>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</si>
  <si>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</si>
  <si>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</si>
  <si>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</si>
  <si>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</si>
  <si>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</si>
  <si>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</si>
  <si>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</si>
  <si>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</si>
  <si>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</si>
  <si>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</si>
  <si>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</si>
  <si>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</si>
  <si>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</si>
  <si>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</si>
  <si>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</si>
  <si>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</si>
  <si>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</si>
  <si>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</si>
  <si>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</si>
  <si>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</si>
  <si>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</si>
  <si>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</si>
  <si>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</si>
  <si>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</si>
  <si>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</si>
  <si>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</si>
  <si>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</si>
  <si>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</si>
  <si>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</si>
  <si>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</si>
  <si>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</si>
  <si>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</si>
  <si>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</si>
  <si>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</si>
  <si>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</si>
  <si>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</si>
  <si>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</si>
  <si>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</si>
  <si>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</si>
  <si>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</si>
  <si>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</si>
  <si>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</si>
  <si>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</si>
  <si>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</si>
  <si>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</si>
  <si>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</si>
  <si>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</si>
  <si>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</si>
  <si>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</si>
  <si>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</si>
  <si>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</si>
  <si>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</si>
  <si>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</si>
  <si>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</si>
  <si>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</si>
  <si>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</si>
  <si>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</si>
  <si>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</si>
  <si>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</si>
  <si>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</si>
  <si>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</si>
  <si>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</si>
  <si>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</si>
  <si>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</si>
  <si>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</si>
  <si>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</si>
  <si>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</si>
  <si>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</si>
  <si>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</si>
  <si>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</si>
  <si>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</si>
  <si>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</si>
  <si>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</si>
  <si>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</si>
  <si>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</si>
  <si>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</si>
  <si>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</si>
  <si>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</si>
  <si>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</si>
  <si>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</si>
  <si>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</si>
  <si>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</si>
  <si>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</si>
  <si>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</si>
  <si>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</si>
  <si>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</si>
  <si>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</si>
  <si>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</si>
  <si>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</si>
  <si>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</si>
  <si>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</si>
  <si>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</si>
  <si>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</si>
  <si>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</si>
  <si>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</si>
  <si>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</si>
  <si>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</si>
  <si>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</si>
  <si>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</si>
  <si>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</si>
  <si>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</si>
  <si>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</si>
  <si>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</si>
  <si>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</si>
  <si>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</si>
  <si>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</si>
  <si>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</si>
  <si>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</si>
  <si>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</si>
  <si>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</si>
  <si>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</si>
  <si>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</si>
  <si>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</si>
  <si>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</si>
  <si>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</si>
  <si>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</si>
  <si>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</si>
  <si>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</si>
  <si>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</si>
  <si>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</si>
  <si>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</si>
  <si>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</si>
  <si>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</si>
  <si>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</si>
  <si>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</si>
  <si>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</si>
  <si>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</si>
  <si>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</si>
  <si>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</si>
  <si>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</si>
  <si>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</si>
  <si>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</si>
  <si>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</si>
  <si>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</si>
  <si>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</si>
  <si>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</si>
  <si>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</si>
  <si>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</si>
  <si>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</si>
  <si>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</si>
  <si>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</si>
  <si>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</si>
  <si>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</si>
  <si>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</si>
  <si>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</si>
  <si>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</si>
  <si>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</si>
  <si>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</si>
  <si>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</si>
  <si>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</si>
  <si>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</si>
  <si>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</si>
  <si>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</si>
  <si>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</si>
  <si>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</si>
  <si>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</si>
  <si>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</si>
  <si>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</si>
  <si>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</si>
  <si>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</si>
  <si>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</si>
  <si>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</si>
  <si>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</si>
  <si>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</si>
  <si>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</si>
  <si>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</si>
  <si>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</si>
  <si>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</si>
  <si>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</si>
  <si>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</si>
  <si>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</si>
  <si>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</si>
  <si>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</si>
  <si>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</si>
  <si>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</si>
  <si>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</si>
  <si>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</si>
  <si>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</si>
  <si>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</si>
  <si>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</si>
  <si>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</si>
  <si>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</si>
  <si>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</si>
  <si>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</si>
  <si>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</si>
  <si>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</si>
  <si>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</si>
  <si>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</si>
  <si>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</si>
  <si>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</si>
  <si>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</si>
  <si>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</si>
  <si>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</si>
  <si>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</si>
  <si>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</si>
  <si>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</si>
  <si>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</si>
  <si>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</si>
  <si>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</si>
  <si>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</si>
  <si>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</si>
  <si>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</si>
  <si>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</si>
  <si>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</si>
  <si>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</si>
  <si>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</si>
  <si>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</si>
  <si>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</si>
  <si>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</si>
  <si>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</si>
  <si>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</si>
  <si>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</si>
  <si>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</si>
  <si>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</si>
  <si>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</si>
  <si>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</si>
  <si>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</si>
  <si>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</si>
  <si>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</si>
  <si>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</si>
  <si>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</si>
  <si>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</si>
  <si>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</si>
  <si>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</si>
  <si>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</si>
  <si>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</si>
  <si>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</si>
  <si>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</si>
  <si>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</si>
  <si>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</si>
  <si>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</si>
  <si>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</si>
  <si>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</si>
  <si>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</si>
  <si>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</si>
  <si>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</si>
  <si>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</si>
  <si>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</si>
  <si>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</si>
  <si>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</si>
  <si>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</si>
  <si>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</si>
  <si>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</si>
  <si>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</si>
  <si>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</si>
  <si>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</si>
  <si>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</si>
  <si>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</si>
  <si>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</si>
  <si>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</si>
  <si>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</si>
  <si>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</si>
  <si>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</si>
  <si>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</si>
  <si>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</si>
  <si>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</si>
  <si>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</si>
  <si>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</si>
  <si>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</si>
  <si>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</si>
  <si>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</si>
  <si>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</si>
  <si>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</si>
  <si>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</si>
  <si>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</si>
  <si>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</si>
  <si>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</si>
  <si>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</si>
  <si>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</si>
  <si>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</si>
  <si>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</si>
  <si>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</si>
  <si>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</si>
  <si>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</si>
  <si>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</si>
  <si>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</si>
  <si>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</si>
  <si>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</si>
  <si>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</si>
  <si>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</si>
  <si>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</si>
  <si>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</si>
  <si>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</si>
  <si>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</si>
  <si>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</si>
  <si>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</si>
  <si>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</si>
  <si>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</si>
  <si>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</si>
  <si>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</si>
  <si>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</si>
  <si>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</si>
  <si>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</si>
  <si>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</si>
  <si>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</si>
  <si>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</si>
  <si>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</si>
  <si>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</si>
  <si>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</si>
  <si>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</si>
  <si>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</si>
  <si>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</si>
  <si>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</si>
  <si>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</si>
  <si>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</si>
  <si>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</si>
  <si>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</si>
  <si>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</si>
  <si>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</si>
  <si>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</si>
  <si>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</si>
  <si>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</si>
  <si>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</si>
  <si>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</si>
  <si>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</si>
  <si>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</si>
  <si>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</si>
  <si>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</si>
  <si>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</si>
  <si>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</si>
  <si>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</si>
  <si>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</si>
  <si>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</si>
  <si>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</si>
  <si>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</si>
  <si>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</si>
  <si>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</si>
  <si>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</si>
  <si>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</si>
  <si>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</si>
  <si>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</si>
  <si>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</si>
  <si>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</si>
  <si>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</si>
  <si>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</si>
  <si>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</si>
  <si>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</si>
  <si>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</si>
  <si>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</si>
  <si>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</si>
  <si>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</si>
  <si>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</si>
  <si>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</si>
  <si>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</si>
  <si>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</si>
  <si>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</si>
  <si>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</si>
  <si>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</si>
  <si>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</si>
  <si>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</si>
  <si>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</si>
  <si>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</si>
  <si>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</si>
  <si>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</si>
  <si>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</si>
  <si>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</si>
  <si>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</si>
  <si>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</si>
  <si>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</si>
  <si>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</si>
  <si>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</si>
  <si>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</si>
  <si>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</si>
  <si>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</si>
  <si>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</si>
  <si>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</si>
  <si>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</si>
  <si>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</si>
  <si>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</si>
  <si>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</si>
  <si>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</si>
  <si>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</si>
  <si>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</si>
  <si>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</si>
  <si>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</si>
  <si>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</si>
  <si>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</si>
  <si>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</si>
  <si>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</si>
  <si>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</si>
  <si>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</si>
  <si>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</si>
  <si>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</si>
  <si>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</si>
  <si>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</si>
  <si>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</si>
  <si>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</si>
  <si>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</si>
  <si>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</si>
  <si>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</si>
  <si>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</si>
  <si>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</si>
  <si>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</si>
  <si>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</si>
  <si>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</si>
  <si>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</si>
  <si>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</si>
  <si>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</si>
  <si>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</si>
  <si>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</si>
  <si>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</si>
  <si>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</si>
  <si>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</si>
  <si>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</si>
  <si>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</si>
  <si>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</si>
  <si>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</si>
  <si>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</si>
  <si>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</si>
  <si>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</si>
  <si>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</si>
  <si>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</si>
  <si>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</si>
  <si>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</si>
  <si>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</si>
  <si>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</si>
  <si>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</si>
  <si>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</si>
  <si>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</si>
  <si>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</si>
  <si>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</si>
  <si>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</si>
  <si>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</si>
  <si>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</si>
  <si>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</si>
  <si>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</si>
  <si>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</si>
  <si>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</si>
  <si>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</si>
  <si>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</si>
  <si>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</si>
  <si>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</si>
  <si>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</si>
  <si>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</si>
  <si>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</si>
  <si>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</si>
  <si>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</si>
  <si>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</si>
  <si>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</si>
  <si>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</si>
  <si>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</si>
  <si>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</si>
  <si>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</si>
  <si>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</si>
  <si>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</si>
  <si>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</si>
  <si>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</si>
  <si>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</si>
  <si>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</si>
  <si>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</si>
  <si>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</si>
  <si>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</si>
  <si>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</si>
  <si>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</si>
  <si>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</si>
  <si>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</si>
  <si>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</si>
  <si>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</si>
  <si>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</si>
  <si>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</si>
  <si>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</si>
  <si>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</si>
  <si>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</si>
  <si>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</si>
  <si>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</si>
  <si>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</si>
  <si>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</si>
  <si>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</si>
  <si>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</si>
  <si>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</si>
  <si>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</si>
  <si>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</si>
  <si>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</si>
  <si>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</si>
  <si>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</si>
  <si>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</si>
  <si>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</si>
  <si>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</si>
  <si>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</si>
  <si>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</si>
  <si>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</si>
  <si>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</si>
  <si>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</si>
  <si>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</si>
  <si>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</si>
  <si>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</si>
  <si>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</si>
  <si>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</si>
  <si>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</si>
  <si>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</si>
  <si>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</si>
  <si>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</si>
  <si>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</si>
  <si>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</si>
  <si>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</si>
  <si>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</si>
  <si>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</si>
  <si>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</si>
  <si>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</si>
  <si>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</si>
  <si>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</si>
  <si>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</si>
  <si>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</si>
  <si>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</si>
  <si>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</si>
  <si>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</si>
  <si>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</si>
  <si>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</si>
  <si>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</si>
  <si>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</si>
  <si>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</si>
  <si>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</si>
  <si>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</si>
  <si>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</si>
  <si>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</si>
  <si>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</si>
  <si>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</si>
  <si>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</si>
  <si>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</si>
  <si>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</si>
  <si>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</si>
  <si>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</si>
  <si>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</si>
  <si>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</si>
  <si>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</si>
  <si>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</si>
  <si>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</si>
  <si>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</si>
  <si>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</si>
  <si>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</si>
  <si>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</si>
  <si>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</si>
  <si>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</si>
  <si>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</si>
  <si>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</si>
  <si>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</si>
  <si>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</si>
  <si>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</si>
  <si>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</si>
  <si>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</si>
  <si>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</si>
  <si>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</si>
  <si>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</si>
  <si>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</si>
  <si>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</si>
  <si>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</si>
  <si>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</si>
  <si>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</si>
  <si>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</si>
  <si>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</si>
  <si>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</si>
  <si>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</si>
  <si>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</si>
  <si>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</si>
  <si>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</si>
  <si>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</si>
  <si>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</si>
  <si>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</si>
  <si>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</si>
  <si>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</si>
  <si>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</si>
  <si>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</si>
  <si>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</si>
  <si>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</si>
  <si>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</si>
  <si>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</si>
  <si>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</si>
  <si>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</si>
  <si>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</si>
  <si>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</si>
  <si>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</si>
  <si>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</si>
  <si>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</si>
  <si>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</si>
  <si>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</si>
  <si>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</si>
  <si>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</si>
  <si>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</si>
  <si>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</si>
  <si>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</si>
  <si>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</si>
  <si>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</si>
  <si>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</si>
  <si>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</si>
  <si>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</si>
  <si>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</si>
  <si>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</si>
  <si>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</si>
  <si>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</si>
  <si>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</si>
  <si>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</si>
  <si>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</si>
  <si>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</si>
  <si>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</si>
  <si>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</si>
  <si>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</si>
  <si>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</si>
  <si>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</si>
  <si>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</si>
  <si>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</si>
  <si>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</si>
  <si>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</si>
  <si>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</si>
  <si>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</si>
  <si>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</si>
  <si>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</si>
  <si>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</si>
  <si>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</si>
  <si>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</si>
  <si>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</si>
  <si>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</si>
  <si>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</si>
  <si>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</si>
  <si>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</si>
  <si>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</si>
  <si>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</si>
  <si>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</si>
  <si>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</si>
  <si>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</si>
  <si>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</si>
  <si>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</si>
  <si>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</si>
  <si>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</si>
  <si>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</si>
  <si>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</si>
  <si>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</si>
  <si>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</si>
  <si>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</si>
  <si>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</si>
  <si>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</si>
  <si>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</si>
  <si>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</si>
  <si>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</si>
  <si>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</si>
  <si>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</si>
  <si>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</si>
  <si>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</si>
  <si>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</si>
  <si>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</si>
  <si>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</si>
  <si>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</si>
  <si>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</si>
  <si>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</si>
  <si>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</si>
  <si>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</si>
  <si>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</si>
  <si>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</si>
  <si>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</si>
  <si>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</si>
  <si>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</si>
  <si>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</si>
  <si>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</si>
  <si>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</si>
  <si>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</si>
  <si>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</si>
  <si>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</si>
  <si>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</si>
  <si>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</si>
  <si>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</si>
  <si>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</si>
  <si>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</si>
  <si>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</si>
  <si>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</si>
  <si>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</si>
  <si>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</si>
  <si>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</si>
  <si>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</si>
  <si>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</si>
  <si>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</si>
  <si>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</si>
  <si>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</si>
  <si>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</si>
  <si>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</si>
  <si>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</si>
  <si>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</si>
  <si>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</si>
  <si>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</si>
  <si>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</si>
  <si>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</si>
  <si>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</si>
  <si>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</si>
  <si>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</si>
  <si>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</si>
  <si>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</si>
  <si>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</si>
  <si>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</si>
  <si>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</si>
  <si>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</si>
  <si>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</si>
  <si>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</si>
  <si>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</si>
  <si>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</si>
  <si>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</si>
  <si>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</si>
  <si>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</si>
  <si>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</si>
  <si>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</si>
  <si>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</si>
  <si>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</si>
  <si>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</si>
  <si>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</si>
  <si>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</si>
  <si>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</si>
  <si>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</si>
  <si>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</si>
  <si>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</si>
  <si>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</si>
  <si>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</si>
  <si>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</si>
  <si>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</si>
  <si>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</si>
  <si>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</si>
  <si>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</si>
  <si>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</si>
  <si>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</si>
  <si>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</si>
  <si>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</si>
  <si>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</si>
  <si>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</si>
  <si>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</si>
  <si>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</si>
  <si>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</si>
  <si>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</si>
  <si>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</si>
  <si>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</si>
  <si>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</si>
  <si>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</si>
  <si>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</si>
  <si>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</si>
  <si>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</si>
  <si>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</si>
  <si>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</si>
  <si>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</si>
  <si>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</si>
  <si>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</si>
  <si>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</si>
  <si>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</si>
  <si>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</si>
  <si>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</si>
  <si>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</si>
  <si>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</si>
  <si>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</si>
  <si>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</si>
  <si>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</si>
  <si>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</si>
  <si>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</si>
  <si>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</si>
  <si>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</si>
  <si>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</si>
  <si>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</si>
  <si>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</si>
  <si>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</si>
  <si>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</si>
  <si>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</si>
  <si>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</si>
  <si>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</si>
  <si>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</si>
  <si>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</si>
  <si>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</si>
  <si>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</si>
  <si>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</si>
  <si>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</si>
  <si>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</si>
  <si>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</si>
  <si>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</si>
  <si>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</si>
  <si>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</si>
  <si>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</si>
  <si>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</si>
  <si>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</si>
  <si>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</si>
  <si>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</si>
  <si>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</si>
  <si>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</si>
  <si>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</si>
  <si>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</si>
  <si>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</si>
  <si>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</si>
  <si>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</si>
  <si>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</si>
  <si>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</si>
  <si>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</si>
  <si>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</si>
  <si>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</si>
  <si>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</si>
  <si>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</si>
  <si>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</si>
  <si>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</si>
  <si>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</si>
  <si>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</si>
  <si>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</si>
  <si>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</si>
  <si>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</si>
  <si>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</si>
  <si>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</si>
  <si>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</si>
  <si>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</si>
  <si>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</si>
  <si>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</si>
  <si>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</si>
  <si>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</si>
  <si>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</si>
  <si>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</si>
  <si>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</si>
  <si>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</si>
  <si>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</si>
  <si>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</si>
  <si>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</si>
  <si>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</si>
  <si>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</si>
  <si>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</si>
  <si>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</si>
  <si>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</si>
  <si>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</si>
  <si>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</si>
  <si>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</si>
  <si>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</si>
  <si>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</si>
  <si>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</si>
  <si>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</si>
  <si>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</si>
  <si>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</si>
  <si>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</si>
  <si>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</si>
  <si>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</si>
  <si>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</si>
  <si>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</si>
  <si>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</si>
  <si>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</si>
  <si>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</si>
  <si>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</si>
  <si>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</si>
  <si>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</si>
  <si>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</si>
  <si>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</si>
  <si>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</si>
  <si>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</si>
  <si>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</si>
  <si>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</si>
  <si>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</si>
  <si>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</si>
  <si>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</si>
  <si>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</si>
  <si>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</si>
  <si>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</si>
  <si>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</si>
  <si>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</si>
  <si>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</si>
  <si>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</si>
  <si>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</si>
  <si>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</si>
  <si>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</si>
  <si>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</si>
  <si>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</si>
  <si>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</si>
  <si>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</si>
  <si>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</si>
  <si>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</si>
  <si>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</si>
  <si>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</si>
  <si>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</si>
  <si>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</si>
  <si>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</si>
  <si>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</si>
  <si>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</si>
  <si>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</si>
  <si>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</si>
  <si>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</si>
  <si>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</si>
  <si>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</si>
  <si>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</si>
  <si>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</si>
  <si>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</si>
  <si>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</si>
  <si>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</si>
  <si>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</si>
  <si>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</si>
  <si>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</si>
  <si>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</si>
  <si>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</si>
  <si>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</si>
  <si>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</si>
  <si>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</si>
  <si>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</si>
  <si>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</si>
  <si>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</si>
  <si>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</si>
  <si>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</si>
  <si>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</si>
  <si>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</si>
  <si>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</si>
  <si>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</si>
  <si>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</si>
  <si>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</si>
  <si>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</si>
  <si>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</si>
  <si>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</si>
  <si>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</si>
  <si>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</si>
  <si>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</si>
  <si>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</si>
  <si>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</si>
  <si>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</si>
  <si>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</si>
  <si>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</si>
  <si>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</si>
  <si>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</si>
  <si>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</si>
  <si>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</si>
  <si>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</si>
  <si>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</si>
  <si>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</si>
  <si>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</si>
  <si>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</si>
  <si>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</si>
  <si>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</si>
  <si>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</si>
  <si>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</si>
  <si>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</si>
  <si>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</si>
  <si>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</si>
  <si>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</si>
  <si>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</si>
  <si>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</si>
  <si>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</si>
  <si>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</si>
  <si>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</si>
  <si>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</si>
  <si>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</si>
  <si>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</si>
  <si>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</si>
  <si>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</si>
  <si>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</si>
  <si>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</si>
  <si>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</si>
  <si>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</si>
  <si>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</si>
  <si>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</si>
  <si>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</si>
  <si>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</si>
  <si>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</si>
  <si>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</si>
  <si>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</si>
  <si>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</si>
  <si>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</si>
  <si>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</si>
  <si>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</si>
  <si>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</si>
  <si>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</si>
  <si>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</si>
  <si>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</si>
  <si>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</si>
  <si>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</si>
  <si>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</si>
  <si>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</si>
  <si>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</si>
  <si>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3335986050</t>
  </si>
  <si>
    <t>3335986079</t>
  </si>
  <si>
    <t>3335986081</t>
  </si>
  <si>
    <t>3335986088</t>
  </si>
  <si>
    <t>3335986091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</si>
  <si>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</si>
  <si>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</si>
  <si>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</si>
  <si>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</si>
  <si>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</si>
  <si>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</si>
  <si>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</si>
  <si>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</si>
  <si>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</si>
  <si>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</si>
  <si>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</si>
  <si>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</si>
  <si>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</si>
  <si>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</si>
  <si>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</si>
  <si>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</si>
  <si>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</si>
  <si>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</si>
  <si>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</si>
  <si>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</si>
  <si>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</si>
  <si>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</si>
  <si>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</si>
  <si>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</si>
  <si>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</si>
  <si>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3335986417</t>
  </si>
  <si>
    <t>3335986409</t>
  </si>
  <si>
    <t>3335986408</t>
  </si>
  <si>
    <t>REINICIO FALLIDO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</si>
  <si>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</si>
  <si>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</si>
  <si>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</si>
  <si>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</si>
  <si>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</si>
  <si>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</si>
  <si>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</si>
  <si>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</si>
  <si>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</si>
  <si>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</si>
  <si>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</si>
  <si>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</si>
  <si>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</si>
  <si>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</si>
  <si>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</si>
  <si>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</si>
  <si>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</si>
  <si>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</si>
  <si>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</si>
  <si>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</si>
  <si>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</si>
  <si>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</si>
  <si>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</si>
  <si>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</si>
  <si>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</si>
  <si>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</si>
  <si>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</si>
  <si>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</si>
  <si>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</si>
  <si>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</si>
  <si>
    <t>3335986951</t>
  </si>
  <si>
    <t>3335986890</t>
  </si>
  <si>
    <t>3335986880</t>
  </si>
  <si>
    <t>3335986875</t>
  </si>
  <si>
    <t>3335986864</t>
  </si>
  <si>
    <t>3335986860</t>
  </si>
  <si>
    <t>3335986855</t>
  </si>
  <si>
    <t>3335986899</t>
  </si>
  <si>
    <t>3335986512</t>
  </si>
  <si>
    <t>Closed</t>
  </si>
  <si>
    <t>3335987039</t>
  </si>
  <si>
    <t>3335987033</t>
  </si>
  <si>
    <t>INHIBIDO - REINICIO</t>
  </si>
  <si>
    <t>Doñe Ramirez, Luis Manuel</t>
  </si>
  <si>
    <t>LECTOR - REINICIO</t>
  </si>
  <si>
    <t>ENVIO DE CARGA</t>
  </si>
  <si>
    <t>CARGA EXITOSA</t>
  </si>
  <si>
    <t>REINICIO EXITOSO</t>
  </si>
  <si>
    <t>3335987326</t>
  </si>
  <si>
    <t>3335987324</t>
  </si>
  <si>
    <t>3335987228</t>
  </si>
  <si>
    <t>3335987224</t>
  </si>
  <si>
    <t>3335987218</t>
  </si>
  <si>
    <t>3335987215</t>
  </si>
  <si>
    <t>3335987143</t>
  </si>
  <si>
    <t>3335987113</t>
  </si>
  <si>
    <t>3335987109</t>
  </si>
  <si>
    <t>3335987025</t>
  </si>
  <si>
    <t>TECLADO</t>
  </si>
  <si>
    <t>3335987137</t>
  </si>
  <si>
    <t>3335987064</t>
  </si>
  <si>
    <t>3335987062</t>
  </si>
  <si>
    <t>3335987058</t>
  </si>
  <si>
    <t>3335987053</t>
  </si>
  <si>
    <t>3335987045</t>
  </si>
  <si>
    <t xml:space="preserve">Gonzalez Ceballos, Dionisio </t>
  </si>
  <si>
    <t>3335987467</t>
  </si>
  <si>
    <t>3335987455</t>
  </si>
  <si>
    <t>3335987450</t>
  </si>
  <si>
    <t>3335987428</t>
  </si>
  <si>
    <t>3335987392</t>
  </si>
  <si>
    <t>SIN EFECTIVO.</t>
  </si>
  <si>
    <t>3335987700</t>
  </si>
  <si>
    <t>3335987699</t>
  </si>
  <si>
    <t>REINICIO EXITOSO POR INHIBIDO</t>
  </si>
  <si>
    <t>Moreta, Christian Aury</t>
  </si>
  <si>
    <t>3335987694</t>
  </si>
  <si>
    <t>3335987693</t>
  </si>
  <si>
    <t>3335987688</t>
  </si>
  <si>
    <t>3335987675</t>
  </si>
  <si>
    <t>3335987665</t>
  </si>
  <si>
    <t>3335987662</t>
  </si>
  <si>
    <t>REINICIO EXITOSO POR LECTOR</t>
  </si>
  <si>
    <t>3335987659</t>
  </si>
  <si>
    <t>REINICIO EXITOSO POR LECTO...</t>
  </si>
  <si>
    <t>3335987658</t>
  </si>
  <si>
    <t>3335987646</t>
  </si>
  <si>
    <t>3335987621</t>
  </si>
  <si>
    <t>3335987617</t>
  </si>
  <si>
    <t>3335987602</t>
  </si>
  <si>
    <t>SIN EFECTIV...</t>
  </si>
  <si>
    <t>3335987595</t>
  </si>
  <si>
    <t>CARGA EXITOSA POR LECTOR</t>
  </si>
  <si>
    <t>3335987442</t>
  </si>
  <si>
    <t>ENVIO DE CARGA (EX)</t>
  </si>
  <si>
    <t>PROBLEMAS DE GAVETAS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</si>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</sst>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0" priority="99391"/>
  </conditionalFormatting>
  <conditionalFormatting sqref="E3">
    <cfRule type="duplicateValues" dxfId="109" priority="121754"/>
  </conditionalFormatting>
  <conditionalFormatting sqref="E3">
    <cfRule type="duplicateValues" dxfId="108" priority="121755"/>
    <cfRule type="duplicateValues" dxfId="107" priority="121756"/>
  </conditionalFormatting>
  <conditionalFormatting sqref="E3">
    <cfRule type="duplicateValues" dxfId="106" priority="121757"/>
    <cfRule type="duplicateValues" dxfId="105" priority="121758"/>
    <cfRule type="duplicateValues" dxfId="104" priority="121759"/>
    <cfRule type="duplicateValues" dxfId="103" priority="121760"/>
  </conditionalFormatting>
  <conditionalFormatting sqref="B3">
    <cfRule type="duplicateValues" dxfId="102" priority="121761"/>
  </conditionalFormatting>
  <conditionalFormatting sqref="E4">
    <cfRule type="duplicateValues" dxfId="101" priority="106"/>
  </conditionalFormatting>
  <conditionalFormatting sqref="E4">
    <cfRule type="duplicateValues" dxfId="100" priority="103"/>
    <cfRule type="duplicateValues" dxfId="99" priority="104"/>
    <cfRule type="duplicateValues" dxfId="98" priority="105"/>
  </conditionalFormatting>
  <conditionalFormatting sqref="E4">
    <cfRule type="duplicateValues" dxfId="97" priority="102"/>
  </conditionalFormatting>
  <conditionalFormatting sqref="E4">
    <cfRule type="duplicateValues" dxfId="96" priority="99"/>
    <cfRule type="duplicateValues" dxfId="95" priority="100"/>
    <cfRule type="duplicateValues" dxfId="94" priority="101"/>
  </conditionalFormatting>
  <conditionalFormatting sqref="B4">
    <cfRule type="duplicateValues" dxfId="93" priority="98"/>
  </conditionalFormatting>
  <conditionalFormatting sqref="E4">
    <cfRule type="duplicateValues" dxfId="92" priority="97"/>
  </conditionalFormatting>
  <conditionalFormatting sqref="B5">
    <cfRule type="duplicateValues" dxfId="91" priority="81"/>
  </conditionalFormatting>
  <conditionalFormatting sqref="E5">
    <cfRule type="duplicateValues" dxfId="90" priority="80"/>
  </conditionalFormatting>
  <conditionalFormatting sqref="E5">
    <cfRule type="duplicateValues" dxfId="89" priority="77"/>
    <cfRule type="duplicateValues" dxfId="88" priority="78"/>
    <cfRule type="duplicateValues" dxfId="87" priority="79"/>
  </conditionalFormatting>
  <conditionalFormatting sqref="E5">
    <cfRule type="duplicateValues" dxfId="86" priority="76"/>
  </conditionalFormatting>
  <conditionalFormatting sqref="E5">
    <cfRule type="duplicateValues" dxfId="85" priority="73"/>
    <cfRule type="duplicateValues" dxfId="84" priority="74"/>
    <cfRule type="duplicateValues" dxfId="83" priority="75"/>
  </conditionalFormatting>
  <conditionalFormatting sqref="E5">
    <cfRule type="duplicateValues" dxfId="82" priority="72"/>
  </conditionalFormatting>
  <conditionalFormatting sqref="E8">
    <cfRule type="duplicateValues" dxfId="81" priority="55"/>
    <cfRule type="duplicateValues" dxfId="80" priority="56"/>
  </conditionalFormatting>
  <conditionalFormatting sqref="E8">
    <cfRule type="duplicateValues" dxfId="79" priority="54"/>
  </conditionalFormatting>
  <conditionalFormatting sqref="B8">
    <cfRule type="duplicateValues" dxfId="78" priority="53"/>
  </conditionalFormatting>
  <conditionalFormatting sqref="B8">
    <cfRule type="duplicateValues" dxfId="77" priority="52"/>
  </conditionalFormatting>
  <conditionalFormatting sqref="B8">
    <cfRule type="duplicateValues" dxfId="76" priority="50"/>
    <cfRule type="duplicateValues" dxfId="75" priority="51"/>
  </conditionalFormatting>
  <conditionalFormatting sqref="B8">
    <cfRule type="duplicateValues" dxfId="74" priority="49"/>
  </conditionalFormatting>
  <conditionalFormatting sqref="E8">
    <cfRule type="duplicateValues" dxfId="73" priority="48"/>
  </conditionalFormatting>
  <conditionalFormatting sqref="E8">
    <cfRule type="duplicateValues" dxfId="72" priority="46"/>
    <cfRule type="duplicateValues" dxfId="71" priority="47"/>
  </conditionalFormatting>
  <conditionalFormatting sqref="E8">
    <cfRule type="duplicateValues" dxfId="70" priority="45"/>
  </conditionalFormatting>
  <conditionalFormatting sqref="B8">
    <cfRule type="duplicateValues" dxfId="69" priority="44"/>
  </conditionalFormatting>
  <conditionalFormatting sqref="B8">
    <cfRule type="duplicateValues" dxfId="68" priority="43"/>
  </conditionalFormatting>
  <conditionalFormatting sqref="B8">
    <cfRule type="duplicateValues" dxfId="67" priority="42"/>
  </conditionalFormatting>
  <conditionalFormatting sqref="B8">
    <cfRule type="duplicateValues" dxfId="66" priority="40"/>
    <cfRule type="duplicateValues" dxfId="65" priority="41"/>
  </conditionalFormatting>
  <conditionalFormatting sqref="B8">
    <cfRule type="duplicateValues" dxfId="64" priority="39"/>
  </conditionalFormatting>
  <conditionalFormatting sqref="B8">
    <cfRule type="duplicateValues" dxfId="63" priority="37"/>
    <cfRule type="duplicateValues" dxfId="62" priority="38"/>
  </conditionalFormatting>
  <conditionalFormatting sqref="E8">
    <cfRule type="duplicateValues" dxfId="61" priority="36"/>
  </conditionalFormatting>
  <conditionalFormatting sqref="E8">
    <cfRule type="duplicateValues" dxfId="60" priority="35"/>
  </conditionalFormatting>
  <conditionalFormatting sqref="B8">
    <cfRule type="duplicateValues" dxfId="59" priority="34"/>
  </conditionalFormatting>
  <conditionalFormatting sqref="E8">
    <cfRule type="duplicateValues" dxfId="58" priority="33"/>
  </conditionalFormatting>
  <conditionalFormatting sqref="E8">
    <cfRule type="duplicateValues" dxfId="57" priority="31"/>
    <cfRule type="duplicateValues" dxfId="56" priority="32"/>
  </conditionalFormatting>
  <conditionalFormatting sqref="B8">
    <cfRule type="duplicateValues" dxfId="55" priority="30"/>
  </conditionalFormatting>
  <conditionalFormatting sqref="E8">
    <cfRule type="duplicateValues" dxfId="54" priority="29"/>
  </conditionalFormatting>
  <conditionalFormatting sqref="E8">
    <cfRule type="duplicateValues" dxfId="53" priority="28"/>
  </conditionalFormatting>
  <conditionalFormatting sqref="E8">
    <cfRule type="duplicateValues" dxfId="52" priority="27"/>
  </conditionalFormatting>
  <conditionalFormatting sqref="B8">
    <cfRule type="duplicateValues" dxfId="51" priority="26"/>
  </conditionalFormatting>
  <conditionalFormatting sqref="E6:E7">
    <cfRule type="duplicateValues" dxfId="50" priority="129604"/>
  </conditionalFormatting>
  <conditionalFormatting sqref="B6:B7">
    <cfRule type="duplicateValues" dxfId="49" priority="129606"/>
  </conditionalFormatting>
  <conditionalFormatting sqref="B6:B7">
    <cfRule type="duplicateValues" dxfId="48" priority="129608"/>
    <cfRule type="duplicateValues" dxfId="47" priority="129609"/>
    <cfRule type="duplicateValues" dxfId="46" priority="129610"/>
  </conditionalFormatting>
  <conditionalFormatting sqref="E6:E7">
    <cfRule type="duplicateValues" dxfId="45" priority="129614"/>
    <cfRule type="duplicateValues" dxfId="44" priority="129615"/>
  </conditionalFormatting>
  <conditionalFormatting sqref="E6:E7">
    <cfRule type="duplicateValues" dxfId="43" priority="129618"/>
    <cfRule type="duplicateValues" dxfId="42" priority="129619"/>
    <cfRule type="duplicateValues" dxfId="41" priority="129620"/>
  </conditionalFormatting>
  <conditionalFormatting sqref="E6:E7">
    <cfRule type="duplicateValues" dxfId="40" priority="129624"/>
    <cfRule type="duplicateValues" dxfId="39" priority="129625"/>
    <cfRule type="duplicateValues" dxfId="38" priority="129626"/>
    <cfRule type="duplicateValues" dxfId="37" priority="129627"/>
  </conditionalFormatting>
  <conditionalFormatting sqref="E9">
    <cfRule type="duplicateValues" dxfId="36" priority="25"/>
  </conditionalFormatting>
  <conditionalFormatting sqref="E9">
    <cfRule type="duplicateValues" dxfId="35" priority="23"/>
    <cfRule type="duplicateValues" dxfId="34" priority="24"/>
  </conditionalFormatting>
  <conditionalFormatting sqref="E9">
    <cfRule type="duplicateValues" dxfId="33" priority="20"/>
    <cfRule type="duplicateValues" dxfId="32" priority="21"/>
    <cfRule type="duplicateValues" dxfId="31" priority="22"/>
  </conditionalFormatting>
  <conditionalFormatting sqref="E9">
    <cfRule type="duplicateValues" dxfId="30" priority="16"/>
    <cfRule type="duplicateValues" dxfId="29" priority="17"/>
    <cfRule type="duplicateValues" dxfId="28" priority="18"/>
    <cfRule type="duplicateValues" dxfId="27" priority="19"/>
  </conditionalFormatting>
  <conditionalFormatting sqref="B9">
    <cfRule type="duplicateValues" dxfId="26" priority="15"/>
  </conditionalFormatting>
  <conditionalFormatting sqref="B9">
    <cfRule type="duplicateValues" dxfId="25" priority="13"/>
    <cfRule type="duplicateValues" dxfId="24" priority="14"/>
  </conditionalFormatting>
  <conditionalFormatting sqref="E10">
    <cfRule type="duplicateValues" dxfId="23" priority="12"/>
  </conditionalFormatting>
  <conditionalFormatting sqref="E10">
    <cfRule type="duplicateValues" dxfId="22" priority="11"/>
  </conditionalFormatting>
  <conditionalFormatting sqref="B10">
    <cfRule type="duplicateValues" dxfId="21" priority="10"/>
  </conditionalFormatting>
  <conditionalFormatting sqref="E10">
    <cfRule type="duplicateValues" dxfId="20" priority="9"/>
  </conditionalFormatting>
  <conditionalFormatting sqref="B10">
    <cfRule type="duplicateValues" dxfId="19" priority="8"/>
  </conditionalFormatting>
  <conditionalFormatting sqref="E10">
    <cfRule type="duplicateValues" dxfId="18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2619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" priority="12"/>
  </conditionalFormatting>
  <conditionalFormatting sqref="B823:B1048576 B1:B810">
    <cfRule type="duplicateValues" dxfId="16" priority="11"/>
  </conditionalFormatting>
  <conditionalFormatting sqref="A811:A814">
    <cfRule type="duplicateValues" dxfId="15" priority="10"/>
  </conditionalFormatting>
  <conditionalFormatting sqref="B811:B814">
    <cfRule type="duplicateValues" dxfId="14" priority="9"/>
  </conditionalFormatting>
  <conditionalFormatting sqref="A823:A1048576 A1:A814">
    <cfRule type="duplicateValues" dxfId="13" priority="8"/>
  </conditionalFormatting>
  <conditionalFormatting sqref="A815:A821">
    <cfRule type="duplicateValues" dxfId="12" priority="7"/>
  </conditionalFormatting>
  <conditionalFormatting sqref="B815:B821">
    <cfRule type="duplicateValues" dxfId="11" priority="6"/>
  </conditionalFormatting>
  <conditionalFormatting sqref="A815:A821">
    <cfRule type="duplicateValues" dxfId="10" priority="5"/>
  </conditionalFormatting>
  <conditionalFormatting sqref="A822">
    <cfRule type="duplicateValues" dxfId="9" priority="4"/>
  </conditionalFormatting>
  <conditionalFormatting sqref="A822">
    <cfRule type="duplicateValues" dxfId="8" priority="2"/>
  </conditionalFormatting>
  <conditionalFormatting sqref="B822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7865"/>
  <sheetViews>
    <sheetView topLeftCell="E1" zoomScale="70" zoomScaleNormal="70" workbookViewId="0">
      <pane ySplit="4" topLeftCell="A116" activePane="bottomLeft" state="frozen"/>
      <selection pane="bottomLeft" activeCell="G124" sqref="G124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5" t="s">
        <v>2148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2703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3" t="str">
        <f>VLOOKUP(E5,'LISTADO ATM'!$A$2:$C$902,3,0)</f>
        <v>DISTRITO NACIONAL</v>
      </c>
      <c r="B5" s="112" t="s">
        <v>2770</v>
      </c>
      <c r="C5" s="97">
        <v>44420.700219907405</v>
      </c>
      <c r="D5" s="97" t="s">
        <v>2462</v>
      </c>
      <c r="E5" s="141">
        <v>18</v>
      </c>
      <c r="F5" s="163" t="str">
        <f>VLOOKUP(E5,VIP!$A$2:$O14874,2,0)</f>
        <v>DRBR018</v>
      </c>
      <c r="G5" s="163" t="str">
        <f>VLOOKUP(E5,'LISTADO ATM'!$A$2:$B$901,2,0)</f>
        <v xml:space="preserve">ATM Oficina Haina Occidental I </v>
      </c>
      <c r="H5" s="163" t="str">
        <f>VLOOKUP(E5,VIP!$A$2:$O19835,7,FALSE)</f>
        <v>Si</v>
      </c>
      <c r="I5" s="163" t="str">
        <f>VLOOKUP(E5,VIP!$A$2:$O11800,8,FALSE)</f>
        <v>Si</v>
      </c>
      <c r="J5" s="163" t="str">
        <f>VLOOKUP(E5,VIP!$A$2:$O11750,8,FALSE)</f>
        <v>Si</v>
      </c>
      <c r="K5" s="163" t="str">
        <f>VLOOKUP(E5,VIP!$A$2:$O15324,6,0)</f>
        <v>SI</v>
      </c>
      <c r="L5" s="146" t="s">
        <v>2771</v>
      </c>
      <c r="M5" s="171" t="s">
        <v>2538</v>
      </c>
      <c r="N5" s="96" t="s">
        <v>2718</v>
      </c>
      <c r="O5" s="163" t="s">
        <v>2754</v>
      </c>
      <c r="P5" s="163" t="s">
        <v>2725</v>
      </c>
      <c r="Q5" s="170">
        <v>44538.833333333336</v>
      </c>
    </row>
    <row r="6" spans="1:17" ht="18" x14ac:dyDescent="0.25">
      <c r="A6" s="163" t="str">
        <f>VLOOKUP(E6,'LISTADO ATM'!$A$2:$C$902,3,0)</f>
        <v>ESTE</v>
      </c>
      <c r="B6" s="112" t="s">
        <v>2686</v>
      </c>
      <c r="C6" s="97">
        <v>44420.097766203704</v>
      </c>
      <c r="D6" s="97" t="s">
        <v>2175</v>
      </c>
      <c r="E6" s="141">
        <v>631</v>
      </c>
      <c r="F6" s="163" t="str">
        <f>VLOOKUP(E6,VIP!$A$2:$O14854,2,0)</f>
        <v>DRBR417</v>
      </c>
      <c r="G6" s="163" t="str">
        <f>VLOOKUP(E6,'LISTADO ATM'!$A$2:$B$901,2,0)</f>
        <v xml:space="preserve">ATM ASOCODEQUI (San Pedro) </v>
      </c>
      <c r="H6" s="163" t="str">
        <f>VLOOKUP(E6,VIP!$A$2:$O19815,7,FALSE)</f>
        <v>Si</v>
      </c>
      <c r="I6" s="163" t="str">
        <f>VLOOKUP(E6,VIP!$A$2:$O11780,8,FALSE)</f>
        <v>Si</v>
      </c>
      <c r="J6" s="163" t="str">
        <f>VLOOKUP(E6,VIP!$A$2:$O11730,8,FALSE)</f>
        <v>Si</v>
      </c>
      <c r="K6" s="163" t="str">
        <f>VLOOKUP(E6,VIP!$A$2:$O15304,6,0)</f>
        <v>NO</v>
      </c>
      <c r="L6" s="146" t="s">
        <v>2214</v>
      </c>
      <c r="M6" s="171" t="s">
        <v>2538</v>
      </c>
      <c r="N6" s="171" t="s">
        <v>2718</v>
      </c>
      <c r="O6" s="163" t="s">
        <v>2448</v>
      </c>
      <c r="P6" s="163"/>
      <c r="Q6" s="170">
        <v>44420.448877314811</v>
      </c>
    </row>
    <row r="7" spans="1:17" ht="18" x14ac:dyDescent="0.25">
      <c r="A7" s="163" t="str">
        <f>VLOOKUP(E7,'[1]LISTADO ATM'!$A$2:$C$902,3,0)</f>
        <v>DISTRITO NACIONAL</v>
      </c>
      <c r="B7" s="112" t="s">
        <v>2652</v>
      </c>
      <c r="C7" s="97">
        <v>44419.634085648147</v>
      </c>
      <c r="D7" s="97" t="s">
        <v>2175</v>
      </c>
      <c r="E7" s="141">
        <v>684</v>
      </c>
      <c r="F7" s="163" t="str">
        <f>VLOOKUP(E7,[1]VIP!$A$2:$O14938,2,0)</f>
        <v>DRBR684</v>
      </c>
      <c r="G7" s="163" t="str">
        <f>VLOOKUP(E7,'[1]LISTADO ATM'!$A$2:$B$901,2,0)</f>
        <v>ATM Estación Texaco Prolongación 27 Febrero</v>
      </c>
      <c r="H7" s="163" t="str">
        <f>VLOOKUP(E7,[1]VIP!$A$2:$O19899,7,FALSE)</f>
        <v>NO</v>
      </c>
      <c r="I7" s="163" t="str">
        <f>VLOOKUP(E7,[1]VIP!$A$2:$O11864,8,FALSE)</f>
        <v>NO</v>
      </c>
      <c r="J7" s="163" t="str">
        <f>VLOOKUP(E7,[1]VIP!$A$2:$O11814,8,FALSE)</f>
        <v>NO</v>
      </c>
      <c r="K7" s="163" t="str">
        <f>VLOOKUP(E7,[1]VIP!$A$2:$O15388,6,0)</f>
        <v>NO</v>
      </c>
      <c r="L7" s="146" t="s">
        <v>2214</v>
      </c>
      <c r="M7" s="171" t="s">
        <v>2538</v>
      </c>
      <c r="N7" s="171" t="s">
        <v>2718</v>
      </c>
      <c r="O7" s="163" t="s">
        <v>2448</v>
      </c>
      <c r="P7" s="163"/>
      <c r="Q7" s="170">
        <v>44420.448877314811</v>
      </c>
    </row>
    <row r="8" spans="1:17" ht="18" x14ac:dyDescent="0.25">
      <c r="A8" s="163" t="str">
        <f>VLOOKUP(E8,'[1]LISTADO ATM'!$A$2:$C$902,3,0)</f>
        <v>NORTE</v>
      </c>
      <c r="B8" s="112" t="s">
        <v>2648</v>
      </c>
      <c r="C8" s="97">
        <v>44419.578935185185</v>
      </c>
      <c r="D8" s="97" t="s">
        <v>2176</v>
      </c>
      <c r="E8" s="141">
        <v>910</v>
      </c>
      <c r="F8" s="163" t="str">
        <f>VLOOKUP(E8,[1]VIP!$A$2:$O14899,2,0)</f>
        <v>DRBR12A</v>
      </c>
      <c r="G8" s="163" t="str">
        <f>VLOOKUP(E8,'[1]LISTADO ATM'!$A$2:$B$901,2,0)</f>
        <v xml:space="preserve">ATM Oficina El Sol II (Santiago) </v>
      </c>
      <c r="H8" s="163" t="str">
        <f>VLOOKUP(E8,[1]VIP!$A$2:$O19860,7,FALSE)</f>
        <v>Si</v>
      </c>
      <c r="I8" s="163" t="str">
        <f>VLOOKUP(E8,[1]VIP!$A$2:$O11825,8,FALSE)</f>
        <v>Si</v>
      </c>
      <c r="J8" s="163" t="str">
        <f>VLOOKUP(E8,[1]VIP!$A$2:$O11775,8,FALSE)</f>
        <v>Si</v>
      </c>
      <c r="K8" s="163" t="str">
        <f>VLOOKUP(E8,[1]VIP!$A$2:$O15349,6,0)</f>
        <v>SI</v>
      </c>
      <c r="L8" s="146" t="s">
        <v>2214</v>
      </c>
      <c r="M8" s="171" t="s">
        <v>2538</v>
      </c>
      <c r="N8" s="171" t="s">
        <v>2718</v>
      </c>
      <c r="O8" s="163" t="s">
        <v>2586</v>
      </c>
      <c r="P8" s="163"/>
      <c r="Q8" s="170">
        <v>44420.448877314811</v>
      </c>
    </row>
    <row r="9" spans="1:17" ht="18" x14ac:dyDescent="0.25">
      <c r="A9" s="163" t="str">
        <f>VLOOKUP(E9,'LISTADO ATM'!$A$2:$C$902,3,0)</f>
        <v>DISTRITO NACIONAL</v>
      </c>
      <c r="B9" s="112" t="s">
        <v>2700</v>
      </c>
      <c r="C9" s="97">
        <v>44420.055578703701</v>
      </c>
      <c r="D9" s="97" t="s">
        <v>2175</v>
      </c>
      <c r="E9" s="141">
        <v>961</v>
      </c>
      <c r="F9" s="163" t="str">
        <f>VLOOKUP(E9,VIP!$A$2:$O14868,2,0)</f>
        <v>DRBR03H</v>
      </c>
      <c r="G9" s="163" t="str">
        <f>VLOOKUP(E9,'LISTADO ATM'!$A$2:$B$901,2,0)</f>
        <v xml:space="preserve">ATM Listín Diario </v>
      </c>
      <c r="H9" s="163" t="str">
        <f>VLOOKUP(E9,VIP!$A$2:$O19829,7,FALSE)</f>
        <v>Si</v>
      </c>
      <c r="I9" s="163" t="str">
        <f>VLOOKUP(E9,VIP!$A$2:$O11794,8,FALSE)</f>
        <v>Si</v>
      </c>
      <c r="J9" s="163" t="str">
        <f>VLOOKUP(E9,VIP!$A$2:$O11744,8,FALSE)</f>
        <v>Si</v>
      </c>
      <c r="K9" s="163" t="str">
        <f>VLOOKUP(E9,VIP!$A$2:$O15318,6,0)</f>
        <v>NO</v>
      </c>
      <c r="L9" s="146" t="s">
        <v>2214</v>
      </c>
      <c r="M9" s="171" t="s">
        <v>2538</v>
      </c>
      <c r="N9" s="171" t="s">
        <v>2718</v>
      </c>
      <c r="O9" s="163" t="s">
        <v>2448</v>
      </c>
      <c r="P9" s="163"/>
      <c r="Q9" s="170">
        <v>44420.448877314811</v>
      </c>
    </row>
    <row r="10" spans="1:17" ht="18" x14ac:dyDescent="0.25">
      <c r="A10" s="163" t="str">
        <f>VLOOKUP(E10,'LISTADO ATM'!$A$2:$C$902,3,0)</f>
        <v>NORTE</v>
      </c>
      <c r="B10" s="112" t="s">
        <v>2708</v>
      </c>
      <c r="C10" s="97">
        <v>44420.317418981482</v>
      </c>
      <c r="D10" s="97" t="s">
        <v>2176</v>
      </c>
      <c r="E10" s="141">
        <v>62</v>
      </c>
      <c r="F10" s="163" t="str">
        <f>VLOOKUP(E10,VIP!$A$2:$O14852,2,0)</f>
        <v>DRBR062</v>
      </c>
      <c r="G10" s="163" t="str">
        <f>VLOOKUP(E10,'LISTADO ATM'!$A$2:$B$901,2,0)</f>
        <v xml:space="preserve">ATM Oficina Dajabón </v>
      </c>
      <c r="H10" s="163" t="str">
        <f>VLOOKUP(E10,VIP!$A$2:$O19813,7,FALSE)</f>
        <v>Si</v>
      </c>
      <c r="I10" s="163" t="str">
        <f>VLOOKUP(E10,VIP!$A$2:$O11778,8,FALSE)</f>
        <v>Si</v>
      </c>
      <c r="J10" s="163" t="str">
        <f>VLOOKUP(E10,VIP!$A$2:$O11728,8,FALSE)</f>
        <v>Si</v>
      </c>
      <c r="K10" s="163" t="str">
        <f>VLOOKUP(E10,VIP!$A$2:$O15302,6,0)</f>
        <v>SI</v>
      </c>
      <c r="L10" s="146" t="s">
        <v>2214</v>
      </c>
      <c r="M10" s="171" t="s">
        <v>2538</v>
      </c>
      <c r="N10" s="171" t="s">
        <v>2718</v>
      </c>
      <c r="O10" s="163" t="s">
        <v>2667</v>
      </c>
      <c r="P10" s="163"/>
      <c r="Q10" s="170">
        <v>44420.61515046296</v>
      </c>
    </row>
    <row r="11" spans="1:17" ht="18" x14ac:dyDescent="0.25">
      <c r="A11" s="163" t="str">
        <f>VLOOKUP(E11,'[1]LISTADO ATM'!$A$2:$C$902,3,0)</f>
        <v>NORTE</v>
      </c>
      <c r="B11" s="112" t="s">
        <v>2653</v>
      </c>
      <c r="C11" s="97">
        <v>44419.636724537035</v>
      </c>
      <c r="D11" s="97" t="s">
        <v>2175</v>
      </c>
      <c r="E11" s="141">
        <v>77</v>
      </c>
      <c r="F11" s="163" t="str">
        <f>VLOOKUP(E11,[1]VIP!$A$2:$O14937,2,0)</f>
        <v>DRBR077</v>
      </c>
      <c r="G11" s="163" t="str">
        <f>VLOOKUP(E11,'[1]LISTADO ATM'!$A$2:$B$901,2,0)</f>
        <v xml:space="preserve">ATM Oficina Cruce de Imbert </v>
      </c>
      <c r="H11" s="163" t="str">
        <f>VLOOKUP(E11,[1]VIP!$A$2:$O19898,7,FALSE)</f>
        <v>Si</v>
      </c>
      <c r="I11" s="163" t="str">
        <f>VLOOKUP(E11,[1]VIP!$A$2:$O11863,8,FALSE)</f>
        <v>Si</v>
      </c>
      <c r="J11" s="163" t="str">
        <f>VLOOKUP(E11,[1]VIP!$A$2:$O11813,8,FALSE)</f>
        <v>Si</v>
      </c>
      <c r="K11" s="163" t="str">
        <f>VLOOKUP(E11,[1]VIP!$A$2:$O15387,6,0)</f>
        <v>SI</v>
      </c>
      <c r="L11" s="146" t="s">
        <v>2214</v>
      </c>
      <c r="M11" s="171" t="s">
        <v>2538</v>
      </c>
      <c r="N11" s="96" t="s">
        <v>2613</v>
      </c>
      <c r="O11" s="163" t="s">
        <v>2448</v>
      </c>
      <c r="P11" s="163"/>
      <c r="Q11" s="170">
        <v>44420.61515046296</v>
      </c>
    </row>
    <row r="12" spans="1:17" ht="18" x14ac:dyDescent="0.25">
      <c r="A12" s="163" t="str">
        <f>VLOOKUP(E12,'[1]LISTADO ATM'!$A$2:$C$902,3,0)</f>
        <v>NORTE</v>
      </c>
      <c r="B12" s="112" t="s">
        <v>2647</v>
      </c>
      <c r="C12" s="97">
        <v>44419.578020833331</v>
      </c>
      <c r="D12" s="97" t="s">
        <v>2176</v>
      </c>
      <c r="E12" s="141">
        <v>151</v>
      </c>
      <c r="F12" s="163" t="str">
        <f>VLOOKUP(E12,[1]VIP!$A$2:$O14898,2,0)</f>
        <v>DRBR151</v>
      </c>
      <c r="G12" s="163" t="str">
        <f>VLOOKUP(E12,'[1]LISTADO ATM'!$A$2:$B$901,2,0)</f>
        <v xml:space="preserve">ATM Oficina Nagua </v>
      </c>
      <c r="H12" s="163" t="str">
        <f>VLOOKUP(E12,[1]VIP!$A$2:$O19859,7,FALSE)</f>
        <v>Si</v>
      </c>
      <c r="I12" s="163" t="str">
        <f>VLOOKUP(E12,[1]VIP!$A$2:$O11824,8,FALSE)</f>
        <v>Si</v>
      </c>
      <c r="J12" s="163" t="str">
        <f>VLOOKUP(E12,[1]VIP!$A$2:$O11774,8,FALSE)</f>
        <v>Si</v>
      </c>
      <c r="K12" s="163" t="str">
        <f>VLOOKUP(E12,[1]VIP!$A$2:$O15348,6,0)</f>
        <v>SI</v>
      </c>
      <c r="L12" s="146" t="s">
        <v>2214</v>
      </c>
      <c r="M12" s="171" t="s">
        <v>2538</v>
      </c>
      <c r="N12" s="96" t="s">
        <v>2446</v>
      </c>
      <c r="O12" s="163" t="s">
        <v>2586</v>
      </c>
      <c r="P12" s="163"/>
      <c r="Q12" s="170">
        <v>44420.61515046296</v>
      </c>
    </row>
    <row r="13" spans="1:17" ht="18" x14ac:dyDescent="0.25">
      <c r="A13" s="163" t="str">
        <f>VLOOKUP(E13,'LISTADO ATM'!$A$2:$C$902,3,0)</f>
        <v>ESTE</v>
      </c>
      <c r="B13" s="112" t="s">
        <v>2712</v>
      </c>
      <c r="C13" s="97">
        <v>44420.496469907404</v>
      </c>
      <c r="D13" s="97" t="s">
        <v>2175</v>
      </c>
      <c r="E13" s="141">
        <v>211</v>
      </c>
      <c r="F13" s="163" t="str">
        <f>VLOOKUP(E13,VIP!$A$2:$O14852,2,0)</f>
        <v>DRBR211</v>
      </c>
      <c r="G13" s="163" t="str">
        <f>VLOOKUP(E13,'LISTADO ATM'!$A$2:$B$901,2,0)</f>
        <v xml:space="preserve">ATM Oficina La Romana I </v>
      </c>
      <c r="H13" s="163" t="str">
        <f>VLOOKUP(E13,VIP!$A$2:$O19813,7,FALSE)</f>
        <v>Si</v>
      </c>
      <c r="I13" s="163" t="str">
        <f>VLOOKUP(E13,VIP!$A$2:$O11778,8,FALSE)</f>
        <v>Si</v>
      </c>
      <c r="J13" s="163" t="str">
        <f>VLOOKUP(E13,VIP!$A$2:$O11728,8,FALSE)</f>
        <v>Si</v>
      </c>
      <c r="K13" s="163" t="str">
        <f>VLOOKUP(E13,VIP!$A$2:$O15302,6,0)</f>
        <v>NO</v>
      </c>
      <c r="L13" s="146" t="s">
        <v>2214</v>
      </c>
      <c r="M13" s="171" t="s">
        <v>2538</v>
      </c>
      <c r="N13" s="96" t="s">
        <v>2446</v>
      </c>
      <c r="O13" s="163" t="s">
        <v>2448</v>
      </c>
      <c r="P13" s="163"/>
      <c r="Q13" s="170">
        <v>44420.61515046296</v>
      </c>
    </row>
    <row r="14" spans="1:17" ht="18" x14ac:dyDescent="0.25">
      <c r="A14" s="164" t="str">
        <f>VLOOKUP(E14,'LISTADO ATM'!$A$2:$C$902,3,0)</f>
        <v>DISTRITO NACIONAL</v>
      </c>
      <c r="B14" s="112" t="s">
        <v>2715</v>
      </c>
      <c r="C14" s="97">
        <v>44420.493379629632</v>
      </c>
      <c r="D14" s="97" t="s">
        <v>2175</v>
      </c>
      <c r="E14" s="141">
        <v>473</v>
      </c>
      <c r="F14" s="164" t="str">
        <f>VLOOKUP(E14,VIP!$A$2:$O14855,2,0)</f>
        <v>DRBR473</v>
      </c>
      <c r="G14" s="164" t="str">
        <f>VLOOKUP(E14,'LISTADO ATM'!$A$2:$B$901,2,0)</f>
        <v xml:space="preserve">ATM Oficina Carrefour II </v>
      </c>
      <c r="H14" s="164" t="str">
        <f>VLOOKUP(E14,VIP!$A$2:$O19816,7,FALSE)</f>
        <v>Si</v>
      </c>
      <c r="I14" s="164" t="str">
        <f>VLOOKUP(E14,VIP!$A$2:$O11781,8,FALSE)</f>
        <v>Si</v>
      </c>
      <c r="J14" s="164" t="str">
        <f>VLOOKUP(E14,VIP!$A$2:$O11731,8,FALSE)</f>
        <v>Si</v>
      </c>
      <c r="K14" s="164" t="str">
        <f>VLOOKUP(E14,VIP!$A$2:$O15305,6,0)</f>
        <v>NO</v>
      </c>
      <c r="L14" s="146" t="s">
        <v>2214</v>
      </c>
      <c r="M14" s="171" t="s">
        <v>2538</v>
      </c>
      <c r="N14" s="171" t="s">
        <v>2718</v>
      </c>
      <c r="O14" s="164" t="s">
        <v>2448</v>
      </c>
      <c r="P14" s="164"/>
      <c r="Q14" s="170">
        <v>44420.61515046296</v>
      </c>
    </row>
    <row r="15" spans="1:17" ht="18" x14ac:dyDescent="0.25">
      <c r="A15" s="164" t="str">
        <f>VLOOKUP(E15,'LISTADO ATM'!$A$2:$C$902,3,0)</f>
        <v>NORTE</v>
      </c>
      <c r="B15" s="112" t="s">
        <v>2710</v>
      </c>
      <c r="C15" s="97">
        <v>44420.497777777775</v>
      </c>
      <c r="D15" s="97" t="s">
        <v>2176</v>
      </c>
      <c r="E15" s="141">
        <v>633</v>
      </c>
      <c r="F15" s="164" t="str">
        <f>VLOOKUP(E15,VIP!$A$2:$O14850,2,0)</f>
        <v>DRBR260</v>
      </c>
      <c r="G15" s="164" t="str">
        <f>VLOOKUP(E15,'LISTADO ATM'!$A$2:$B$901,2,0)</f>
        <v xml:space="preserve">ATM Autobanco Las Colinas </v>
      </c>
      <c r="H15" s="164" t="str">
        <f>VLOOKUP(E15,VIP!$A$2:$O19811,7,FALSE)</f>
        <v>Si</v>
      </c>
      <c r="I15" s="164" t="str">
        <f>VLOOKUP(E15,VIP!$A$2:$O11776,8,FALSE)</f>
        <v>Si</v>
      </c>
      <c r="J15" s="164" t="str">
        <f>VLOOKUP(E15,VIP!$A$2:$O11726,8,FALSE)</f>
        <v>Si</v>
      </c>
      <c r="K15" s="164" t="str">
        <f>VLOOKUP(E15,VIP!$A$2:$O15300,6,0)</f>
        <v>SI</v>
      </c>
      <c r="L15" s="146" t="s">
        <v>2214</v>
      </c>
      <c r="M15" s="171" t="s">
        <v>2538</v>
      </c>
      <c r="N15" s="96" t="s">
        <v>2446</v>
      </c>
      <c r="O15" s="164" t="s">
        <v>2586</v>
      </c>
      <c r="P15" s="164"/>
      <c r="Q15" s="170">
        <v>44420.61515046296</v>
      </c>
    </row>
    <row r="16" spans="1:17" ht="18" x14ac:dyDescent="0.25">
      <c r="A16" s="164" t="str">
        <f>VLOOKUP(E16,'LISTADO ATM'!$A$2:$C$902,3,0)</f>
        <v>DISTRITO NACIONAL</v>
      </c>
      <c r="B16" s="112" t="s">
        <v>2692</v>
      </c>
      <c r="C16" s="97">
        <v>44420.077002314814</v>
      </c>
      <c r="D16" s="97" t="s">
        <v>2175</v>
      </c>
      <c r="E16" s="141">
        <v>932</v>
      </c>
      <c r="F16" s="164" t="str">
        <f>VLOOKUP(E16,VIP!$A$2:$O14860,2,0)</f>
        <v>DRBR01E</v>
      </c>
      <c r="G16" s="164" t="str">
        <f>VLOOKUP(E16,'LISTADO ATM'!$A$2:$B$901,2,0)</f>
        <v xml:space="preserve">ATM Banco Agrícola </v>
      </c>
      <c r="H16" s="164" t="str">
        <f>VLOOKUP(E16,VIP!$A$2:$O19821,7,FALSE)</f>
        <v>Si</v>
      </c>
      <c r="I16" s="164" t="str">
        <f>VLOOKUP(E16,VIP!$A$2:$O11786,8,FALSE)</f>
        <v>Si</v>
      </c>
      <c r="J16" s="164" t="str">
        <f>VLOOKUP(E16,VIP!$A$2:$O11736,8,FALSE)</f>
        <v>Si</v>
      </c>
      <c r="K16" s="164" t="str">
        <f>VLOOKUP(E16,VIP!$A$2:$O15310,6,0)</f>
        <v>NO</v>
      </c>
      <c r="L16" s="146" t="s">
        <v>2214</v>
      </c>
      <c r="M16" s="171" t="s">
        <v>2538</v>
      </c>
      <c r="N16" s="171" t="s">
        <v>2718</v>
      </c>
      <c r="O16" s="164" t="s">
        <v>2448</v>
      </c>
      <c r="P16" s="164"/>
      <c r="Q16" s="170">
        <v>44420.61515046296</v>
      </c>
    </row>
    <row r="17" spans="1:23" ht="18" x14ac:dyDescent="0.25">
      <c r="A17" s="164" t="str">
        <f>VLOOKUP(E17,'LISTADO ATM'!$A$2:$C$902,3,0)</f>
        <v>NORTE</v>
      </c>
      <c r="B17" s="112" t="s">
        <v>2748</v>
      </c>
      <c r="C17" s="97">
        <v>44420.647997685184</v>
      </c>
      <c r="D17" s="97" t="s">
        <v>2175</v>
      </c>
      <c r="E17" s="141">
        <v>380</v>
      </c>
      <c r="F17" s="164" t="str">
        <f>VLOOKUP(E17,VIP!$A$2:$O14855,2,0)</f>
        <v>DRBR380</v>
      </c>
      <c r="G17" s="164" t="str">
        <f>VLOOKUP(E17,'LISTADO ATM'!$A$2:$B$901,2,0)</f>
        <v xml:space="preserve">ATM Oficina Navarrete </v>
      </c>
      <c r="H17" s="164" t="str">
        <f>VLOOKUP(E17,VIP!$A$2:$O19816,7,FALSE)</f>
        <v>Si</v>
      </c>
      <c r="I17" s="164" t="str">
        <f>VLOOKUP(E17,VIP!$A$2:$O11781,8,FALSE)</f>
        <v>Si</v>
      </c>
      <c r="J17" s="164" t="str">
        <f>VLOOKUP(E17,VIP!$A$2:$O11731,8,FALSE)</f>
        <v>Si</v>
      </c>
      <c r="K17" s="164" t="str">
        <f>VLOOKUP(E17,VIP!$A$2:$O15305,6,0)</f>
        <v>NO</v>
      </c>
      <c r="L17" s="146" t="s">
        <v>2214</v>
      </c>
      <c r="M17" s="171" t="s">
        <v>2538</v>
      </c>
      <c r="N17" s="96" t="s">
        <v>2446</v>
      </c>
      <c r="O17" s="164" t="s">
        <v>2448</v>
      </c>
      <c r="P17" s="164"/>
      <c r="Q17" s="170">
        <v>44538.833333333336</v>
      </c>
    </row>
    <row r="18" spans="1:23" ht="18" x14ac:dyDescent="0.25">
      <c r="A18" s="164" t="str">
        <f>VLOOKUP(E18,'LISTADO ATM'!$A$2:$C$902,3,0)</f>
        <v>NORTE</v>
      </c>
      <c r="B18" s="112" t="s">
        <v>2742</v>
      </c>
      <c r="C18" s="97">
        <v>44420.533518518518</v>
      </c>
      <c r="D18" s="97" t="s">
        <v>2462</v>
      </c>
      <c r="E18" s="141">
        <v>358</v>
      </c>
      <c r="F18" s="164" t="str">
        <f>VLOOKUP(E18,VIP!$A$2:$O14856,2,0)</f>
        <v>DRBR358</v>
      </c>
      <c r="G18" s="164" t="str">
        <f>VLOOKUP(E18,'LISTADO ATM'!$A$2:$B$901,2,0)</f>
        <v>ATM Ayuntamiento Cevico</v>
      </c>
      <c r="H18" s="164" t="str">
        <f>VLOOKUP(E18,VIP!$A$2:$O19817,7,FALSE)</f>
        <v>Si</v>
      </c>
      <c r="I18" s="164" t="str">
        <f>VLOOKUP(E18,VIP!$A$2:$O11782,8,FALSE)</f>
        <v>Si</v>
      </c>
      <c r="J18" s="164" t="str">
        <f>VLOOKUP(E18,VIP!$A$2:$O11732,8,FALSE)</f>
        <v>Si</v>
      </c>
      <c r="K18" s="164" t="str">
        <f>VLOOKUP(E18,VIP!$A$2:$O15306,6,0)</f>
        <v>NO</v>
      </c>
      <c r="L18" s="146" t="s">
        <v>2724</v>
      </c>
      <c r="M18" s="171" t="s">
        <v>2538</v>
      </c>
      <c r="N18" s="171" t="s">
        <v>2718</v>
      </c>
      <c r="O18" s="164" t="s">
        <v>2744</v>
      </c>
      <c r="P18" s="164" t="s">
        <v>2725</v>
      </c>
      <c r="Q18" s="170" t="s">
        <v>2724</v>
      </c>
    </row>
    <row r="19" spans="1:23" ht="18" x14ac:dyDescent="0.25">
      <c r="A19" s="164" t="str">
        <f>VLOOKUP(E19,'LISTADO ATM'!$A$2:$C$902,3,0)</f>
        <v>SUR</v>
      </c>
      <c r="B19" s="112" t="s">
        <v>2717</v>
      </c>
      <c r="C19" s="97">
        <v>44420.340752314813</v>
      </c>
      <c r="D19" s="97" t="s">
        <v>2462</v>
      </c>
      <c r="E19" s="141">
        <v>615</v>
      </c>
      <c r="F19" s="164" t="str">
        <f>VLOOKUP(E19,VIP!$A$2:$O14853,2,0)</f>
        <v>DRBR418</v>
      </c>
      <c r="G19" s="164" t="str">
        <f>VLOOKUP(E19,'LISTADO ATM'!$A$2:$B$901,2,0)</f>
        <v xml:space="preserve">ATM Estación Sunix Cabral (Barahona) </v>
      </c>
      <c r="H19" s="164" t="str">
        <f>VLOOKUP(E19,VIP!$A$2:$O19814,7,FALSE)</f>
        <v>Si</v>
      </c>
      <c r="I19" s="164" t="str">
        <f>VLOOKUP(E19,VIP!$A$2:$O11779,8,FALSE)</f>
        <v>Si</v>
      </c>
      <c r="J19" s="164" t="str">
        <f>VLOOKUP(E19,VIP!$A$2:$O11729,8,FALSE)</f>
        <v>Si</v>
      </c>
      <c r="K19" s="164" t="str">
        <f>VLOOKUP(E19,VIP!$A$2:$O15303,6,0)</f>
        <v>NO</v>
      </c>
      <c r="L19" s="146" t="s">
        <v>2724</v>
      </c>
      <c r="M19" s="171" t="s">
        <v>2538</v>
      </c>
      <c r="N19" s="171" t="s">
        <v>2718</v>
      </c>
      <c r="O19" s="164" t="s">
        <v>2463</v>
      </c>
      <c r="P19" s="164" t="s">
        <v>2725</v>
      </c>
      <c r="Q19" s="96" t="s">
        <v>2724</v>
      </c>
    </row>
    <row r="20" spans="1:23" ht="18" x14ac:dyDescent="0.25">
      <c r="A20" s="164" t="str">
        <f>VLOOKUP(E20,'LISTADO ATM'!$A$2:$C$902,3,0)</f>
        <v>SUR</v>
      </c>
      <c r="B20" s="112" t="s">
        <v>2739</v>
      </c>
      <c r="C20" s="97">
        <v>44420.536006944443</v>
      </c>
      <c r="D20" s="97" t="s">
        <v>2462</v>
      </c>
      <c r="E20" s="141">
        <v>825</v>
      </c>
      <c r="F20" s="164" t="str">
        <f>VLOOKUP(E20,VIP!$A$2:$O14853,2,0)</f>
        <v>DRBR825</v>
      </c>
      <c r="G20" s="164" t="str">
        <f>VLOOKUP(E20,'LISTADO ATM'!$A$2:$B$901,2,0)</f>
        <v xml:space="preserve">ATM Estacion Eco Cibeles (Las Matas de Farfán) </v>
      </c>
      <c r="H20" s="164" t="str">
        <f>VLOOKUP(E20,VIP!$A$2:$O19814,7,FALSE)</f>
        <v>Si</v>
      </c>
      <c r="I20" s="164" t="str">
        <f>VLOOKUP(E20,VIP!$A$2:$O11779,8,FALSE)</f>
        <v>Si</v>
      </c>
      <c r="J20" s="164" t="str">
        <f>VLOOKUP(E20,VIP!$A$2:$O11729,8,FALSE)</f>
        <v>Si</v>
      </c>
      <c r="K20" s="164" t="str">
        <f>VLOOKUP(E20,VIP!$A$2:$O15303,6,0)</f>
        <v>NO</v>
      </c>
      <c r="L20" s="146" t="s">
        <v>2724</v>
      </c>
      <c r="M20" s="171" t="s">
        <v>2538</v>
      </c>
      <c r="N20" s="171" t="s">
        <v>2718</v>
      </c>
      <c r="O20" s="164" t="s">
        <v>2744</v>
      </c>
      <c r="P20" s="164" t="s">
        <v>2725</v>
      </c>
      <c r="Q20" s="170" t="s">
        <v>2724</v>
      </c>
    </row>
    <row r="21" spans="1:23" ht="18" x14ac:dyDescent="0.25">
      <c r="A21" s="164" t="str">
        <f>VLOOKUP(E21,'LISTADO ATM'!$A$2:$C$902,3,0)</f>
        <v>SUR</v>
      </c>
      <c r="B21" s="112" t="s">
        <v>2740</v>
      </c>
      <c r="C21" s="97">
        <v>44420.535046296296</v>
      </c>
      <c r="D21" s="97" t="s">
        <v>2462</v>
      </c>
      <c r="E21" s="141">
        <v>890</v>
      </c>
      <c r="F21" s="164" t="str">
        <f>VLOOKUP(E21,VIP!$A$2:$O14854,2,0)</f>
        <v>DRBR890</v>
      </c>
      <c r="G21" s="164" t="str">
        <f>VLOOKUP(E21,'LISTADO ATM'!$A$2:$B$901,2,0)</f>
        <v xml:space="preserve">ATM Escuela Penitenciaria (San Cristóbal) </v>
      </c>
      <c r="H21" s="164" t="str">
        <f>VLOOKUP(E21,VIP!$A$2:$O19815,7,FALSE)</f>
        <v>Si</v>
      </c>
      <c r="I21" s="164" t="str">
        <f>VLOOKUP(E21,VIP!$A$2:$O11780,8,FALSE)</f>
        <v>Si</v>
      </c>
      <c r="J21" s="164" t="str">
        <f>VLOOKUP(E21,VIP!$A$2:$O11730,8,FALSE)</f>
        <v>Si</v>
      </c>
      <c r="K21" s="164" t="str">
        <f>VLOOKUP(E21,VIP!$A$2:$O15304,6,0)</f>
        <v>NO</v>
      </c>
      <c r="L21" s="146" t="s">
        <v>2724</v>
      </c>
      <c r="M21" s="171" t="s">
        <v>2538</v>
      </c>
      <c r="N21" s="171" t="s">
        <v>2718</v>
      </c>
      <c r="O21" s="164" t="s">
        <v>2744</v>
      </c>
      <c r="P21" s="164" t="s">
        <v>2725</v>
      </c>
      <c r="Q21" s="170" t="s">
        <v>2724</v>
      </c>
    </row>
    <row r="22" spans="1:23" ht="18" x14ac:dyDescent="0.25">
      <c r="A22" s="164" t="str">
        <f>VLOOKUP(E22,'LISTADO ATM'!$A$2:$C$902,3,0)</f>
        <v>DISTRITO NACIONAL</v>
      </c>
      <c r="B22" s="112" t="s">
        <v>2741</v>
      </c>
      <c r="C22" s="97">
        <v>44420.534386574072</v>
      </c>
      <c r="D22" s="97" t="s">
        <v>2462</v>
      </c>
      <c r="E22" s="141">
        <v>967</v>
      </c>
      <c r="F22" s="164" t="str">
        <f>VLOOKUP(E22,VIP!$A$2:$O14855,2,0)</f>
        <v>DRBR967</v>
      </c>
      <c r="G22" s="164" t="str">
        <f>VLOOKUP(E22,'LISTADO ATM'!$A$2:$B$901,2,0)</f>
        <v xml:space="preserve">ATM UNP Hiper Olé Autopista Duarte </v>
      </c>
      <c r="H22" s="164" t="str">
        <f>VLOOKUP(E22,VIP!$A$2:$O19816,7,FALSE)</f>
        <v>Si</v>
      </c>
      <c r="I22" s="164" t="str">
        <f>VLOOKUP(E22,VIP!$A$2:$O11781,8,FALSE)</f>
        <v>Si</v>
      </c>
      <c r="J22" s="164" t="str">
        <f>VLOOKUP(E22,VIP!$A$2:$O11731,8,FALSE)</f>
        <v>Si</v>
      </c>
      <c r="K22" s="164" t="str">
        <f>VLOOKUP(E22,VIP!$A$2:$O15305,6,0)</f>
        <v>NO</v>
      </c>
      <c r="L22" s="146" t="s">
        <v>2724</v>
      </c>
      <c r="M22" s="171" t="s">
        <v>2538</v>
      </c>
      <c r="N22" s="171" t="s">
        <v>2718</v>
      </c>
      <c r="O22" s="164" t="s">
        <v>2744</v>
      </c>
      <c r="P22" s="164" t="s">
        <v>2725</v>
      </c>
      <c r="Q22" s="170" t="s">
        <v>2724</v>
      </c>
    </row>
    <row r="23" spans="1:23" ht="18" x14ac:dyDescent="0.25">
      <c r="A23" s="164" t="str">
        <f>VLOOKUP(E23,'LISTADO ATM'!$A$2:$C$902,3,0)</f>
        <v>NORTE</v>
      </c>
      <c r="B23" s="112" t="s">
        <v>2772</v>
      </c>
      <c r="C23" s="97">
        <v>44420.650277777779</v>
      </c>
      <c r="D23" s="97" t="s">
        <v>2462</v>
      </c>
      <c r="E23" s="141">
        <v>747</v>
      </c>
      <c r="F23" s="164" t="str">
        <f>VLOOKUP(E23,VIP!$A$2:$O14878,2,0)</f>
        <v>DRBR200</v>
      </c>
      <c r="G23" s="164" t="str">
        <f>VLOOKUP(E23,'LISTADO ATM'!$A$2:$B$901,2,0)</f>
        <v xml:space="preserve">ATM Club BR (Santiago) </v>
      </c>
      <c r="H23" s="164" t="str">
        <f>VLOOKUP(E23,VIP!$A$2:$O19839,7,FALSE)</f>
        <v>Si</v>
      </c>
      <c r="I23" s="164" t="str">
        <f>VLOOKUP(E23,VIP!$A$2:$O11804,8,FALSE)</f>
        <v>Si</v>
      </c>
      <c r="J23" s="164" t="str">
        <f>VLOOKUP(E23,VIP!$A$2:$O11754,8,FALSE)</f>
        <v>Si</v>
      </c>
      <c r="K23" s="164" t="str">
        <f>VLOOKUP(E23,VIP!$A$2:$O15328,6,0)</f>
        <v>SI</v>
      </c>
      <c r="L23" s="146" t="s">
        <v>2773</v>
      </c>
      <c r="M23" s="171" t="s">
        <v>2538</v>
      </c>
      <c r="N23" s="96" t="s">
        <v>2718</v>
      </c>
      <c r="O23" s="164" t="s">
        <v>2722</v>
      </c>
      <c r="P23" s="164" t="s">
        <v>2725</v>
      </c>
      <c r="Q23" s="170">
        <v>44538.839583333334</v>
      </c>
    </row>
    <row r="24" spans="1:23" ht="18" x14ac:dyDescent="0.25">
      <c r="A24" s="164" t="str">
        <f>VLOOKUP(E24,'LISTADO ATM'!$A$2:$C$902,3,0)</f>
        <v>DISTRITO NACIONAL</v>
      </c>
      <c r="B24" s="112" t="s">
        <v>2688</v>
      </c>
      <c r="C24" s="97">
        <v>44420.094722222224</v>
      </c>
      <c r="D24" s="97" t="s">
        <v>2175</v>
      </c>
      <c r="E24" s="141">
        <v>60</v>
      </c>
      <c r="F24" s="164" t="str">
        <f>VLOOKUP(E24,VIP!$A$2:$O14856,2,0)</f>
        <v>DRBR060</v>
      </c>
      <c r="G24" s="164" t="str">
        <f>VLOOKUP(E24,'LISTADO ATM'!$A$2:$B$901,2,0)</f>
        <v xml:space="preserve">ATM Autobanco 27 de Febrero </v>
      </c>
      <c r="H24" s="164" t="str">
        <f>VLOOKUP(E24,VIP!$A$2:$O19817,7,FALSE)</f>
        <v>Si</v>
      </c>
      <c r="I24" s="164" t="str">
        <f>VLOOKUP(E24,VIP!$A$2:$O11782,8,FALSE)</f>
        <v>Si</v>
      </c>
      <c r="J24" s="164" t="str">
        <f>VLOOKUP(E24,VIP!$A$2:$O11732,8,FALSE)</f>
        <v>Si</v>
      </c>
      <c r="K24" s="164" t="str">
        <f>VLOOKUP(E24,VIP!$A$2:$O15306,6,0)</f>
        <v>NO</v>
      </c>
      <c r="L24" s="146" t="s">
        <v>2240</v>
      </c>
      <c r="M24" s="171" t="s">
        <v>2538</v>
      </c>
      <c r="N24" s="171" t="s">
        <v>2718</v>
      </c>
      <c r="O24" s="164" t="s">
        <v>2448</v>
      </c>
      <c r="P24" s="164"/>
      <c r="Q24" s="170">
        <v>44420.448877314811</v>
      </c>
    </row>
    <row r="25" spans="1:23" ht="18" x14ac:dyDescent="0.25">
      <c r="A25" s="164" t="str">
        <f>VLOOKUP(E25,'LISTADO ATM'!$A$2:$C$902,3,0)</f>
        <v>DISTRITO NACIONAL</v>
      </c>
      <c r="B25" s="112" t="s">
        <v>2685</v>
      </c>
      <c r="C25" s="97">
        <v>44420.098657407405</v>
      </c>
      <c r="D25" s="97" t="s">
        <v>2175</v>
      </c>
      <c r="E25" s="141">
        <v>153</v>
      </c>
      <c r="F25" s="164" t="str">
        <f>VLOOKUP(E25,VIP!$A$2:$O14853,2,0)</f>
        <v>DRBR153</v>
      </c>
      <c r="G25" s="164" t="str">
        <f>VLOOKUP(E25,'LISTADO ATM'!$A$2:$B$901,2,0)</f>
        <v xml:space="preserve">ATM Rehabilitación </v>
      </c>
      <c r="H25" s="164" t="str">
        <f>VLOOKUP(E25,VIP!$A$2:$O19814,7,FALSE)</f>
        <v>No</v>
      </c>
      <c r="I25" s="164" t="str">
        <f>VLOOKUP(E25,VIP!$A$2:$O11779,8,FALSE)</f>
        <v>No</v>
      </c>
      <c r="J25" s="164" t="str">
        <f>VLOOKUP(E25,VIP!$A$2:$O11729,8,FALSE)</f>
        <v>No</v>
      </c>
      <c r="K25" s="164" t="str">
        <f>VLOOKUP(E25,VIP!$A$2:$O15303,6,0)</f>
        <v>NO</v>
      </c>
      <c r="L25" s="146" t="s">
        <v>2240</v>
      </c>
      <c r="M25" s="171" t="s">
        <v>2538</v>
      </c>
      <c r="N25" s="171" t="s">
        <v>2718</v>
      </c>
      <c r="O25" s="164" t="s">
        <v>2448</v>
      </c>
      <c r="P25" s="164"/>
      <c r="Q25" s="170">
        <v>44420.448877314811</v>
      </c>
    </row>
    <row r="26" spans="1:23" ht="18" x14ac:dyDescent="0.25">
      <c r="A26" s="164" t="str">
        <f>VLOOKUP(E26,'LISTADO ATM'!$A$2:$C$902,3,0)</f>
        <v>SUR</v>
      </c>
      <c r="B26" s="112" t="s">
        <v>2705</v>
      </c>
      <c r="C26" s="97">
        <v>44420.337337962963</v>
      </c>
      <c r="D26" s="97" t="s">
        <v>2175</v>
      </c>
      <c r="E26" s="141">
        <v>677</v>
      </c>
      <c r="F26" s="164" t="str">
        <f>VLOOKUP(E26,VIP!$A$2:$O14849,2,0)</f>
        <v>DRBR677</v>
      </c>
      <c r="G26" s="164" t="str">
        <f>VLOOKUP(E26,'LISTADO ATM'!$A$2:$B$901,2,0)</f>
        <v>ATM PBG Villa Jaragua</v>
      </c>
      <c r="H26" s="164" t="str">
        <f>VLOOKUP(E26,VIP!$A$2:$O19810,7,FALSE)</f>
        <v>Si</v>
      </c>
      <c r="I26" s="164" t="str">
        <f>VLOOKUP(E26,VIP!$A$2:$O11775,8,FALSE)</f>
        <v>Si</v>
      </c>
      <c r="J26" s="164" t="str">
        <f>VLOOKUP(E26,VIP!$A$2:$O11725,8,FALSE)</f>
        <v>Si</v>
      </c>
      <c r="K26" s="164" t="str">
        <f>VLOOKUP(E26,VIP!$A$2:$O15299,6,0)</f>
        <v>SI</v>
      </c>
      <c r="L26" s="146" t="s">
        <v>2240</v>
      </c>
      <c r="M26" s="171" t="s">
        <v>2538</v>
      </c>
      <c r="N26" s="171" t="s">
        <v>2718</v>
      </c>
      <c r="O26" s="164" t="s">
        <v>2448</v>
      </c>
      <c r="P26" s="164"/>
      <c r="Q26" s="170">
        <v>44420.448877314811</v>
      </c>
    </row>
    <row r="27" spans="1:23" ht="18" x14ac:dyDescent="0.25">
      <c r="A27" s="164" t="str">
        <f>VLOOKUP(E27,'LISTADO ATM'!$A$2:$C$902,3,0)</f>
        <v>DISTRITO NACIONAL</v>
      </c>
      <c r="B27" s="112" t="s">
        <v>2689</v>
      </c>
      <c r="C27" s="97">
        <v>44420.093576388892</v>
      </c>
      <c r="D27" s="97" t="s">
        <v>2175</v>
      </c>
      <c r="E27" s="141">
        <v>698</v>
      </c>
      <c r="F27" s="164" t="str">
        <f>VLOOKUP(E27,VIP!$A$2:$O14857,2,0)</f>
        <v>DRBR698</v>
      </c>
      <c r="G27" s="164" t="str">
        <f>VLOOKUP(E27,'LISTADO ATM'!$A$2:$B$901,2,0)</f>
        <v>ATM Parador Bellamar</v>
      </c>
      <c r="H27" s="164" t="str">
        <f>VLOOKUP(E27,VIP!$A$2:$O19818,7,FALSE)</f>
        <v>Si</v>
      </c>
      <c r="I27" s="164" t="str">
        <f>VLOOKUP(E27,VIP!$A$2:$O11783,8,FALSE)</f>
        <v>Si</v>
      </c>
      <c r="J27" s="164" t="str">
        <f>VLOOKUP(E27,VIP!$A$2:$O11733,8,FALSE)</f>
        <v>Si</v>
      </c>
      <c r="K27" s="164" t="str">
        <f>VLOOKUP(E27,VIP!$A$2:$O15307,6,0)</f>
        <v>NO</v>
      </c>
      <c r="L27" s="146" t="s">
        <v>2240</v>
      </c>
      <c r="M27" s="171" t="s">
        <v>2538</v>
      </c>
      <c r="N27" s="171" t="s">
        <v>2718</v>
      </c>
      <c r="O27" s="164" t="s">
        <v>2448</v>
      </c>
      <c r="P27" s="164"/>
      <c r="Q27" s="170">
        <v>44420.448877314811</v>
      </c>
    </row>
    <row r="28" spans="1:23" ht="18" x14ac:dyDescent="0.25">
      <c r="A28" s="164" t="str">
        <f>VLOOKUP(E28,'LISTADO ATM'!$A$2:$C$902,3,0)</f>
        <v>DISTRITO NACIONAL</v>
      </c>
      <c r="B28" s="112" t="s">
        <v>2687</v>
      </c>
      <c r="C28" s="97">
        <v>44420.096192129633</v>
      </c>
      <c r="D28" s="97" t="s">
        <v>2175</v>
      </c>
      <c r="E28" s="141">
        <v>715</v>
      </c>
      <c r="F28" s="164" t="str">
        <f>VLOOKUP(E28,VIP!$A$2:$O14855,2,0)</f>
        <v>DRBR992</v>
      </c>
      <c r="G28" s="164" t="str">
        <f>VLOOKUP(E28,'LISTADO ATM'!$A$2:$B$901,2,0)</f>
        <v xml:space="preserve">ATM Oficina 27 de Febrero (Lobby) </v>
      </c>
      <c r="H28" s="164" t="str">
        <f>VLOOKUP(E28,VIP!$A$2:$O19816,7,FALSE)</f>
        <v>Si</v>
      </c>
      <c r="I28" s="164" t="str">
        <f>VLOOKUP(E28,VIP!$A$2:$O11781,8,FALSE)</f>
        <v>Si</v>
      </c>
      <c r="J28" s="164" t="str">
        <f>VLOOKUP(E28,VIP!$A$2:$O11731,8,FALSE)</f>
        <v>Si</v>
      </c>
      <c r="K28" s="164" t="str">
        <f>VLOOKUP(E28,VIP!$A$2:$O15305,6,0)</f>
        <v>NO</v>
      </c>
      <c r="L28" s="146" t="s">
        <v>2240</v>
      </c>
      <c r="M28" s="171" t="s">
        <v>2538</v>
      </c>
      <c r="N28" s="171" t="s">
        <v>2718</v>
      </c>
      <c r="O28" s="164" t="s">
        <v>2448</v>
      </c>
      <c r="P28" s="164"/>
      <c r="Q28" s="170">
        <v>44420.448877314811</v>
      </c>
    </row>
    <row r="29" spans="1:23" ht="18" x14ac:dyDescent="0.25">
      <c r="A29" s="164" t="str">
        <f>VLOOKUP(E29,'LISTADO ATM'!$A$2:$C$902,3,0)</f>
        <v>DISTRITO NACIONAL</v>
      </c>
      <c r="B29" s="112" t="s">
        <v>2690</v>
      </c>
      <c r="C29" s="97">
        <v>44420.090729166666</v>
      </c>
      <c r="D29" s="97" t="s">
        <v>2175</v>
      </c>
      <c r="E29" s="141">
        <v>744</v>
      </c>
      <c r="F29" s="164" t="str">
        <f>VLOOKUP(E29,VIP!$A$2:$O14858,2,0)</f>
        <v>DRBR289</v>
      </c>
      <c r="G29" s="164" t="str">
        <f>VLOOKUP(E29,'LISTADO ATM'!$A$2:$B$901,2,0)</f>
        <v xml:space="preserve">ATM Multicentro La Sirena Venezuela </v>
      </c>
      <c r="H29" s="164" t="str">
        <f>VLOOKUP(E29,VIP!$A$2:$O19819,7,FALSE)</f>
        <v>Si</v>
      </c>
      <c r="I29" s="164" t="str">
        <f>VLOOKUP(E29,VIP!$A$2:$O11784,8,FALSE)</f>
        <v>Si</v>
      </c>
      <c r="J29" s="164" t="str">
        <f>VLOOKUP(E29,VIP!$A$2:$O11734,8,FALSE)</f>
        <v>Si</v>
      </c>
      <c r="K29" s="164" t="str">
        <f>VLOOKUP(E29,VIP!$A$2:$O15308,6,0)</f>
        <v>SI</v>
      </c>
      <c r="L29" s="146" t="s">
        <v>2240</v>
      </c>
      <c r="M29" s="171" t="s">
        <v>2538</v>
      </c>
      <c r="N29" s="171" t="s">
        <v>2718</v>
      </c>
      <c r="O29" s="164" t="s">
        <v>2448</v>
      </c>
      <c r="P29" s="164"/>
      <c r="Q29" s="170">
        <v>44420.448877314811</v>
      </c>
      <c r="R29" s="44"/>
      <c r="S29" s="102"/>
      <c r="T29" s="102"/>
      <c r="U29" s="102"/>
      <c r="V29" s="78"/>
      <c r="W29" s="69"/>
    </row>
    <row r="30" spans="1:23" ht="18" x14ac:dyDescent="0.25">
      <c r="A30" s="164" t="str">
        <f>VLOOKUP(E30,'[1]LISTADO ATM'!$A$2:$C$902,3,0)</f>
        <v>DISTRITO NACIONAL</v>
      </c>
      <c r="B30" s="112" t="s">
        <v>2662</v>
      </c>
      <c r="C30" s="97">
        <v>44419.697233796294</v>
      </c>
      <c r="D30" s="97" t="s">
        <v>2175</v>
      </c>
      <c r="E30" s="141">
        <v>929</v>
      </c>
      <c r="F30" s="164" t="str">
        <f>VLOOKUP(E30,[1]VIP!$A$2:$O14927,2,0)</f>
        <v>DRBR929</v>
      </c>
      <c r="G30" s="164" t="str">
        <f>VLOOKUP(E30,'[1]LISTADO ATM'!$A$2:$B$901,2,0)</f>
        <v>ATM Autoservicio Nacional El Conde</v>
      </c>
      <c r="H30" s="164" t="str">
        <f>VLOOKUP(E30,[1]VIP!$A$2:$O19888,7,FALSE)</f>
        <v>Si</v>
      </c>
      <c r="I30" s="164" t="str">
        <f>VLOOKUP(E30,[1]VIP!$A$2:$O11853,8,FALSE)</f>
        <v>Si</v>
      </c>
      <c r="J30" s="164" t="str">
        <f>VLOOKUP(E30,[1]VIP!$A$2:$O11803,8,FALSE)</f>
        <v>Si</v>
      </c>
      <c r="K30" s="164" t="str">
        <f>VLOOKUP(E30,[1]VIP!$A$2:$O15377,6,0)</f>
        <v>NO</v>
      </c>
      <c r="L30" s="146" t="s">
        <v>2240</v>
      </c>
      <c r="M30" s="171" t="s">
        <v>2538</v>
      </c>
      <c r="N30" s="171" t="s">
        <v>2718</v>
      </c>
      <c r="O30" s="164" t="s">
        <v>2448</v>
      </c>
      <c r="P30" s="164"/>
      <c r="Q30" s="170">
        <v>44420.448877314811</v>
      </c>
      <c r="R30" s="44"/>
      <c r="S30" s="102"/>
      <c r="T30" s="102"/>
      <c r="U30" s="102"/>
      <c r="V30" s="78"/>
      <c r="W30" s="69"/>
    </row>
    <row r="31" spans="1:23" ht="18" x14ac:dyDescent="0.25">
      <c r="A31" s="164" t="str">
        <f>VLOOKUP(E31,'LISTADO ATM'!$A$2:$C$902,3,0)</f>
        <v>DISTRITO NACIONAL</v>
      </c>
      <c r="B31" s="112" t="s">
        <v>2695</v>
      </c>
      <c r="C31" s="97">
        <v>44420.070937500001</v>
      </c>
      <c r="D31" s="97" t="s">
        <v>2175</v>
      </c>
      <c r="E31" s="141">
        <v>935</v>
      </c>
      <c r="F31" s="164" t="str">
        <f>VLOOKUP(E31,VIP!$A$2:$O14863,2,0)</f>
        <v>DRBR16J</v>
      </c>
      <c r="G31" s="164" t="str">
        <f>VLOOKUP(E31,'LISTADO ATM'!$A$2:$B$901,2,0)</f>
        <v xml:space="preserve">ATM Oficina John F. Kennedy </v>
      </c>
      <c r="H31" s="164" t="str">
        <f>VLOOKUP(E31,VIP!$A$2:$O19824,7,FALSE)</f>
        <v>Si</v>
      </c>
      <c r="I31" s="164" t="str">
        <f>VLOOKUP(E31,VIP!$A$2:$O11789,8,FALSE)</f>
        <v>Si</v>
      </c>
      <c r="J31" s="164" t="str">
        <f>VLOOKUP(E31,VIP!$A$2:$O11739,8,FALSE)</f>
        <v>Si</v>
      </c>
      <c r="K31" s="164" t="str">
        <f>VLOOKUP(E31,VIP!$A$2:$O15313,6,0)</f>
        <v>SI</v>
      </c>
      <c r="L31" s="146" t="s">
        <v>2240</v>
      </c>
      <c r="M31" s="171" t="s">
        <v>2538</v>
      </c>
      <c r="N31" s="171" t="s">
        <v>2718</v>
      </c>
      <c r="O31" s="164" t="s">
        <v>2448</v>
      </c>
      <c r="P31" s="164"/>
      <c r="Q31" s="170">
        <v>44420.448877314811</v>
      </c>
      <c r="R31" s="44"/>
      <c r="S31" s="102"/>
      <c r="T31" s="102"/>
      <c r="U31" s="102"/>
      <c r="V31" s="78"/>
      <c r="W31" s="69"/>
    </row>
    <row r="32" spans="1:23" ht="18" x14ac:dyDescent="0.25">
      <c r="A32" s="164" t="str">
        <f>VLOOKUP(E32,'LISTADO ATM'!$A$2:$C$902,3,0)</f>
        <v>ESTE</v>
      </c>
      <c r="B32" s="112" t="s">
        <v>2682</v>
      </c>
      <c r="C32" s="97">
        <v>44420.102256944447</v>
      </c>
      <c r="D32" s="97" t="s">
        <v>2175</v>
      </c>
      <c r="E32" s="141">
        <v>945</v>
      </c>
      <c r="F32" s="164" t="str">
        <f>VLOOKUP(E32,VIP!$A$2:$O14850,2,0)</f>
        <v>DRBR945</v>
      </c>
      <c r="G32" s="167" t="str">
        <f>VLOOKUP(E32,'LISTADO ATM'!$A$2:$B$901,2,0)</f>
        <v xml:space="preserve">ATM UNP El Valle (Hato Mayor) </v>
      </c>
      <c r="H32" s="164" t="str">
        <f>VLOOKUP(E32,VIP!$A$2:$O19811,7,FALSE)</f>
        <v>Si</v>
      </c>
      <c r="I32" s="164" t="str">
        <f>VLOOKUP(E32,VIP!$A$2:$O11776,8,FALSE)</f>
        <v>Si</v>
      </c>
      <c r="J32" s="164" t="str">
        <f>VLOOKUP(E32,VIP!$A$2:$O11726,8,FALSE)</f>
        <v>Si</v>
      </c>
      <c r="K32" s="164" t="str">
        <f>VLOOKUP(E32,VIP!$A$2:$O15300,6,0)</f>
        <v>NO</v>
      </c>
      <c r="L32" s="146" t="s">
        <v>2240</v>
      </c>
      <c r="M32" s="171" t="s">
        <v>2538</v>
      </c>
      <c r="N32" s="171" t="s">
        <v>2718</v>
      </c>
      <c r="O32" s="164" t="s">
        <v>2448</v>
      </c>
      <c r="P32" s="164"/>
      <c r="Q32" s="170">
        <v>44420.448877314811</v>
      </c>
      <c r="R32" s="44"/>
      <c r="S32" s="102"/>
      <c r="T32" s="102"/>
      <c r="U32" s="102"/>
      <c r="V32" s="78"/>
      <c r="W32" s="69"/>
    </row>
    <row r="33" spans="1:23" ht="18" x14ac:dyDescent="0.25">
      <c r="A33" s="164" t="str">
        <f>VLOOKUP(E33,'LISTADO ATM'!$A$2:$C$902,3,0)</f>
        <v>DISTRITO NACIONAL</v>
      </c>
      <c r="B33" s="112" t="s">
        <v>2691</v>
      </c>
      <c r="C33" s="97">
        <v>44420.086076388892</v>
      </c>
      <c r="D33" s="97" t="s">
        <v>2175</v>
      </c>
      <c r="E33" s="141">
        <v>953</v>
      </c>
      <c r="F33" s="164" t="str">
        <f>VLOOKUP(E33,VIP!$A$2:$O14859,2,0)</f>
        <v>DRBR01I</v>
      </c>
      <c r="G33" s="167" t="str">
        <f>VLOOKUP(E33,'LISTADO ATM'!$A$2:$B$901,2,0)</f>
        <v xml:space="preserve">ATM Estafeta Dirección General de Pasaportes/Migración </v>
      </c>
      <c r="H33" s="164" t="str">
        <f>VLOOKUP(E33,VIP!$A$2:$O19820,7,FALSE)</f>
        <v>Si</v>
      </c>
      <c r="I33" s="164" t="str">
        <f>VLOOKUP(E33,VIP!$A$2:$O11785,8,FALSE)</f>
        <v>Si</v>
      </c>
      <c r="J33" s="164" t="str">
        <f>VLOOKUP(E33,VIP!$A$2:$O11735,8,FALSE)</f>
        <v>Si</v>
      </c>
      <c r="K33" s="164" t="str">
        <f>VLOOKUP(E33,VIP!$A$2:$O15309,6,0)</f>
        <v>No</v>
      </c>
      <c r="L33" s="146" t="s">
        <v>2240</v>
      </c>
      <c r="M33" s="171" t="s">
        <v>2538</v>
      </c>
      <c r="N33" s="171" t="s">
        <v>2718</v>
      </c>
      <c r="O33" s="164" t="s">
        <v>2448</v>
      </c>
      <c r="P33" s="164"/>
      <c r="Q33" s="170">
        <v>44420.448877314811</v>
      </c>
      <c r="R33" s="44"/>
      <c r="S33" s="102"/>
      <c r="T33" s="102"/>
      <c r="U33" s="102"/>
      <c r="V33" s="78"/>
      <c r="W33" s="69"/>
    </row>
    <row r="34" spans="1:23" ht="18" x14ac:dyDescent="0.25">
      <c r="A34" s="164" t="str">
        <f>VLOOKUP(E34,'LISTADO ATM'!$A$2:$C$902,3,0)</f>
        <v>ESTE</v>
      </c>
      <c r="B34" s="112" t="s">
        <v>2669</v>
      </c>
      <c r="C34" s="97">
        <v>44419.951122685183</v>
      </c>
      <c r="D34" s="97" t="s">
        <v>2175</v>
      </c>
      <c r="E34" s="141">
        <v>16</v>
      </c>
      <c r="F34" s="164" t="str">
        <f>VLOOKUP(E34,VIP!$A$2:$O14871,2,0)</f>
        <v>DRBR046</v>
      </c>
      <c r="G34" s="167" t="str">
        <f>VLOOKUP(E34,'LISTADO ATM'!$A$2:$B$901,2,0)</f>
        <v>ATM Estación Texaco Sabana de la Mar</v>
      </c>
      <c r="H34" s="164" t="str">
        <f>VLOOKUP(E34,VIP!$A$2:$O19832,7,FALSE)</f>
        <v>Si</v>
      </c>
      <c r="I34" s="164" t="str">
        <f>VLOOKUP(E34,VIP!$A$2:$O11797,8,FALSE)</f>
        <v>Si</v>
      </c>
      <c r="J34" s="164" t="str">
        <f>VLOOKUP(E34,VIP!$A$2:$O11747,8,FALSE)</f>
        <v>Si</v>
      </c>
      <c r="K34" s="164" t="str">
        <f>VLOOKUP(E34,VIP!$A$2:$O15321,6,0)</f>
        <v>NO</v>
      </c>
      <c r="L34" s="146" t="s">
        <v>2240</v>
      </c>
      <c r="M34" s="171" t="s">
        <v>2538</v>
      </c>
      <c r="N34" s="96" t="s">
        <v>2446</v>
      </c>
      <c r="O34" s="164" t="s">
        <v>2448</v>
      </c>
      <c r="P34" s="164"/>
      <c r="Q34" s="170">
        <v>44420.61515046296</v>
      </c>
      <c r="R34" s="44"/>
      <c r="S34" s="102"/>
      <c r="T34" s="102"/>
      <c r="U34" s="102"/>
      <c r="V34" s="78"/>
      <c r="W34" s="69"/>
    </row>
    <row r="35" spans="1:23" ht="18" x14ac:dyDescent="0.25">
      <c r="A35" s="164" t="str">
        <f>VLOOKUP(E35,'[1]LISTADO ATM'!$A$2:$C$902,3,0)</f>
        <v>DISTRITO NACIONAL</v>
      </c>
      <c r="B35" s="112" t="s">
        <v>2659</v>
      </c>
      <c r="C35" s="97">
        <v>44419.713692129626</v>
      </c>
      <c r="D35" s="97" t="s">
        <v>2175</v>
      </c>
      <c r="E35" s="141">
        <v>34</v>
      </c>
      <c r="F35" s="164" t="str">
        <f>VLOOKUP(E35,[1]VIP!$A$2:$O14919,2,0)</f>
        <v>DRBR034</v>
      </c>
      <c r="G35" s="167" t="str">
        <f>VLOOKUP(E35,'[1]LISTADO ATM'!$A$2:$B$901,2,0)</f>
        <v xml:space="preserve">ATM Plaza de la Salud </v>
      </c>
      <c r="H35" s="164" t="str">
        <f>VLOOKUP(E35,[1]VIP!$A$2:$O19880,7,FALSE)</f>
        <v>Si</v>
      </c>
      <c r="I35" s="164" t="str">
        <f>VLOOKUP(E35,[1]VIP!$A$2:$O11845,8,FALSE)</f>
        <v>Si</v>
      </c>
      <c r="J35" s="164" t="str">
        <f>VLOOKUP(E35,[1]VIP!$A$2:$O11795,8,FALSE)</f>
        <v>Si</v>
      </c>
      <c r="K35" s="164" t="str">
        <f>VLOOKUP(E35,[1]VIP!$A$2:$O15369,6,0)</f>
        <v>NO</v>
      </c>
      <c r="L35" s="146" t="s">
        <v>2240</v>
      </c>
      <c r="M35" s="171" t="s">
        <v>2538</v>
      </c>
      <c r="N35" s="171" t="s">
        <v>2718</v>
      </c>
      <c r="O35" s="164" t="s">
        <v>2448</v>
      </c>
      <c r="P35" s="164"/>
      <c r="Q35" s="170">
        <v>44420.61515046296</v>
      </c>
      <c r="R35" s="44"/>
      <c r="S35" s="102"/>
      <c r="T35" s="102"/>
      <c r="U35" s="102"/>
      <c r="V35" s="78"/>
      <c r="W35" s="69"/>
    </row>
    <row r="36" spans="1:23" ht="18" x14ac:dyDescent="0.25">
      <c r="A36" s="164" t="str">
        <f>VLOOKUP(E36,'LISTADO ATM'!$A$2:$C$902,3,0)</f>
        <v>DISTRITO NACIONAL</v>
      </c>
      <c r="B36" s="112" t="s">
        <v>2684</v>
      </c>
      <c r="C36" s="97">
        <v>44420.099965277775</v>
      </c>
      <c r="D36" s="97" t="s">
        <v>2175</v>
      </c>
      <c r="E36" s="141">
        <v>57</v>
      </c>
      <c r="F36" s="164" t="str">
        <f>VLOOKUP(E36,VIP!$A$2:$O14852,2,0)</f>
        <v>DRBR057</v>
      </c>
      <c r="G36" s="164" t="str">
        <f>VLOOKUP(E36,'LISTADO ATM'!$A$2:$B$901,2,0)</f>
        <v xml:space="preserve">ATM Oficina Malecon Center </v>
      </c>
      <c r="H36" s="164" t="str">
        <f>VLOOKUP(E36,VIP!$A$2:$O19813,7,FALSE)</f>
        <v>Si</v>
      </c>
      <c r="I36" s="164" t="str">
        <f>VLOOKUP(E36,VIP!$A$2:$O11778,8,FALSE)</f>
        <v>Si</v>
      </c>
      <c r="J36" s="164" t="str">
        <f>VLOOKUP(E36,VIP!$A$2:$O11728,8,FALSE)</f>
        <v>Si</v>
      </c>
      <c r="K36" s="164" t="str">
        <f>VLOOKUP(E36,VIP!$A$2:$O15302,6,0)</f>
        <v>NO</v>
      </c>
      <c r="L36" s="146" t="s">
        <v>2240</v>
      </c>
      <c r="M36" s="171" t="s">
        <v>2538</v>
      </c>
      <c r="N36" s="171" t="s">
        <v>2718</v>
      </c>
      <c r="O36" s="164" t="s">
        <v>2448</v>
      </c>
      <c r="P36" s="164"/>
      <c r="Q36" s="170">
        <v>44420.61515046296</v>
      </c>
      <c r="R36" s="44"/>
      <c r="S36" s="102"/>
      <c r="T36" s="102"/>
      <c r="U36" s="102"/>
      <c r="V36" s="78"/>
      <c r="W36" s="69"/>
    </row>
    <row r="37" spans="1:23" ht="18" x14ac:dyDescent="0.25">
      <c r="A37" s="164" t="str">
        <f>VLOOKUP(E37,'[1]LISTADO ATM'!$A$2:$C$902,3,0)</f>
        <v>ESTE</v>
      </c>
      <c r="B37" s="112" t="s">
        <v>2663</v>
      </c>
      <c r="C37" s="97">
        <v>44419.696516203701</v>
      </c>
      <c r="D37" s="97" t="s">
        <v>2175</v>
      </c>
      <c r="E37" s="141">
        <v>385</v>
      </c>
      <c r="F37" s="164" t="str">
        <f>VLOOKUP(E37,[1]VIP!$A$2:$O14928,2,0)</f>
        <v>DRBR385</v>
      </c>
      <c r="G37" s="164" t="str">
        <f>VLOOKUP(E37,'[1]LISTADO ATM'!$A$2:$B$901,2,0)</f>
        <v xml:space="preserve">ATM Plaza Verón I </v>
      </c>
      <c r="H37" s="164" t="str">
        <f>VLOOKUP(E37,[1]VIP!$A$2:$O19889,7,FALSE)</f>
        <v>Si</v>
      </c>
      <c r="I37" s="164" t="str">
        <f>VLOOKUP(E37,[1]VIP!$A$2:$O11854,8,FALSE)</f>
        <v>Si</v>
      </c>
      <c r="J37" s="164" t="str">
        <f>VLOOKUP(E37,[1]VIP!$A$2:$O11804,8,FALSE)</f>
        <v>Si</v>
      </c>
      <c r="K37" s="164" t="str">
        <f>VLOOKUP(E37,[1]VIP!$A$2:$O15378,6,0)</f>
        <v>NO</v>
      </c>
      <c r="L37" s="146" t="s">
        <v>2240</v>
      </c>
      <c r="M37" s="171" t="s">
        <v>2538</v>
      </c>
      <c r="N37" s="96" t="s">
        <v>2446</v>
      </c>
      <c r="O37" s="164" t="s">
        <v>2448</v>
      </c>
      <c r="P37" s="164"/>
      <c r="Q37" s="170">
        <v>44420.61515046296</v>
      </c>
      <c r="R37" s="44"/>
      <c r="S37" s="102"/>
      <c r="T37" s="102"/>
      <c r="U37" s="102"/>
      <c r="V37" s="78"/>
      <c r="W37" s="69"/>
    </row>
    <row r="38" spans="1:23" ht="18" x14ac:dyDescent="0.25">
      <c r="A38" s="164" t="str">
        <f>VLOOKUP(E38,'[1]LISTADO ATM'!$A$2:$C$902,3,0)</f>
        <v>DISTRITO NACIONAL</v>
      </c>
      <c r="B38" s="112" t="s">
        <v>2657</v>
      </c>
      <c r="C38" s="97">
        <v>44419.725775462961</v>
      </c>
      <c r="D38" s="97" t="s">
        <v>2175</v>
      </c>
      <c r="E38" s="141">
        <v>574</v>
      </c>
      <c r="F38" s="164" t="str">
        <f>VLOOKUP(E38,[1]VIP!$A$2:$O14914,2,0)</f>
        <v>DRBR080</v>
      </c>
      <c r="G38" s="164" t="str">
        <f>VLOOKUP(E38,'[1]LISTADO ATM'!$A$2:$B$901,2,0)</f>
        <v xml:space="preserve">ATM Club Obras Públicas </v>
      </c>
      <c r="H38" s="164" t="str">
        <f>VLOOKUP(E38,[1]VIP!$A$2:$O19875,7,FALSE)</f>
        <v>Si</v>
      </c>
      <c r="I38" s="164" t="str">
        <f>VLOOKUP(E38,[1]VIP!$A$2:$O11840,8,FALSE)</f>
        <v>Si</v>
      </c>
      <c r="J38" s="164" t="str">
        <f>VLOOKUP(E38,[1]VIP!$A$2:$O11790,8,FALSE)</f>
        <v>Si</v>
      </c>
      <c r="K38" s="164" t="str">
        <f>VLOOKUP(E38,[1]VIP!$A$2:$O15364,6,0)</f>
        <v>NO</v>
      </c>
      <c r="L38" s="146" t="s">
        <v>2240</v>
      </c>
      <c r="M38" s="171" t="s">
        <v>2538</v>
      </c>
      <c r="N38" s="171" t="s">
        <v>2718</v>
      </c>
      <c r="O38" s="164" t="s">
        <v>2448</v>
      </c>
      <c r="P38" s="164"/>
      <c r="Q38" s="170">
        <v>44420.61515046296</v>
      </c>
      <c r="R38" s="44"/>
      <c r="S38" s="102"/>
      <c r="T38" s="102"/>
      <c r="U38" s="102"/>
      <c r="V38" s="78"/>
      <c r="W38" s="69"/>
    </row>
    <row r="39" spans="1:23" ht="18" x14ac:dyDescent="0.25">
      <c r="A39" s="164" t="str">
        <f>VLOOKUP(E39,'LISTADO ATM'!$A$2:$C$902,3,0)</f>
        <v>DISTRITO NACIONAL</v>
      </c>
      <c r="B39" s="112" t="s">
        <v>2767</v>
      </c>
      <c r="C39" s="97">
        <v>44420.705682870372</v>
      </c>
      <c r="D39" s="97" t="s">
        <v>2175</v>
      </c>
      <c r="E39" s="141">
        <v>563</v>
      </c>
      <c r="F39" s="164" t="str">
        <f>VLOOKUP(E39,VIP!$A$2:$O14870,2,0)</f>
        <v>DRBR233</v>
      </c>
      <c r="G39" s="164" t="str">
        <f>VLOOKUP(E39,'LISTADO ATM'!$A$2:$B$901,2,0)</f>
        <v xml:space="preserve">ATM Base Aérea San Isidro </v>
      </c>
      <c r="H39" s="164" t="str">
        <f>VLOOKUP(E39,VIP!$A$2:$O19831,7,FALSE)</f>
        <v>Si</v>
      </c>
      <c r="I39" s="164" t="str">
        <f>VLOOKUP(E39,VIP!$A$2:$O11796,8,FALSE)</f>
        <v>Si</v>
      </c>
      <c r="J39" s="164" t="str">
        <f>VLOOKUP(E39,VIP!$A$2:$O11746,8,FALSE)</f>
        <v>Si</v>
      </c>
      <c r="K39" s="164" t="str">
        <f>VLOOKUP(E39,VIP!$A$2:$O15320,6,0)</f>
        <v>NO</v>
      </c>
      <c r="L39" s="146" t="s">
        <v>2240</v>
      </c>
      <c r="M39" s="171" t="s">
        <v>2538</v>
      </c>
      <c r="N39" s="96" t="s">
        <v>2613</v>
      </c>
      <c r="O39" s="164" t="s">
        <v>2448</v>
      </c>
      <c r="P39" s="164"/>
      <c r="Q39" s="170">
        <v>44538.619444444441</v>
      </c>
      <c r="R39" s="44"/>
      <c r="S39" s="102"/>
      <c r="T39" s="102"/>
      <c r="U39" s="102"/>
      <c r="V39" s="78"/>
      <c r="W39" s="69"/>
    </row>
    <row r="40" spans="1:23" ht="18" x14ac:dyDescent="0.25">
      <c r="A40" s="164" t="str">
        <f>VLOOKUP(E40,'LISTADO ATM'!$A$2:$C$902,3,0)</f>
        <v>DISTRITO NACIONAL</v>
      </c>
      <c r="B40" s="112" t="s">
        <v>2738</v>
      </c>
      <c r="C40" s="97">
        <v>44420.553877314815</v>
      </c>
      <c r="D40" s="97" t="s">
        <v>2175</v>
      </c>
      <c r="E40" s="141">
        <v>524</v>
      </c>
      <c r="F40" s="164" t="str">
        <f>VLOOKUP(E40,VIP!$A$2:$O14852,2,0)</f>
        <v>DRBR524</v>
      </c>
      <c r="G40" s="164" t="str">
        <f>VLOOKUP(E40,'LISTADO ATM'!$A$2:$B$901,2,0)</f>
        <v xml:space="preserve">ATM DNCD </v>
      </c>
      <c r="H40" s="164" t="str">
        <f>VLOOKUP(E40,VIP!$A$2:$O19813,7,FALSE)</f>
        <v>Si</v>
      </c>
      <c r="I40" s="164" t="str">
        <f>VLOOKUP(E40,VIP!$A$2:$O11778,8,FALSE)</f>
        <v>Si</v>
      </c>
      <c r="J40" s="164" t="str">
        <f>VLOOKUP(E40,VIP!$A$2:$O11728,8,FALSE)</f>
        <v>Si</v>
      </c>
      <c r="K40" s="164" t="str">
        <f>VLOOKUP(E40,VIP!$A$2:$O15302,6,0)</f>
        <v>NO</v>
      </c>
      <c r="L40" s="146" t="s">
        <v>2240</v>
      </c>
      <c r="M40" s="171" t="s">
        <v>2538</v>
      </c>
      <c r="N40" s="171" t="s">
        <v>2718</v>
      </c>
      <c r="O40" s="164" t="s">
        <v>2448</v>
      </c>
      <c r="P40" s="164"/>
      <c r="Q40" s="170" t="s">
        <v>2240</v>
      </c>
      <c r="R40" s="44"/>
      <c r="S40" s="102"/>
      <c r="T40" s="102"/>
      <c r="U40" s="102"/>
      <c r="V40" s="78"/>
      <c r="W40" s="69"/>
    </row>
    <row r="41" spans="1:23" ht="18" x14ac:dyDescent="0.25">
      <c r="A41" s="164" t="str">
        <f>VLOOKUP(E41,'LISTADO ATM'!$A$2:$C$902,3,0)</f>
        <v>ESTE</v>
      </c>
      <c r="B41" s="112" t="s">
        <v>2702</v>
      </c>
      <c r="C41" s="97">
        <v>44420.038518518515</v>
      </c>
      <c r="D41" s="97" t="s">
        <v>2462</v>
      </c>
      <c r="E41" s="141">
        <v>429</v>
      </c>
      <c r="F41" s="164" t="str">
        <f>VLOOKUP(E41,VIP!$A$2:$O14870,2,0)</f>
        <v>DRBR429</v>
      </c>
      <c r="G41" s="164" t="str">
        <f>VLOOKUP(E41,'LISTADO ATM'!$A$2:$B$901,2,0)</f>
        <v xml:space="preserve">ATM Oficina Jumbo La Romana </v>
      </c>
      <c r="H41" s="164" t="str">
        <f>VLOOKUP(E41,VIP!$A$2:$O19831,7,FALSE)</f>
        <v>Si</v>
      </c>
      <c r="I41" s="164" t="str">
        <f>VLOOKUP(E41,VIP!$A$2:$O11796,8,FALSE)</f>
        <v>Si</v>
      </c>
      <c r="J41" s="164" t="str">
        <f>VLOOKUP(E41,VIP!$A$2:$O11746,8,FALSE)</f>
        <v>Si</v>
      </c>
      <c r="K41" s="164" t="str">
        <f>VLOOKUP(E41,VIP!$A$2:$O15320,6,0)</f>
        <v>NO</v>
      </c>
      <c r="L41" s="146" t="s">
        <v>2590</v>
      </c>
      <c r="M41" s="171" t="s">
        <v>2538</v>
      </c>
      <c r="N41" s="171" t="s">
        <v>2718</v>
      </c>
      <c r="O41" s="164" t="s">
        <v>2463</v>
      </c>
      <c r="P41" s="164"/>
      <c r="Q41" s="170">
        <v>44420.61515046296</v>
      </c>
      <c r="R41" s="44"/>
      <c r="S41" s="102"/>
      <c r="T41" s="102"/>
      <c r="U41" s="102"/>
      <c r="V41" s="78"/>
      <c r="W41" s="69"/>
    </row>
    <row r="42" spans="1:23" ht="18" x14ac:dyDescent="0.25">
      <c r="A42" s="164" t="str">
        <f>VLOOKUP(E42,'LISTADO ATM'!$A$2:$C$902,3,0)</f>
        <v>NORTE</v>
      </c>
      <c r="B42" s="112" t="s">
        <v>2696</v>
      </c>
      <c r="C42" s="97">
        <v>44420.064155092594</v>
      </c>
      <c r="D42" s="97" t="s">
        <v>2462</v>
      </c>
      <c r="E42" s="141">
        <v>431</v>
      </c>
      <c r="F42" s="164" t="str">
        <f>VLOOKUP(E42,VIP!$A$2:$O14864,2,0)</f>
        <v>DRBR583</v>
      </c>
      <c r="G42" s="164" t="str">
        <f>VLOOKUP(E42,'LISTADO ATM'!$A$2:$B$901,2,0)</f>
        <v xml:space="preserve">ATM Autoservicio Sol (Santiago) </v>
      </c>
      <c r="H42" s="164" t="str">
        <f>VLOOKUP(E42,VIP!$A$2:$O19825,7,FALSE)</f>
        <v>Si</v>
      </c>
      <c r="I42" s="164" t="str">
        <f>VLOOKUP(E42,VIP!$A$2:$O11790,8,FALSE)</f>
        <v>Si</v>
      </c>
      <c r="J42" s="164" t="str">
        <f>VLOOKUP(E42,VIP!$A$2:$O11740,8,FALSE)</f>
        <v>Si</v>
      </c>
      <c r="K42" s="164" t="str">
        <f>VLOOKUP(E42,VIP!$A$2:$O15314,6,0)</f>
        <v>SI</v>
      </c>
      <c r="L42" s="146" t="s">
        <v>2590</v>
      </c>
      <c r="M42" s="171" t="s">
        <v>2538</v>
      </c>
      <c r="N42" s="171" t="s">
        <v>2718</v>
      </c>
      <c r="O42" s="164" t="s">
        <v>2463</v>
      </c>
      <c r="P42" s="164"/>
      <c r="Q42" s="170">
        <v>44420.61515046296</v>
      </c>
      <c r="R42" s="44"/>
      <c r="S42" s="102"/>
      <c r="T42" s="102"/>
      <c r="U42" s="102"/>
      <c r="V42" s="78"/>
      <c r="W42" s="69"/>
    </row>
    <row r="43" spans="1:23" ht="18" x14ac:dyDescent="0.25">
      <c r="A43" s="164" t="str">
        <f>VLOOKUP(E43,'LISTADO ATM'!$A$2:$C$902,3,0)</f>
        <v>NORTE</v>
      </c>
      <c r="B43" s="112" t="s">
        <v>2694</v>
      </c>
      <c r="C43" s="97">
        <v>44420.072418981479</v>
      </c>
      <c r="D43" s="97" t="s">
        <v>2462</v>
      </c>
      <c r="E43" s="141">
        <v>538</v>
      </c>
      <c r="F43" s="164" t="str">
        <f>VLOOKUP(E43,VIP!$A$2:$O14862,2,0)</f>
        <v>DRBR538</v>
      </c>
      <c r="G43" s="164" t="str">
        <f>VLOOKUP(E43,'LISTADO ATM'!$A$2:$B$901,2,0)</f>
        <v>ATM  Autoservicio San Fco. Macorís</v>
      </c>
      <c r="H43" s="164" t="str">
        <f>VLOOKUP(E43,VIP!$A$2:$O19823,7,FALSE)</f>
        <v>Si</v>
      </c>
      <c r="I43" s="164" t="str">
        <f>VLOOKUP(E43,VIP!$A$2:$O11788,8,FALSE)</f>
        <v>Si</v>
      </c>
      <c r="J43" s="164" t="str">
        <f>VLOOKUP(E43,VIP!$A$2:$O11738,8,FALSE)</f>
        <v>Si</v>
      </c>
      <c r="K43" s="164" t="str">
        <f>VLOOKUP(E43,VIP!$A$2:$O15312,6,0)</f>
        <v>NO</v>
      </c>
      <c r="L43" s="146" t="s">
        <v>2590</v>
      </c>
      <c r="M43" s="171" t="s">
        <v>2538</v>
      </c>
      <c r="N43" s="171" t="s">
        <v>2718</v>
      </c>
      <c r="O43" s="164" t="s">
        <v>2463</v>
      </c>
      <c r="P43" s="165"/>
      <c r="Q43" s="170">
        <v>44420.61515046296</v>
      </c>
      <c r="R43" s="44"/>
      <c r="S43" s="102"/>
      <c r="T43" s="102"/>
      <c r="U43" s="102"/>
      <c r="V43" s="78"/>
      <c r="W43" s="69"/>
    </row>
    <row r="44" spans="1:23" ht="18" x14ac:dyDescent="0.25">
      <c r="A44" s="164" t="str">
        <f>VLOOKUP(E44,'LISTADO ATM'!$A$2:$C$902,3,0)</f>
        <v>NORTE</v>
      </c>
      <c r="B44" s="112" t="s">
        <v>2699</v>
      </c>
      <c r="C44" s="97">
        <v>44420.056504629632</v>
      </c>
      <c r="D44" s="97" t="s">
        <v>2643</v>
      </c>
      <c r="E44" s="141">
        <v>944</v>
      </c>
      <c r="F44" s="164" t="str">
        <f>VLOOKUP(E44,VIP!$A$2:$O14867,2,0)</f>
        <v>DRBR944</v>
      </c>
      <c r="G44" s="164" t="str">
        <f>VLOOKUP(E44,'LISTADO ATM'!$A$2:$B$901,2,0)</f>
        <v xml:space="preserve">ATM UNP Mao </v>
      </c>
      <c r="H44" s="164" t="str">
        <f>VLOOKUP(E44,VIP!$A$2:$O19828,7,FALSE)</f>
        <v>Si</v>
      </c>
      <c r="I44" s="164" t="str">
        <f>VLOOKUP(E44,VIP!$A$2:$O11793,8,FALSE)</f>
        <v>Si</v>
      </c>
      <c r="J44" s="164" t="str">
        <f>VLOOKUP(E44,VIP!$A$2:$O11743,8,FALSE)</f>
        <v>Si</v>
      </c>
      <c r="K44" s="164" t="str">
        <f>VLOOKUP(E44,VIP!$A$2:$O15317,6,0)</f>
        <v>NO</v>
      </c>
      <c r="L44" s="146" t="s">
        <v>2590</v>
      </c>
      <c r="M44" s="171" t="s">
        <v>2538</v>
      </c>
      <c r="N44" s="96" t="s">
        <v>2446</v>
      </c>
      <c r="O44" s="164" t="s">
        <v>2644</v>
      </c>
      <c r="P44" s="165"/>
      <c r="Q44" s="170">
        <v>44420.61515046296</v>
      </c>
      <c r="R44" s="44"/>
      <c r="S44" s="102"/>
      <c r="T44" s="102"/>
      <c r="U44" s="102"/>
      <c r="V44" s="78"/>
      <c r="W44" s="69"/>
    </row>
    <row r="45" spans="1:23" ht="18" x14ac:dyDescent="0.25">
      <c r="A45" s="165" t="str">
        <f>VLOOKUP(E45,'LISTADO ATM'!$A$2:$C$902,3,0)</f>
        <v>NORTE</v>
      </c>
      <c r="B45" s="112" t="s">
        <v>2633</v>
      </c>
      <c r="C45" s="97">
        <v>44419.370694444442</v>
      </c>
      <c r="D45" s="97" t="s">
        <v>2643</v>
      </c>
      <c r="E45" s="141">
        <v>599</v>
      </c>
      <c r="F45" s="165" t="str">
        <f>VLOOKUP(E45,VIP!$A$2:$O14925,2,0)</f>
        <v>DRBR258</v>
      </c>
      <c r="G45" s="165" t="str">
        <f>VLOOKUP(E45,'[1]LISTADO ATM'!$A$2:$B$901,2,0)</f>
        <v xml:space="preserve">ATM Oficina Plaza Internacional (Santiago) </v>
      </c>
      <c r="H45" s="165" t="str">
        <f>VLOOKUP(E45,VIP!$A$2:$O19886,7,FALSE)</f>
        <v>Si</v>
      </c>
      <c r="I45" s="165" t="str">
        <f>VLOOKUP(E45,VIP!$A$2:$O11851,8,FALSE)</f>
        <v>Si</v>
      </c>
      <c r="J45" s="165" t="str">
        <f>VLOOKUP(E45,VIP!$A$2:$O11801,8,FALSE)</f>
        <v>Si</v>
      </c>
      <c r="K45" s="165" t="str">
        <f>VLOOKUP(E45,VIP!$A$2:$O15375,6,0)</f>
        <v>NO</v>
      </c>
      <c r="L45" s="146" t="s">
        <v>2590</v>
      </c>
      <c r="M45" s="171" t="s">
        <v>2538</v>
      </c>
      <c r="N45" s="96" t="s">
        <v>2613</v>
      </c>
      <c r="O45" s="165" t="s">
        <v>2644</v>
      </c>
      <c r="P45" s="165"/>
      <c r="Q45" s="170">
        <v>44538.68472222222</v>
      </c>
      <c r="R45" s="102"/>
      <c r="S45" s="102"/>
      <c r="T45" s="102"/>
      <c r="U45" s="78"/>
      <c r="V45" s="69"/>
    </row>
    <row r="46" spans="1:23" ht="18" x14ac:dyDescent="0.25">
      <c r="A46" s="165" t="str">
        <f>VLOOKUP(E46,'LISTADO ATM'!$A$2:$C$902,3,0)</f>
        <v>DISTRITO NACIONAL</v>
      </c>
      <c r="B46" s="112" t="s">
        <v>2625</v>
      </c>
      <c r="C46" s="97">
        <v>44418.603831018518</v>
      </c>
      <c r="D46" s="97" t="s">
        <v>2442</v>
      </c>
      <c r="E46" s="141">
        <v>818</v>
      </c>
      <c r="F46" s="165" t="str">
        <f>VLOOKUP(E46,VIP!$A$2:$O14855,2,0)</f>
        <v>DRBR818</v>
      </c>
      <c r="G46" s="165" t="str">
        <f>VLOOKUP(E46,'[1]LISTADO ATM'!$A$2:$B$901,2,0)</f>
        <v xml:space="preserve">ATM Juridicción Inmobiliaria </v>
      </c>
      <c r="H46" s="165" t="str">
        <f>VLOOKUP(E46,VIP!$A$2:$O19816,7,FALSE)</f>
        <v>No</v>
      </c>
      <c r="I46" s="165" t="str">
        <f>VLOOKUP(E46,VIP!$A$2:$O11781,8,FALSE)</f>
        <v>No</v>
      </c>
      <c r="J46" s="165" t="str">
        <f>VLOOKUP(E46,VIP!$A$2:$O11731,8,FALSE)</f>
        <v>No</v>
      </c>
      <c r="K46" s="165" t="str">
        <f>VLOOKUP(E46,VIP!$A$2:$O15305,6,0)</f>
        <v>NO</v>
      </c>
      <c r="L46" s="146" t="s">
        <v>2553</v>
      </c>
      <c r="M46" s="171" t="s">
        <v>2538</v>
      </c>
      <c r="N46" s="96" t="s">
        <v>2446</v>
      </c>
      <c r="O46" s="165" t="s">
        <v>2447</v>
      </c>
      <c r="P46" s="165"/>
      <c r="Q46" s="170">
        <v>44420.448877314811</v>
      </c>
      <c r="R46" s="102"/>
      <c r="S46" s="102"/>
      <c r="T46" s="102"/>
      <c r="U46" s="78"/>
      <c r="V46" s="69"/>
    </row>
    <row r="47" spans="1:23" ht="18" x14ac:dyDescent="0.25">
      <c r="A47" s="165" t="str">
        <f>VLOOKUP(E47,'LISTADO ATM'!$A$2:$C$902,3,0)</f>
        <v>DISTRITO NACIONAL</v>
      </c>
      <c r="B47" s="112" t="s">
        <v>2617</v>
      </c>
      <c r="C47" s="97">
        <v>44418.421481481484</v>
      </c>
      <c r="D47" s="97" t="s">
        <v>2442</v>
      </c>
      <c r="E47" s="141">
        <v>994</v>
      </c>
      <c r="F47" s="165" t="str">
        <f>VLOOKUP(E47,VIP!$A$2:$O14844,2,0)</f>
        <v>DRBR994</v>
      </c>
      <c r="G47" s="165" t="str">
        <f>VLOOKUP(E47,'LISTADO ATM'!$A$2:$B$901,2,0)</f>
        <v>ATM Telemicro</v>
      </c>
      <c r="H47" s="165" t="str">
        <f>VLOOKUP(E47,VIP!$A$2:$O19805,7,FALSE)</f>
        <v>Si</v>
      </c>
      <c r="I47" s="165" t="str">
        <f>VLOOKUP(E47,VIP!$A$2:$O11770,8,FALSE)</f>
        <v>Si</v>
      </c>
      <c r="J47" s="165" t="str">
        <f>VLOOKUP(E47,VIP!$A$2:$O11720,8,FALSE)</f>
        <v>Si</v>
      </c>
      <c r="K47" s="165" t="str">
        <f>VLOOKUP(E47,VIP!$A$2:$O15294,6,0)</f>
        <v>NO</v>
      </c>
      <c r="L47" s="146" t="s">
        <v>2553</v>
      </c>
      <c r="M47" s="171" t="s">
        <v>2538</v>
      </c>
      <c r="N47" s="96" t="s">
        <v>2446</v>
      </c>
      <c r="O47" s="165" t="s">
        <v>2447</v>
      </c>
      <c r="P47" s="165"/>
      <c r="Q47" s="170">
        <v>44420.448877314811</v>
      </c>
      <c r="R47" s="102"/>
      <c r="S47" s="102"/>
      <c r="T47" s="102"/>
      <c r="U47" s="78"/>
      <c r="V47" s="69"/>
    </row>
    <row r="48" spans="1:23" ht="18" x14ac:dyDescent="0.25">
      <c r="A48" s="165" t="str">
        <f>VLOOKUP(E48,'LISTADO ATM'!$A$2:$C$902,3,0)</f>
        <v>NORTE</v>
      </c>
      <c r="B48" s="112" t="s">
        <v>2693</v>
      </c>
      <c r="C48" s="97">
        <v>44420.074467592596</v>
      </c>
      <c r="D48" s="97" t="s">
        <v>2176</v>
      </c>
      <c r="E48" s="141">
        <v>720</v>
      </c>
      <c r="F48" s="165" t="str">
        <f>VLOOKUP(E48,VIP!$A$2:$O14861,2,0)</f>
        <v>DRBR12E</v>
      </c>
      <c r="G48" s="165" t="str">
        <f>VLOOKUP(E48,'LISTADO ATM'!$A$2:$B$901,2,0)</f>
        <v xml:space="preserve">ATM OMSA (Santiago) </v>
      </c>
      <c r="H48" s="165" t="str">
        <f>VLOOKUP(E48,VIP!$A$2:$O19822,7,FALSE)</f>
        <v>Si</v>
      </c>
      <c r="I48" s="165" t="str">
        <f>VLOOKUP(E48,VIP!$A$2:$O11787,8,FALSE)</f>
        <v>Si</v>
      </c>
      <c r="J48" s="165" t="str">
        <f>VLOOKUP(E48,VIP!$A$2:$O11737,8,FALSE)</f>
        <v>Si</v>
      </c>
      <c r="K48" s="165" t="str">
        <f>VLOOKUP(E48,VIP!$A$2:$O15311,6,0)</f>
        <v>NO</v>
      </c>
      <c r="L48" s="146" t="s">
        <v>2553</v>
      </c>
      <c r="M48" s="171" t="s">
        <v>2538</v>
      </c>
      <c r="N48" s="96" t="s">
        <v>2446</v>
      </c>
      <c r="O48" s="165" t="s">
        <v>2667</v>
      </c>
      <c r="P48" s="165"/>
      <c r="Q48" s="170">
        <v>44420.61515046296</v>
      </c>
      <c r="R48" s="102"/>
      <c r="S48" s="102"/>
      <c r="T48" s="102"/>
      <c r="U48" s="78"/>
      <c r="V48" s="69"/>
    </row>
    <row r="49" spans="1:22" ht="18" x14ac:dyDescent="0.25">
      <c r="A49" s="165" t="str">
        <f>VLOOKUP(E49,'LISTADO ATM'!$A$2:$C$902,3,0)</f>
        <v>DISTRITO NACIONAL</v>
      </c>
      <c r="B49" s="112" t="s">
        <v>2631</v>
      </c>
      <c r="C49" s="97">
        <v>44419.011134259257</v>
      </c>
      <c r="D49" s="97" t="s">
        <v>2442</v>
      </c>
      <c r="E49" s="141">
        <v>377</v>
      </c>
      <c r="F49" s="165" t="str">
        <f>VLOOKUP(E49,VIP!$A$2:$O14877,2,0)</f>
        <v>DRBR377</v>
      </c>
      <c r="G49" s="165" t="str">
        <f>VLOOKUP(E49,'LISTADO ATM'!$A$2:$B$901,2,0)</f>
        <v>ATM Estación del Metro Eduardo Brito</v>
      </c>
      <c r="H49" s="165" t="str">
        <f>VLOOKUP(E49,VIP!$A$2:$O19838,7,FALSE)</f>
        <v>Si</v>
      </c>
      <c r="I49" s="165" t="str">
        <f>VLOOKUP(E49,VIP!$A$2:$O11803,8,FALSE)</f>
        <v>Si</v>
      </c>
      <c r="J49" s="165" t="str">
        <f>VLOOKUP(E49,VIP!$A$2:$O11753,8,FALSE)</f>
        <v>Si</v>
      </c>
      <c r="K49" s="165" t="str">
        <f>VLOOKUP(E49,VIP!$A$2:$O15327,6,0)</f>
        <v>NO</v>
      </c>
      <c r="L49" s="146" t="s">
        <v>2435</v>
      </c>
      <c r="M49" s="171" t="s">
        <v>2538</v>
      </c>
      <c r="N49" s="96" t="s">
        <v>2446</v>
      </c>
      <c r="O49" s="165" t="s">
        <v>2447</v>
      </c>
      <c r="P49" s="165"/>
      <c r="Q49" s="170">
        <v>44420.448877314811</v>
      </c>
      <c r="R49" s="102"/>
      <c r="S49" s="102"/>
      <c r="T49" s="102"/>
      <c r="U49" s="78"/>
      <c r="V49" s="69"/>
    </row>
    <row r="50" spans="1:22" ht="18" x14ac:dyDescent="0.25">
      <c r="A50" s="165" t="str">
        <f>VLOOKUP(E50,'LISTADO ATM'!$A$2:$C$902,3,0)</f>
        <v>ESTE</v>
      </c>
      <c r="B50" s="112" t="s">
        <v>2642</v>
      </c>
      <c r="C50" s="97">
        <v>44419.479375000003</v>
      </c>
      <c r="D50" s="97" t="s">
        <v>2442</v>
      </c>
      <c r="E50" s="141">
        <v>521</v>
      </c>
      <c r="F50" s="165" t="str">
        <f>VLOOKUP(E50,VIP!$A$2:$O14907,2,0)</f>
        <v>DRBR521</v>
      </c>
      <c r="G50" s="165" t="str">
        <f>VLOOKUP(E50,'LISTADO ATM'!$A$2:$B$901,2,0)</f>
        <v xml:space="preserve">ATM UNP Bayahibe (La Romana) </v>
      </c>
      <c r="H50" s="165" t="str">
        <f>VLOOKUP(E50,VIP!$A$2:$O19868,7,FALSE)</f>
        <v>Si</v>
      </c>
      <c r="I50" s="165" t="str">
        <f>VLOOKUP(E50,VIP!$A$2:$O11833,8,FALSE)</f>
        <v>Si</v>
      </c>
      <c r="J50" s="165" t="str">
        <f>VLOOKUP(E50,VIP!$A$2:$O11783,8,FALSE)</f>
        <v>Si</v>
      </c>
      <c r="K50" s="165" t="str">
        <f>VLOOKUP(E50,VIP!$A$2:$O15357,6,0)</f>
        <v>NO</v>
      </c>
      <c r="L50" s="146" t="s">
        <v>2435</v>
      </c>
      <c r="M50" s="171" t="s">
        <v>2538</v>
      </c>
      <c r="N50" s="171" t="s">
        <v>2718</v>
      </c>
      <c r="O50" s="165" t="s">
        <v>2447</v>
      </c>
      <c r="P50" s="165"/>
      <c r="Q50" s="170">
        <v>44420.448877314811</v>
      </c>
      <c r="R50" s="102"/>
      <c r="S50" s="102"/>
      <c r="T50" s="102"/>
      <c r="U50" s="78"/>
      <c r="V50" s="69"/>
    </row>
    <row r="51" spans="1:22" ht="18" x14ac:dyDescent="0.25">
      <c r="A51" s="165" t="str">
        <f>VLOOKUP(E51,'LISTADO ATM'!$A$2:$C$902,3,0)</f>
        <v>NORTE</v>
      </c>
      <c r="B51" s="112" t="s">
        <v>2677</v>
      </c>
      <c r="C51" s="97">
        <v>44419.77621527778</v>
      </c>
      <c r="D51" s="97" t="s">
        <v>2462</v>
      </c>
      <c r="E51" s="141">
        <v>649</v>
      </c>
      <c r="F51" s="165" t="str">
        <f>VLOOKUP(E51,VIP!$A$2:$O14863,2,0)</f>
        <v>DRBR649</v>
      </c>
      <c r="G51" s="165" t="str">
        <f>VLOOKUP(E51,'LISTADO ATM'!$A$2:$B$901,2,0)</f>
        <v xml:space="preserve">ATM Oficina Galería 56 (San Francisco de Macorís) </v>
      </c>
      <c r="H51" s="165" t="str">
        <f>VLOOKUP(E51,VIP!$A$2:$O19824,7,FALSE)</f>
        <v>Si</v>
      </c>
      <c r="I51" s="165" t="str">
        <f>VLOOKUP(E51,VIP!$A$2:$O11789,8,FALSE)</f>
        <v>Si</v>
      </c>
      <c r="J51" s="165" t="str">
        <f>VLOOKUP(E51,VIP!$A$2:$O11739,8,FALSE)</f>
        <v>Si</v>
      </c>
      <c r="K51" s="165" t="str">
        <f>VLOOKUP(E51,VIP!$A$2:$O15313,6,0)</f>
        <v>SI</v>
      </c>
      <c r="L51" s="146" t="s">
        <v>2435</v>
      </c>
      <c r="M51" s="171" t="s">
        <v>2538</v>
      </c>
      <c r="N51" s="171" t="s">
        <v>2718</v>
      </c>
      <c r="O51" s="165" t="s">
        <v>2463</v>
      </c>
      <c r="P51" s="165"/>
      <c r="Q51" s="170">
        <v>44420.448877314811</v>
      </c>
      <c r="R51" s="102"/>
      <c r="S51" s="102"/>
      <c r="T51" s="102"/>
      <c r="U51" s="78"/>
      <c r="V51" s="69"/>
    </row>
    <row r="52" spans="1:22" ht="18" x14ac:dyDescent="0.25">
      <c r="A52" s="165" t="str">
        <f>VLOOKUP(E52,'LISTADO ATM'!$A$2:$C$902,3,0)</f>
        <v>DISTRITO NACIONAL</v>
      </c>
      <c r="B52" s="112" t="s">
        <v>2622</v>
      </c>
      <c r="C52" s="97">
        <v>44418.667210648149</v>
      </c>
      <c r="D52" s="97" t="s">
        <v>2442</v>
      </c>
      <c r="E52" s="141">
        <v>725</v>
      </c>
      <c r="F52" s="165" t="str">
        <f>VLOOKUP(E52,VIP!$A$2:$O14843,2,0)</f>
        <v>DRBR998</v>
      </c>
      <c r="G52" s="165" t="str">
        <f>VLOOKUP(E52,'LISTADO ATM'!$A$2:$B$901,2,0)</f>
        <v xml:space="preserve">ATM El Huacal II  </v>
      </c>
      <c r="H52" s="165" t="str">
        <f>VLOOKUP(E52,VIP!$A$2:$O19804,7,FALSE)</f>
        <v>Si</v>
      </c>
      <c r="I52" s="165" t="str">
        <f>VLOOKUP(E52,VIP!$A$2:$O11769,8,FALSE)</f>
        <v>Si</v>
      </c>
      <c r="J52" s="165" t="str">
        <f>VLOOKUP(E52,VIP!$A$2:$O11719,8,FALSE)</f>
        <v>Si</v>
      </c>
      <c r="K52" s="165" t="str">
        <f>VLOOKUP(E52,VIP!$A$2:$O15293,6,0)</f>
        <v>NO</v>
      </c>
      <c r="L52" s="146" t="s">
        <v>2435</v>
      </c>
      <c r="M52" s="171" t="s">
        <v>2538</v>
      </c>
      <c r="N52" s="96" t="s">
        <v>2446</v>
      </c>
      <c r="O52" s="165" t="s">
        <v>2447</v>
      </c>
      <c r="P52" s="165"/>
      <c r="Q52" s="170">
        <v>44420.448877314811</v>
      </c>
      <c r="R52" s="102"/>
      <c r="S52" s="102"/>
      <c r="T52" s="102"/>
      <c r="U52" s="78"/>
      <c r="V52" s="69"/>
    </row>
    <row r="53" spans="1:22" ht="18" x14ac:dyDescent="0.25">
      <c r="A53" s="165" t="str">
        <f>VLOOKUP(E53,'LISTADO ATM'!$A$2:$C$902,3,0)</f>
        <v>NORTE</v>
      </c>
      <c r="B53" s="112" t="s">
        <v>2676</v>
      </c>
      <c r="C53" s="97">
        <v>44419.77685185185</v>
      </c>
      <c r="D53" s="97" t="s">
        <v>2462</v>
      </c>
      <c r="E53" s="141">
        <v>888</v>
      </c>
      <c r="F53" s="165" t="str">
        <f>VLOOKUP(E53,VIP!$A$2:$O14862,2,0)</f>
        <v>DRBR888</v>
      </c>
      <c r="G53" s="165" t="str">
        <f>VLOOKUP(E53,'LISTADO ATM'!$A$2:$B$901,2,0)</f>
        <v>ATM Oficina galeria 56 II (SFM)</v>
      </c>
      <c r="H53" s="165" t="str">
        <f>VLOOKUP(E53,VIP!$A$2:$O19823,7,FALSE)</f>
        <v>Si</v>
      </c>
      <c r="I53" s="165" t="str">
        <f>VLOOKUP(E53,VIP!$A$2:$O11788,8,FALSE)</f>
        <v>Si</v>
      </c>
      <c r="J53" s="165" t="str">
        <f>VLOOKUP(E53,VIP!$A$2:$O11738,8,FALSE)</f>
        <v>Si</v>
      </c>
      <c r="K53" s="165" t="str">
        <f>VLOOKUP(E53,VIP!$A$2:$O15312,6,0)</f>
        <v>SI</v>
      </c>
      <c r="L53" s="146" t="s">
        <v>2435</v>
      </c>
      <c r="M53" s="171" t="s">
        <v>2538</v>
      </c>
      <c r="N53" s="171" t="s">
        <v>2718</v>
      </c>
      <c r="O53" s="165" t="s">
        <v>2463</v>
      </c>
      <c r="P53" s="165"/>
      <c r="Q53" s="170">
        <v>44420.448877314811</v>
      </c>
      <c r="R53" s="102"/>
      <c r="S53" s="102"/>
      <c r="T53" s="102"/>
      <c r="U53" s="78"/>
      <c r="V53" s="69"/>
    </row>
    <row r="54" spans="1:22" ht="18" x14ac:dyDescent="0.25">
      <c r="A54" s="165" t="str">
        <f>VLOOKUP(E54,'LISTADO ATM'!$A$2:$C$902,3,0)</f>
        <v>SUR</v>
      </c>
      <c r="B54" s="112" t="s">
        <v>2714</v>
      </c>
      <c r="C54" s="97">
        <v>44420.494212962964</v>
      </c>
      <c r="D54" s="97" t="s">
        <v>2442</v>
      </c>
      <c r="E54" s="141">
        <v>360</v>
      </c>
      <c r="F54" s="165" t="str">
        <f>VLOOKUP(E54,VIP!$A$2:$O14854,2,0)</f>
        <v>DRBR360</v>
      </c>
      <c r="G54" s="165" t="str">
        <f>VLOOKUP(E54,'LISTADO ATM'!$A$2:$B$901,2,0)</f>
        <v>ATM Ayuntamiento Guayabal</v>
      </c>
      <c r="H54" s="165" t="str">
        <f>VLOOKUP(E54,VIP!$A$2:$O19815,7,FALSE)</f>
        <v>si</v>
      </c>
      <c r="I54" s="165" t="str">
        <f>VLOOKUP(E54,VIP!$A$2:$O11780,8,FALSE)</f>
        <v>si</v>
      </c>
      <c r="J54" s="165" t="str">
        <f>VLOOKUP(E54,VIP!$A$2:$O11730,8,FALSE)</f>
        <v>si</v>
      </c>
      <c r="K54" s="165" t="str">
        <f>VLOOKUP(E54,VIP!$A$2:$O15304,6,0)</f>
        <v>NO</v>
      </c>
      <c r="L54" s="146" t="s">
        <v>2435</v>
      </c>
      <c r="M54" s="171" t="s">
        <v>2538</v>
      </c>
      <c r="N54" s="96" t="s">
        <v>2446</v>
      </c>
      <c r="O54" s="165" t="s">
        <v>2447</v>
      </c>
      <c r="P54" s="165"/>
      <c r="Q54" s="170">
        <v>44420.61515046296</v>
      </c>
      <c r="R54" s="102"/>
      <c r="S54" s="102"/>
      <c r="T54" s="102"/>
      <c r="U54" s="78"/>
      <c r="V54" s="69"/>
    </row>
    <row r="55" spans="1:22" ht="18" x14ac:dyDescent="0.25">
      <c r="A55" s="165" t="str">
        <f>VLOOKUP(E55,'LISTADO ATM'!$A$2:$C$902,3,0)</f>
        <v>DISTRITO NACIONAL</v>
      </c>
      <c r="B55" s="112" t="s">
        <v>2701</v>
      </c>
      <c r="C55" s="97">
        <v>44420.052291666667</v>
      </c>
      <c r="D55" s="97" t="s">
        <v>2175</v>
      </c>
      <c r="E55" s="141">
        <v>951</v>
      </c>
      <c r="F55" s="165" t="str">
        <f>VLOOKUP(E55,VIP!$A$2:$O14869,2,0)</f>
        <v>DRBR203</v>
      </c>
      <c r="G55" s="165" t="str">
        <f>VLOOKUP(E55,'LISTADO ATM'!$A$2:$B$901,2,0)</f>
        <v xml:space="preserve">ATM Oficina Plaza Haché JFK </v>
      </c>
      <c r="H55" s="165" t="str">
        <f>VLOOKUP(E55,VIP!$A$2:$O19830,7,FALSE)</f>
        <v>Si</v>
      </c>
      <c r="I55" s="165" t="str">
        <f>VLOOKUP(E55,VIP!$A$2:$O11795,8,FALSE)</f>
        <v>Si</v>
      </c>
      <c r="J55" s="165" t="str">
        <f>VLOOKUP(E55,VIP!$A$2:$O11745,8,FALSE)</f>
        <v>Si</v>
      </c>
      <c r="K55" s="165" t="str">
        <f>VLOOKUP(E55,VIP!$A$2:$O15319,6,0)</f>
        <v>NO</v>
      </c>
      <c r="L55" s="146" t="s">
        <v>2618</v>
      </c>
      <c r="M55" s="171" t="s">
        <v>2538</v>
      </c>
      <c r="N55" s="96" t="s">
        <v>2446</v>
      </c>
      <c r="O55" s="165" t="s">
        <v>2448</v>
      </c>
      <c r="P55" s="165" t="s">
        <v>2678</v>
      </c>
      <c r="Q55" s="170">
        <v>44420.61515046296</v>
      </c>
      <c r="R55" s="102"/>
      <c r="S55" s="102"/>
      <c r="T55" s="102"/>
      <c r="U55" s="78"/>
      <c r="V55" s="69"/>
    </row>
    <row r="56" spans="1:22" ht="18" x14ac:dyDescent="0.25">
      <c r="A56" s="165" t="str">
        <f>VLOOKUP(E56,'LISTADO ATM'!$A$2:$C$902,3,0)</f>
        <v>ESTE</v>
      </c>
      <c r="B56" s="112" t="s">
        <v>2719</v>
      </c>
      <c r="C56" s="97">
        <v>44420.529432870368</v>
      </c>
      <c r="D56" s="97" t="s">
        <v>2462</v>
      </c>
      <c r="E56" s="141">
        <v>742</v>
      </c>
      <c r="F56" s="165" t="str">
        <f>VLOOKUP(E56,VIP!$A$2:$O14850,2,0)</f>
        <v>DRBR990</v>
      </c>
      <c r="G56" s="165" t="str">
        <f>VLOOKUP(E56,'LISTADO ATM'!$A$2:$B$901,2,0)</f>
        <v xml:space="preserve">ATM Oficina Plaza del Rey (La Romana) </v>
      </c>
      <c r="H56" s="165" t="str">
        <f>VLOOKUP(E56,VIP!$A$2:$O19811,7,FALSE)</f>
        <v>Si</v>
      </c>
      <c r="I56" s="165" t="str">
        <f>VLOOKUP(E56,VIP!$A$2:$O11776,8,FALSE)</f>
        <v>Si</v>
      </c>
      <c r="J56" s="165" t="str">
        <f>VLOOKUP(E56,VIP!$A$2:$O11726,8,FALSE)</f>
        <v>Si</v>
      </c>
      <c r="K56" s="165" t="str">
        <f>VLOOKUP(E56,VIP!$A$2:$O15300,6,0)</f>
        <v>NO</v>
      </c>
      <c r="L56" s="146" t="s">
        <v>2721</v>
      </c>
      <c r="M56" s="171" t="s">
        <v>2538</v>
      </c>
      <c r="N56" s="171" t="s">
        <v>2718</v>
      </c>
      <c r="O56" s="165" t="s">
        <v>2722</v>
      </c>
      <c r="P56" s="165" t="s">
        <v>2726</v>
      </c>
      <c r="Q56" s="96" t="s">
        <v>2721</v>
      </c>
      <c r="R56" s="102"/>
      <c r="S56" s="102"/>
      <c r="T56" s="102"/>
      <c r="U56" s="78"/>
      <c r="V56" s="69"/>
    </row>
    <row r="57" spans="1:22" ht="18" x14ac:dyDescent="0.25">
      <c r="A57" s="165" t="str">
        <f>VLOOKUP(E57,'LISTADO ATM'!$A$2:$C$902,3,0)</f>
        <v>DISTRITO NACIONAL</v>
      </c>
      <c r="B57" s="112" t="s">
        <v>2716</v>
      </c>
      <c r="C57" s="97">
        <v>44420.498518518521</v>
      </c>
      <c r="D57" s="97" t="s">
        <v>2462</v>
      </c>
      <c r="E57" s="141">
        <v>935</v>
      </c>
      <c r="F57" s="165" t="str">
        <f>VLOOKUP(E57,VIP!$A$2:$O14852,2,0)</f>
        <v>DRBR16J</v>
      </c>
      <c r="G57" s="165" t="str">
        <f>VLOOKUP(E57,'LISTADO ATM'!$A$2:$B$901,2,0)</f>
        <v xml:space="preserve">ATM Oficina John F. Kennedy </v>
      </c>
      <c r="H57" s="165" t="str">
        <f>VLOOKUP(E57,VIP!$A$2:$O19813,7,FALSE)</f>
        <v>Si</v>
      </c>
      <c r="I57" s="165" t="str">
        <f>VLOOKUP(E57,VIP!$A$2:$O11778,8,FALSE)</f>
        <v>Si</v>
      </c>
      <c r="J57" s="165" t="str">
        <f>VLOOKUP(E57,VIP!$A$2:$O11728,8,FALSE)</f>
        <v>Si</v>
      </c>
      <c r="K57" s="165" t="str">
        <f>VLOOKUP(E57,VIP!$A$2:$O15302,6,0)</f>
        <v>SI</v>
      </c>
      <c r="L57" s="146" t="s">
        <v>2721</v>
      </c>
      <c r="M57" s="171" t="s">
        <v>2538</v>
      </c>
      <c r="N57" s="171" t="s">
        <v>2718</v>
      </c>
      <c r="O57" s="165" t="s">
        <v>2463</v>
      </c>
      <c r="P57" s="165" t="s">
        <v>2726</v>
      </c>
      <c r="Q57" s="96" t="s">
        <v>2721</v>
      </c>
      <c r="R57" s="102"/>
      <c r="S57" s="102"/>
      <c r="T57" s="102"/>
      <c r="U57" s="78"/>
      <c r="V57" s="69"/>
    </row>
    <row r="58" spans="1:22" ht="18" x14ac:dyDescent="0.25">
      <c r="A58" s="165" t="str">
        <f>VLOOKUP(E58,'LISTADO ATM'!$A$2:$C$902,3,0)</f>
        <v>DISTRITO NACIONAL</v>
      </c>
      <c r="B58" s="112" t="s">
        <v>2720</v>
      </c>
      <c r="C58" s="97">
        <v>44420.527939814812</v>
      </c>
      <c r="D58" s="97" t="s">
        <v>2462</v>
      </c>
      <c r="E58" s="141">
        <v>580</v>
      </c>
      <c r="F58" s="165" t="str">
        <f>VLOOKUP(E58,VIP!$A$2:$O14851,2,0)</f>
        <v>DRBR523</v>
      </c>
      <c r="G58" s="165" t="str">
        <f>VLOOKUP(E58,'LISTADO ATM'!$A$2:$B$901,2,0)</f>
        <v xml:space="preserve">ATM Edificio Propagas </v>
      </c>
      <c r="H58" s="165" t="str">
        <f>VLOOKUP(E58,VIP!$A$2:$O19812,7,FALSE)</f>
        <v>Si</v>
      </c>
      <c r="I58" s="165" t="str">
        <f>VLOOKUP(E58,VIP!$A$2:$O11777,8,FALSE)</f>
        <v>Si</v>
      </c>
      <c r="J58" s="165" t="str">
        <f>VLOOKUP(E58,VIP!$A$2:$O11727,8,FALSE)</f>
        <v>Si</v>
      </c>
      <c r="K58" s="165" t="str">
        <f>VLOOKUP(E58,VIP!$A$2:$O15301,6,0)</f>
        <v>NO</v>
      </c>
      <c r="L58" s="146" t="s">
        <v>2723</v>
      </c>
      <c r="M58" s="171" t="s">
        <v>2538</v>
      </c>
      <c r="N58" s="171" t="s">
        <v>2718</v>
      </c>
      <c r="O58" s="165" t="s">
        <v>2722</v>
      </c>
      <c r="P58" s="165" t="s">
        <v>2726</v>
      </c>
      <c r="Q58" s="96" t="s">
        <v>2723</v>
      </c>
      <c r="R58" s="102"/>
      <c r="S58" s="102"/>
      <c r="T58" s="102"/>
      <c r="U58" s="78"/>
      <c r="V58" s="69"/>
    </row>
    <row r="59" spans="1:22" ht="18" x14ac:dyDescent="0.25">
      <c r="A59" s="165" t="str">
        <f>VLOOKUP(E59,'LISTADO ATM'!$A$2:$C$902,3,0)</f>
        <v>ESTE</v>
      </c>
      <c r="B59" s="112" t="s">
        <v>2752</v>
      </c>
      <c r="C59" s="97">
        <v>44420.810277777775</v>
      </c>
      <c r="D59" s="97" t="s">
        <v>2462</v>
      </c>
      <c r="E59" s="141">
        <v>912</v>
      </c>
      <c r="F59" s="165" t="str">
        <f>VLOOKUP(E59,VIP!$A$2:$O14855,2,0)</f>
        <v>DRBR973</v>
      </c>
      <c r="G59" s="165" t="str">
        <f>VLOOKUP(E59,'LISTADO ATM'!$A$2:$B$901,2,0)</f>
        <v xml:space="preserve">ATM Oficina San Pedro II </v>
      </c>
      <c r="H59" s="165" t="str">
        <f>VLOOKUP(E59,VIP!$A$2:$O19816,7,FALSE)</f>
        <v>Si</v>
      </c>
      <c r="I59" s="165" t="str">
        <f>VLOOKUP(E59,VIP!$A$2:$O11781,8,FALSE)</f>
        <v>Si</v>
      </c>
      <c r="J59" s="165" t="str">
        <f>VLOOKUP(E59,VIP!$A$2:$O11731,8,FALSE)</f>
        <v>Si</v>
      </c>
      <c r="K59" s="165" t="str">
        <f>VLOOKUP(E59,VIP!$A$2:$O15305,6,0)</f>
        <v>SI</v>
      </c>
      <c r="L59" s="146" t="s">
        <v>2753</v>
      </c>
      <c r="M59" s="171" t="s">
        <v>2538</v>
      </c>
      <c r="N59" s="96" t="s">
        <v>2718</v>
      </c>
      <c r="O59" s="165" t="s">
        <v>2754</v>
      </c>
      <c r="P59" s="169" t="s">
        <v>2726</v>
      </c>
      <c r="Q59" s="170">
        <v>44538.844444444447</v>
      </c>
      <c r="R59" s="102"/>
      <c r="S59" s="102"/>
      <c r="T59" s="102"/>
      <c r="U59" s="78"/>
      <c r="V59" s="69"/>
    </row>
    <row r="60" spans="1:22" ht="18" x14ac:dyDescent="0.25">
      <c r="A60" s="165" t="str">
        <f>VLOOKUP(E60,'LISTADO ATM'!$A$2:$C$902,3,0)</f>
        <v>DISTRITO NACIONAL</v>
      </c>
      <c r="B60" s="112" t="s">
        <v>2762</v>
      </c>
      <c r="C60" s="97">
        <v>44420.736550925925</v>
      </c>
      <c r="D60" s="97" t="s">
        <v>2462</v>
      </c>
      <c r="E60" s="141">
        <v>648</v>
      </c>
      <c r="F60" s="165" t="str">
        <f>VLOOKUP(E60,VIP!$A$2:$O14866,2,0)</f>
        <v>DRBR190</v>
      </c>
      <c r="G60" s="165" t="str">
        <f>VLOOKUP(E60,'LISTADO ATM'!$A$2:$B$901,2,0)</f>
        <v xml:space="preserve">ATM Hermandad de Pensionados </v>
      </c>
      <c r="H60" s="165" t="str">
        <f>VLOOKUP(E60,VIP!$A$2:$O19827,7,FALSE)</f>
        <v>Si</v>
      </c>
      <c r="I60" s="165" t="str">
        <f>VLOOKUP(E60,VIP!$A$2:$O11792,8,FALSE)</f>
        <v>No</v>
      </c>
      <c r="J60" s="165" t="str">
        <f>VLOOKUP(E60,VIP!$A$2:$O11742,8,FALSE)</f>
        <v>No</v>
      </c>
      <c r="K60" s="165" t="str">
        <f>VLOOKUP(E60,VIP!$A$2:$O15316,6,0)</f>
        <v>NO</v>
      </c>
      <c r="L60" s="146" t="s">
        <v>2763</v>
      </c>
      <c r="M60" s="171" t="s">
        <v>2538</v>
      </c>
      <c r="N60" s="96" t="s">
        <v>2718</v>
      </c>
      <c r="O60" s="165" t="s">
        <v>2754</v>
      </c>
      <c r="P60" s="169" t="s">
        <v>2726</v>
      </c>
      <c r="Q60" s="170">
        <v>44538.561111111114</v>
      </c>
      <c r="R60" s="102"/>
      <c r="S60" s="102"/>
      <c r="T60" s="102"/>
      <c r="U60" s="78"/>
      <c r="V60" s="69"/>
    </row>
    <row r="61" spans="1:22" ht="18" x14ac:dyDescent="0.25">
      <c r="A61" s="165" t="str">
        <f>VLOOKUP(E61,'LISTADO ATM'!$A$2:$C$902,3,0)</f>
        <v>ESTE</v>
      </c>
      <c r="B61" s="112" t="s">
        <v>2764</v>
      </c>
      <c r="C61" s="97">
        <v>44420.735231481478</v>
      </c>
      <c r="D61" s="97" t="s">
        <v>2462</v>
      </c>
      <c r="E61" s="141">
        <v>802</v>
      </c>
      <c r="F61" s="165" t="str">
        <f>VLOOKUP(E61,VIP!$A$2:$O14867,2,0)</f>
        <v>DRBR802</v>
      </c>
      <c r="G61" s="165" t="str">
        <f>VLOOKUP(E61,'LISTADO ATM'!$A$2:$B$901,2,0)</f>
        <v xml:space="preserve">ATM UNP Aeropuerto La Romana </v>
      </c>
      <c r="H61" s="165" t="str">
        <f>VLOOKUP(E61,VIP!$A$2:$O19828,7,FALSE)</f>
        <v>Si</v>
      </c>
      <c r="I61" s="165" t="str">
        <f>VLOOKUP(E61,VIP!$A$2:$O11793,8,FALSE)</f>
        <v>Si</v>
      </c>
      <c r="J61" s="165" t="str">
        <f>VLOOKUP(E61,VIP!$A$2:$O11743,8,FALSE)</f>
        <v>Si</v>
      </c>
      <c r="K61" s="165" t="str">
        <f>VLOOKUP(E61,VIP!$A$2:$O15317,6,0)</f>
        <v>NO</v>
      </c>
      <c r="L61" s="146" t="s">
        <v>2761</v>
      </c>
      <c r="M61" s="171" t="s">
        <v>2538</v>
      </c>
      <c r="N61" s="96" t="s">
        <v>2718</v>
      </c>
      <c r="O61" s="165" t="s">
        <v>2754</v>
      </c>
      <c r="P61" s="169" t="s">
        <v>2726</v>
      </c>
      <c r="Q61" s="170">
        <v>44538.722222222219</v>
      </c>
      <c r="R61" s="102"/>
      <c r="S61" s="102"/>
      <c r="T61" s="102"/>
      <c r="U61" s="78"/>
      <c r="V61" s="69"/>
    </row>
    <row r="62" spans="1:22" ht="18" x14ac:dyDescent="0.25">
      <c r="A62" s="167" t="str">
        <f>VLOOKUP(E62,'LISTADO ATM'!$A$2:$C$902,3,0)</f>
        <v>DISTRITO NACIONAL</v>
      </c>
      <c r="B62" s="112" t="s">
        <v>2765</v>
      </c>
      <c r="C62" s="97">
        <v>44420.726053240738</v>
      </c>
      <c r="D62" s="97" t="s">
        <v>2462</v>
      </c>
      <c r="E62" s="141">
        <v>709</v>
      </c>
      <c r="F62" s="167" t="str">
        <f>VLOOKUP(E62,VIP!$A$2:$O14868,2,0)</f>
        <v>DRBR01N</v>
      </c>
      <c r="G62" s="167" t="str">
        <f>VLOOKUP(E62,'LISTADO ATM'!$A$2:$B$901,2,0)</f>
        <v xml:space="preserve">ATM Seguros Maestro SEMMA  </v>
      </c>
      <c r="H62" s="167" t="str">
        <f>VLOOKUP(E62,VIP!$A$2:$O19829,7,FALSE)</f>
        <v>Si</v>
      </c>
      <c r="I62" s="167" t="str">
        <f>VLOOKUP(E62,VIP!$A$2:$O11794,8,FALSE)</f>
        <v>Si</v>
      </c>
      <c r="J62" s="167" t="str">
        <f>VLOOKUP(E62,VIP!$A$2:$O11744,8,FALSE)</f>
        <v>Si</v>
      </c>
      <c r="K62" s="167" t="str">
        <f>VLOOKUP(E62,VIP!$A$2:$O15318,6,0)</f>
        <v>NO</v>
      </c>
      <c r="L62" s="146" t="s">
        <v>2761</v>
      </c>
      <c r="M62" s="171" t="s">
        <v>2538</v>
      </c>
      <c r="N62" s="96" t="s">
        <v>2718</v>
      </c>
      <c r="O62" s="167" t="s">
        <v>2754</v>
      </c>
      <c r="P62" s="169" t="s">
        <v>2726</v>
      </c>
      <c r="Q62" s="170">
        <v>44538.813194444447</v>
      </c>
    </row>
    <row r="63" spans="1:22" ht="18" x14ac:dyDescent="0.25">
      <c r="A63" s="167" t="str">
        <f>VLOOKUP(E63,'LISTADO ATM'!$A$2:$C$902,3,0)</f>
        <v>DISTRITO NACIONAL</v>
      </c>
      <c r="B63" s="112" t="s">
        <v>2760</v>
      </c>
      <c r="C63" s="97">
        <v>44420.737743055557</v>
      </c>
      <c r="D63" s="97" t="s">
        <v>2462</v>
      </c>
      <c r="E63" s="141">
        <v>559</v>
      </c>
      <c r="F63" s="167" t="str">
        <f>VLOOKUP(E63,VIP!$A$2:$O14864,2,0)</f>
        <v>DRBR559</v>
      </c>
      <c r="G63" s="167" t="str">
        <f>VLOOKUP(E63,'LISTADO ATM'!$A$2:$B$901,2,0)</f>
        <v xml:space="preserve">ATM UNP Metro I </v>
      </c>
      <c r="H63" s="167" t="str">
        <f>VLOOKUP(E63,VIP!$A$2:$O19825,7,FALSE)</f>
        <v>Si</v>
      </c>
      <c r="I63" s="167" t="str">
        <f>VLOOKUP(E63,VIP!$A$2:$O11790,8,FALSE)</f>
        <v>Si</v>
      </c>
      <c r="J63" s="167" t="str">
        <f>VLOOKUP(E63,VIP!$A$2:$O11740,8,FALSE)</f>
        <v>Si</v>
      </c>
      <c r="K63" s="167" t="str">
        <f>VLOOKUP(E63,VIP!$A$2:$O15314,6,0)</f>
        <v>SI</v>
      </c>
      <c r="L63" s="146" t="s">
        <v>2761</v>
      </c>
      <c r="M63" s="171" t="s">
        <v>2538</v>
      </c>
      <c r="N63" s="96" t="s">
        <v>2718</v>
      </c>
      <c r="O63" s="167" t="s">
        <v>2754</v>
      </c>
      <c r="P63" s="169" t="s">
        <v>2726</v>
      </c>
      <c r="Q63" s="170">
        <v>44538.84375</v>
      </c>
    </row>
    <row r="64" spans="1:22" ht="18" x14ac:dyDescent="0.25">
      <c r="A64" s="167" t="str">
        <f>VLOOKUP(E64,'LISTADO ATM'!$A$2:$C$902,3,0)</f>
        <v>DISTRITO NACIONAL</v>
      </c>
      <c r="B64" s="112" t="s">
        <v>2672</v>
      </c>
      <c r="C64" s="97">
        <v>44419.857245370367</v>
      </c>
      <c r="D64" s="97" t="s">
        <v>2175</v>
      </c>
      <c r="E64" s="141">
        <v>183</v>
      </c>
      <c r="F64" s="167" t="str">
        <f>VLOOKUP(E64,VIP!$A$2:$O14850,2,0)</f>
        <v>DRBR183</v>
      </c>
      <c r="G64" s="167" t="str">
        <f>VLOOKUP(E64,'LISTADO ATM'!$A$2:$B$901,2,0)</f>
        <v>ATM Estación Nativa Km. 22 Aut. Duarte.</v>
      </c>
      <c r="H64" s="167" t="str">
        <f>VLOOKUP(E64,VIP!$A$2:$O19811,7,FALSE)</f>
        <v>N/A</v>
      </c>
      <c r="I64" s="167" t="str">
        <f>VLOOKUP(E64,VIP!$A$2:$O11776,8,FALSE)</f>
        <v>N/A</v>
      </c>
      <c r="J64" s="167" t="str">
        <f>VLOOKUP(E64,VIP!$A$2:$O11726,8,FALSE)</f>
        <v>N/A</v>
      </c>
      <c r="K64" s="167" t="str">
        <f>VLOOKUP(E64,VIP!$A$2:$O15300,6,0)</f>
        <v>N/A</v>
      </c>
      <c r="L64" s="146" t="s">
        <v>2673</v>
      </c>
      <c r="M64" s="171" t="s">
        <v>2538</v>
      </c>
      <c r="N64" s="96" t="s">
        <v>2613</v>
      </c>
      <c r="O64" s="167" t="s">
        <v>2448</v>
      </c>
      <c r="P64" s="169" t="s">
        <v>2678</v>
      </c>
      <c r="Q64" s="170">
        <v>44420.61515046296</v>
      </c>
    </row>
    <row r="65" spans="1:17" ht="18" x14ac:dyDescent="0.25">
      <c r="A65" s="167" t="str">
        <f>VLOOKUP(E65,'LISTADO ATM'!$A$2:$C$902,3,0)</f>
        <v>DISTRITO NACIONAL</v>
      </c>
      <c r="B65" s="112" t="s">
        <v>2675</v>
      </c>
      <c r="C65" s="97">
        <v>44419.852361111109</v>
      </c>
      <c r="D65" s="97" t="s">
        <v>2175</v>
      </c>
      <c r="E65" s="141">
        <v>939</v>
      </c>
      <c r="F65" s="167" t="str">
        <f>VLOOKUP(E65,VIP!$A$2:$O14859,2,0)</f>
        <v>DRBR939</v>
      </c>
      <c r="G65" s="167" t="str">
        <f>VLOOKUP(E65,'LISTADO ATM'!$A$2:$B$901,2,0)</f>
        <v xml:space="preserve">ATM Estación Texaco Máximo Gómez </v>
      </c>
      <c r="H65" s="167" t="str">
        <f>VLOOKUP(E65,VIP!$A$2:$O19820,7,FALSE)</f>
        <v>Si</v>
      </c>
      <c r="I65" s="167" t="str">
        <f>VLOOKUP(E65,VIP!$A$2:$O11785,8,FALSE)</f>
        <v>Si</v>
      </c>
      <c r="J65" s="167" t="str">
        <f>VLOOKUP(E65,VIP!$A$2:$O11735,8,FALSE)</f>
        <v>Si</v>
      </c>
      <c r="K65" s="167" t="str">
        <f>VLOOKUP(E65,VIP!$A$2:$O15309,6,0)</f>
        <v>NO</v>
      </c>
      <c r="L65" s="146" t="s">
        <v>2673</v>
      </c>
      <c r="M65" s="171" t="s">
        <v>2538</v>
      </c>
      <c r="N65" s="171" t="s">
        <v>2718</v>
      </c>
      <c r="O65" s="167" t="s">
        <v>2448</v>
      </c>
      <c r="P65" s="169" t="s">
        <v>2678</v>
      </c>
      <c r="Q65" s="170">
        <v>44420.61515046296</v>
      </c>
    </row>
    <row r="66" spans="1:17" ht="18" x14ac:dyDescent="0.25">
      <c r="A66" s="167" t="str">
        <f>VLOOKUP(E66,'LISTADO ATM'!$A$2:$C$902,3,0)</f>
        <v>SUR</v>
      </c>
      <c r="B66" s="112" t="s">
        <v>2630</v>
      </c>
      <c r="C66" s="97">
        <v>44419.014236111114</v>
      </c>
      <c r="D66" s="97" t="s">
        <v>2442</v>
      </c>
      <c r="E66" s="141">
        <v>249</v>
      </c>
      <c r="F66" s="167" t="str">
        <f>VLOOKUP(E66,VIP!$A$2:$O14876,2,0)</f>
        <v>DRBR249</v>
      </c>
      <c r="G66" s="167" t="str">
        <f>VLOOKUP(E66,'LISTADO ATM'!$A$2:$B$901,2,0)</f>
        <v xml:space="preserve">ATM Banco Agrícola Neiba </v>
      </c>
      <c r="H66" s="167" t="str">
        <f>VLOOKUP(E66,VIP!$A$2:$O19837,7,FALSE)</f>
        <v>Si</v>
      </c>
      <c r="I66" s="167" t="str">
        <f>VLOOKUP(E66,VIP!$A$2:$O11802,8,FALSE)</f>
        <v>Si</v>
      </c>
      <c r="J66" s="167" t="str">
        <f>VLOOKUP(E66,VIP!$A$2:$O11752,8,FALSE)</f>
        <v>Si</v>
      </c>
      <c r="K66" s="167" t="str">
        <f>VLOOKUP(E66,VIP!$A$2:$O15326,6,0)</f>
        <v>NO</v>
      </c>
      <c r="L66" s="146" t="s">
        <v>2411</v>
      </c>
      <c r="M66" s="171" t="s">
        <v>2538</v>
      </c>
      <c r="N66" s="171" t="s">
        <v>2718</v>
      </c>
      <c r="O66" s="167" t="s">
        <v>2447</v>
      </c>
      <c r="P66" s="167"/>
      <c r="Q66" s="170">
        <v>44420.448877314811</v>
      </c>
    </row>
    <row r="67" spans="1:17" ht="18" x14ac:dyDescent="0.25">
      <c r="A67" s="167" t="str">
        <f>VLOOKUP(E67,'[1]LISTADO ATM'!$A$2:$C$902,3,0)</f>
        <v>SUR</v>
      </c>
      <c r="B67" s="112" t="s">
        <v>2661</v>
      </c>
      <c r="C67" s="97">
        <v>44419.698935185188</v>
      </c>
      <c r="D67" s="97" t="s">
        <v>2442</v>
      </c>
      <c r="E67" s="141">
        <v>311</v>
      </c>
      <c r="F67" s="167" t="str">
        <f>VLOOKUP(E67,[1]VIP!$A$2:$O14925,2,0)</f>
        <v>DRBR381</v>
      </c>
      <c r="G67" s="167" t="str">
        <f>VLOOKUP(E67,'[1]LISTADO ATM'!$A$2:$B$901,2,0)</f>
        <v>ATM Plaza Eroski</v>
      </c>
      <c r="H67" s="167" t="str">
        <f>VLOOKUP(E67,[1]VIP!$A$2:$O19886,7,FALSE)</f>
        <v>Si</v>
      </c>
      <c r="I67" s="167" t="str">
        <f>VLOOKUP(E67,[1]VIP!$A$2:$O11851,8,FALSE)</f>
        <v>Si</v>
      </c>
      <c r="J67" s="167" t="str">
        <f>VLOOKUP(E67,[1]VIP!$A$2:$O11801,8,FALSE)</f>
        <v>Si</v>
      </c>
      <c r="K67" s="167" t="str">
        <f>VLOOKUP(E67,[1]VIP!$A$2:$O15375,6,0)</f>
        <v>NO</v>
      </c>
      <c r="L67" s="146" t="s">
        <v>2411</v>
      </c>
      <c r="M67" s="171" t="s">
        <v>2538</v>
      </c>
      <c r="N67" s="96" t="s">
        <v>2446</v>
      </c>
      <c r="O67" s="167" t="s">
        <v>2447</v>
      </c>
      <c r="P67" s="167"/>
      <c r="Q67" s="170">
        <v>44420.61515046296</v>
      </c>
    </row>
    <row r="68" spans="1:17" ht="18" x14ac:dyDescent="0.25">
      <c r="A68" s="167" t="str">
        <f>VLOOKUP(E68,'LISTADO ATM'!$A$2:$C$902,3,0)</f>
        <v>ESTE</v>
      </c>
      <c r="B68" s="112" t="s">
        <v>2680</v>
      </c>
      <c r="C68" s="97">
        <v>44420.107835648145</v>
      </c>
      <c r="D68" s="97" t="s">
        <v>2462</v>
      </c>
      <c r="E68" s="141">
        <v>386</v>
      </c>
      <c r="F68" s="167" t="str">
        <f>VLOOKUP(E68,VIP!$A$2:$O14848,2,0)</f>
        <v>DRBR386</v>
      </c>
      <c r="G68" s="167" t="str">
        <f>VLOOKUP(E68,'LISTADO ATM'!$A$2:$B$901,2,0)</f>
        <v xml:space="preserve">ATM Plaza Verón II </v>
      </c>
      <c r="H68" s="167" t="str">
        <f>VLOOKUP(E68,VIP!$A$2:$O19809,7,FALSE)</f>
        <v>Si</v>
      </c>
      <c r="I68" s="167" t="str">
        <f>VLOOKUP(E68,VIP!$A$2:$O11774,8,FALSE)</f>
        <v>Si</v>
      </c>
      <c r="J68" s="167" t="str">
        <f>VLOOKUP(E68,VIP!$A$2:$O11724,8,FALSE)</f>
        <v>Si</v>
      </c>
      <c r="K68" s="167" t="str">
        <f>VLOOKUP(E68,VIP!$A$2:$O15298,6,0)</f>
        <v>NO</v>
      </c>
      <c r="L68" s="146" t="s">
        <v>2411</v>
      </c>
      <c r="M68" s="171" t="s">
        <v>2538</v>
      </c>
      <c r="N68" s="171" t="s">
        <v>2718</v>
      </c>
      <c r="O68" s="167" t="s">
        <v>2463</v>
      </c>
      <c r="P68" s="167"/>
      <c r="Q68" s="170">
        <v>44420.61515046296</v>
      </c>
    </row>
    <row r="69" spans="1:17" ht="18" x14ac:dyDescent="0.25">
      <c r="A69" s="167" t="str">
        <f>VLOOKUP(E69,'LISTADO ATM'!$A$2:$C$902,3,0)</f>
        <v>DISTRITO NACIONAL</v>
      </c>
      <c r="B69" s="112" t="s">
        <v>2634</v>
      </c>
      <c r="C69" s="97">
        <v>44419.390439814815</v>
      </c>
      <c r="D69" s="97" t="s">
        <v>2442</v>
      </c>
      <c r="E69" s="141">
        <v>663</v>
      </c>
      <c r="F69" s="167" t="str">
        <f>VLOOKUP(E69,VIP!$A$2:$O14871,2,0)</f>
        <v>DRBR663</v>
      </c>
      <c r="G69" s="167" t="str">
        <f>VLOOKUP(E69,'LISTADO ATM'!$A$2:$B$901,2,0)</f>
        <v>ATM S/M Olé Av. España</v>
      </c>
      <c r="H69" s="167" t="str">
        <f>VLOOKUP(E69,VIP!$A$2:$O19832,7,FALSE)</f>
        <v>N/A</v>
      </c>
      <c r="I69" s="167" t="str">
        <f>VLOOKUP(E69,VIP!$A$2:$O11797,8,FALSE)</f>
        <v>N/A</v>
      </c>
      <c r="J69" s="167" t="str">
        <f>VLOOKUP(E69,VIP!$A$2:$O11747,8,FALSE)</f>
        <v>N/A</v>
      </c>
      <c r="K69" s="167" t="str">
        <f>VLOOKUP(E69,VIP!$A$2:$O15321,6,0)</f>
        <v>N/A</v>
      </c>
      <c r="L69" s="146" t="s">
        <v>2411</v>
      </c>
      <c r="M69" s="171" t="s">
        <v>2538</v>
      </c>
      <c r="N69" s="96" t="s">
        <v>2446</v>
      </c>
      <c r="O69" s="167" t="s">
        <v>2447</v>
      </c>
      <c r="P69" s="167"/>
      <c r="Q69" s="170">
        <v>44420.61515046296</v>
      </c>
    </row>
    <row r="70" spans="1:17" ht="18" x14ac:dyDescent="0.25">
      <c r="A70" s="167" t="str">
        <f>VLOOKUP(E70,'[1]LISTADO ATM'!$A$2:$C$902,3,0)</f>
        <v>DISTRITO NACIONAL</v>
      </c>
      <c r="B70" s="112" t="s">
        <v>2655</v>
      </c>
      <c r="C70" s="97">
        <v>44419.659675925926</v>
      </c>
      <c r="D70" s="97" t="s">
        <v>2442</v>
      </c>
      <c r="E70" s="141">
        <v>884</v>
      </c>
      <c r="F70" s="167" t="str">
        <f>VLOOKUP(E70,[1]VIP!$A$2:$O14909,2,0)</f>
        <v>DRBR884</v>
      </c>
      <c r="G70" s="167" t="str">
        <f>VLOOKUP(E70,'[1]LISTADO ATM'!$A$2:$B$901,2,0)</f>
        <v xml:space="preserve">ATM UNP Olé Sabana Perdida </v>
      </c>
      <c r="H70" s="167" t="str">
        <f>VLOOKUP(E70,[1]VIP!$A$2:$O19870,7,FALSE)</f>
        <v>Si</v>
      </c>
      <c r="I70" s="167" t="str">
        <f>VLOOKUP(E70,[1]VIP!$A$2:$O11835,8,FALSE)</f>
        <v>Si</v>
      </c>
      <c r="J70" s="167" t="str">
        <f>VLOOKUP(E70,[1]VIP!$A$2:$O11785,8,FALSE)</f>
        <v>Si</v>
      </c>
      <c r="K70" s="167" t="str">
        <f>VLOOKUP(E70,[1]VIP!$A$2:$O15359,6,0)</f>
        <v>NO</v>
      </c>
      <c r="L70" s="146" t="s">
        <v>2411</v>
      </c>
      <c r="M70" s="171" t="s">
        <v>2538</v>
      </c>
      <c r="N70" s="96" t="s">
        <v>2446</v>
      </c>
      <c r="O70" s="167" t="s">
        <v>2447</v>
      </c>
      <c r="P70" s="167"/>
      <c r="Q70" s="170">
        <v>44538.844444444447</v>
      </c>
    </row>
    <row r="71" spans="1:17" ht="18" x14ac:dyDescent="0.25">
      <c r="A71" s="167" t="str">
        <f>VLOOKUP(E71,'LISTADO ATM'!$A$2:$C$902,3,0)</f>
        <v>ESTE</v>
      </c>
      <c r="B71" s="112" t="s">
        <v>2732</v>
      </c>
      <c r="C71" s="97">
        <v>44420.578136574077</v>
      </c>
      <c r="D71" s="97" t="s">
        <v>2462</v>
      </c>
      <c r="E71" s="141">
        <v>219</v>
      </c>
      <c r="F71" s="167" t="str">
        <f>VLOOKUP(E71,VIP!$A$2:$O14856,2,0)</f>
        <v>DRBR219</v>
      </c>
      <c r="G71" s="167" t="str">
        <f>VLOOKUP(E71,'LISTADO ATM'!$A$2:$B$901,2,0)</f>
        <v xml:space="preserve">ATM Oficina La Altagracia (Higuey) </v>
      </c>
      <c r="H71" s="167" t="str">
        <f>VLOOKUP(E71,VIP!$A$2:$O19817,7,FALSE)</f>
        <v>Si</v>
      </c>
      <c r="I71" s="167" t="str">
        <f>VLOOKUP(E71,VIP!$A$2:$O11782,8,FALSE)</f>
        <v>Si</v>
      </c>
      <c r="J71" s="167" t="str">
        <f>VLOOKUP(E71,VIP!$A$2:$O11732,8,FALSE)</f>
        <v>Si</v>
      </c>
      <c r="K71" s="167" t="str">
        <f>VLOOKUP(E71,VIP!$A$2:$O15306,6,0)</f>
        <v>NO</v>
      </c>
      <c r="L71" s="146" t="s">
        <v>2411</v>
      </c>
      <c r="M71" s="171" t="s">
        <v>2538</v>
      </c>
      <c r="N71" s="96" t="s">
        <v>2446</v>
      </c>
      <c r="O71" s="167" t="s">
        <v>2463</v>
      </c>
      <c r="P71" s="167"/>
      <c r="Q71" s="170">
        <v>44538.84652777778</v>
      </c>
    </row>
    <row r="72" spans="1:17" ht="18" x14ac:dyDescent="0.25">
      <c r="A72" s="167" t="str">
        <f>VLOOKUP(E72,'LISTADO ATM'!$A$2:$C$902,3,0)</f>
        <v>DISTRITO NACIONAL</v>
      </c>
      <c r="B72" s="112" t="s">
        <v>2671</v>
      </c>
      <c r="C72" s="97">
        <v>44419.930509259262</v>
      </c>
      <c r="D72" s="97" t="s">
        <v>2175</v>
      </c>
      <c r="E72" s="141">
        <v>238</v>
      </c>
      <c r="F72" s="167" t="str">
        <f>VLOOKUP(E72,VIP!$A$2:$O14847,2,0)</f>
        <v>DRBR238</v>
      </c>
      <c r="G72" s="167" t="str">
        <f>VLOOKUP(E72,'LISTADO ATM'!$A$2:$B$901,2,0)</f>
        <v xml:space="preserve">ATM Multicentro La Sirena Charles de Gaulle </v>
      </c>
      <c r="H72" s="167" t="str">
        <f>VLOOKUP(E72,VIP!$A$2:$O19808,7,FALSE)</f>
        <v>Si</v>
      </c>
      <c r="I72" s="167" t="str">
        <f>VLOOKUP(E72,VIP!$A$2:$O11773,8,FALSE)</f>
        <v>Si</v>
      </c>
      <c r="J72" s="167" t="str">
        <f>VLOOKUP(E72,VIP!$A$2:$O11723,8,FALSE)</f>
        <v>Si</v>
      </c>
      <c r="K72" s="167" t="str">
        <f>VLOOKUP(E72,VIP!$A$2:$O15297,6,0)</f>
        <v>No</v>
      </c>
      <c r="L72" s="146" t="s">
        <v>2458</v>
      </c>
      <c r="M72" s="171" t="s">
        <v>2538</v>
      </c>
      <c r="N72" s="171" t="s">
        <v>2718</v>
      </c>
      <c r="O72" s="167" t="s">
        <v>2448</v>
      </c>
      <c r="P72" s="167"/>
      <c r="Q72" s="170">
        <v>44420.448877314811</v>
      </c>
    </row>
    <row r="73" spans="1:17" ht="18" x14ac:dyDescent="0.25">
      <c r="A73" s="167" t="str">
        <f>VLOOKUP(E73,'[1]LISTADO ATM'!$A$2:$C$902,3,0)</f>
        <v>ESTE</v>
      </c>
      <c r="B73" s="112" t="s">
        <v>2650</v>
      </c>
      <c r="C73" s="97">
        <v>44419.614444444444</v>
      </c>
      <c r="D73" s="97" t="s">
        <v>2175</v>
      </c>
      <c r="E73" s="141">
        <v>660</v>
      </c>
      <c r="F73" s="167" t="str">
        <f>VLOOKUP(E73,[1]VIP!$A$2:$O14940,2,0)</f>
        <v>DRBR660</v>
      </c>
      <c r="G73" s="167" t="str">
        <f>VLOOKUP(E73,'[1]LISTADO ATM'!$A$2:$B$901,2,0)</f>
        <v>ATM Romana Norte II</v>
      </c>
      <c r="H73" s="167" t="str">
        <f>VLOOKUP(E73,[1]VIP!$A$2:$O19901,7,FALSE)</f>
        <v>N/A</v>
      </c>
      <c r="I73" s="167" t="str">
        <f>VLOOKUP(E73,[1]VIP!$A$2:$O11866,8,FALSE)</f>
        <v>N/A</v>
      </c>
      <c r="J73" s="167" t="str">
        <f>VLOOKUP(E73,[1]VIP!$A$2:$O11816,8,FALSE)</f>
        <v>N/A</v>
      </c>
      <c r="K73" s="167" t="str">
        <f>VLOOKUP(E73,[1]VIP!$A$2:$O15390,6,0)</f>
        <v>N/A</v>
      </c>
      <c r="L73" s="146" t="s">
        <v>2458</v>
      </c>
      <c r="M73" s="171" t="s">
        <v>2538</v>
      </c>
      <c r="N73" s="96" t="s">
        <v>2613</v>
      </c>
      <c r="O73" s="167" t="s">
        <v>2448</v>
      </c>
      <c r="P73" s="167"/>
      <c r="Q73" s="170">
        <v>44420.448877314811</v>
      </c>
    </row>
    <row r="74" spans="1:17" ht="18" x14ac:dyDescent="0.25">
      <c r="A74" s="167" t="str">
        <f>VLOOKUP(E74,'LISTADO ATM'!$A$2:$C$902,3,0)</f>
        <v>DISTRITO NACIONAL</v>
      </c>
      <c r="B74" s="112" t="s">
        <v>2638</v>
      </c>
      <c r="C74" s="97">
        <v>44419.467997685184</v>
      </c>
      <c r="D74" s="97" t="s">
        <v>2175</v>
      </c>
      <c r="E74" s="141">
        <v>836</v>
      </c>
      <c r="F74" s="167" t="str">
        <f>VLOOKUP(E74,VIP!$A$2:$O14878,2,0)</f>
        <v>DRBR836</v>
      </c>
      <c r="G74" s="167" t="str">
        <f>VLOOKUP(E74,'LISTADO ATM'!$A$2:$B$901,2,0)</f>
        <v xml:space="preserve">ATM UNP Plaza Luperón </v>
      </c>
      <c r="H74" s="167" t="str">
        <f>VLOOKUP(E74,VIP!$A$2:$O19839,7,FALSE)</f>
        <v>Si</v>
      </c>
      <c r="I74" s="167" t="str">
        <f>VLOOKUP(E74,VIP!$A$2:$O11804,8,FALSE)</f>
        <v>Si</v>
      </c>
      <c r="J74" s="167" t="str">
        <f>VLOOKUP(E74,VIP!$A$2:$O11754,8,FALSE)</f>
        <v>Si</v>
      </c>
      <c r="K74" s="167" t="str">
        <f>VLOOKUP(E74,VIP!$A$2:$O15328,6,0)</f>
        <v>NO</v>
      </c>
      <c r="L74" s="146" t="s">
        <v>2458</v>
      </c>
      <c r="M74" s="171" t="s">
        <v>2538</v>
      </c>
      <c r="N74" s="171" t="s">
        <v>2718</v>
      </c>
      <c r="O74" s="167" t="s">
        <v>2448</v>
      </c>
      <c r="P74" s="168"/>
      <c r="Q74" s="170">
        <v>44420.448877314811</v>
      </c>
    </row>
    <row r="75" spans="1:17" ht="18" x14ac:dyDescent="0.25">
      <c r="A75" s="167" t="str">
        <f>VLOOKUP(E75,'[1]LISTADO ATM'!$A$2:$C$902,3,0)</f>
        <v>NORTE</v>
      </c>
      <c r="B75" s="112" t="s">
        <v>2654</v>
      </c>
      <c r="C75" s="97">
        <v>44419.640879629631</v>
      </c>
      <c r="D75" s="97" t="s">
        <v>2176</v>
      </c>
      <c r="E75" s="141">
        <v>987</v>
      </c>
      <c r="F75" s="167" t="str">
        <f>VLOOKUP(E75,[1]VIP!$A$2:$O14907,2,0)</f>
        <v>DRBR987</v>
      </c>
      <c r="G75" s="167" t="str">
        <f>VLOOKUP(E75,'[1]LISTADO ATM'!$A$2:$B$901,2,0)</f>
        <v xml:space="preserve">ATM S/M Jumbo (Moca) </v>
      </c>
      <c r="H75" s="167" t="str">
        <f>VLOOKUP(E75,[1]VIP!$A$2:$O19868,7,FALSE)</f>
        <v>Si</v>
      </c>
      <c r="I75" s="167" t="str">
        <f>VLOOKUP(E75,[1]VIP!$A$2:$O11833,8,FALSE)</f>
        <v>Si</v>
      </c>
      <c r="J75" s="167" t="str">
        <f>VLOOKUP(E75,[1]VIP!$A$2:$O11783,8,FALSE)</f>
        <v>Si</v>
      </c>
      <c r="K75" s="167" t="str">
        <f>VLOOKUP(E75,[1]VIP!$A$2:$O15357,6,0)</f>
        <v>NO</v>
      </c>
      <c r="L75" s="146" t="s">
        <v>2458</v>
      </c>
      <c r="M75" s="171" t="s">
        <v>2538</v>
      </c>
      <c r="N75" s="96" t="s">
        <v>2446</v>
      </c>
      <c r="O75" s="167" t="s">
        <v>2586</v>
      </c>
      <c r="P75" s="168"/>
      <c r="Q75" s="170">
        <v>44420.448877314811</v>
      </c>
    </row>
    <row r="76" spans="1:17" ht="18" x14ac:dyDescent="0.25">
      <c r="A76" s="167" t="str">
        <f>VLOOKUP(E76,'LISTADO ATM'!$A$2:$C$902,3,0)</f>
        <v>DISTRITO NACIONAL</v>
      </c>
      <c r="B76" s="112" t="s">
        <v>2640</v>
      </c>
      <c r="C76" s="97">
        <v>44419.471863425926</v>
      </c>
      <c r="D76" s="97" t="s">
        <v>2175</v>
      </c>
      <c r="E76" s="141">
        <v>300</v>
      </c>
      <c r="F76" s="167" t="str">
        <f>VLOOKUP(E76,VIP!$A$2:$O14881,2,0)</f>
        <v>DRBR300</v>
      </c>
      <c r="G76" s="167" t="str">
        <f>VLOOKUP(E76,'LISTADO ATM'!$A$2:$B$901,2,0)</f>
        <v xml:space="preserve">ATM S/M Aprezio Los Guaricanos </v>
      </c>
      <c r="H76" s="167" t="str">
        <f>VLOOKUP(E76,VIP!$A$2:$O19842,7,FALSE)</f>
        <v>Si</v>
      </c>
      <c r="I76" s="167" t="str">
        <f>VLOOKUP(E76,VIP!$A$2:$O11807,8,FALSE)</f>
        <v>Si</v>
      </c>
      <c r="J76" s="167" t="str">
        <f>VLOOKUP(E76,VIP!$A$2:$O11757,8,FALSE)</f>
        <v>Si</v>
      </c>
      <c r="K76" s="167" t="str">
        <f>VLOOKUP(E76,VIP!$A$2:$O15331,6,0)</f>
        <v>NO</v>
      </c>
      <c r="L76" s="146" t="s">
        <v>2458</v>
      </c>
      <c r="M76" s="171" t="s">
        <v>2538</v>
      </c>
      <c r="N76" s="171" t="s">
        <v>2718</v>
      </c>
      <c r="O76" s="167" t="s">
        <v>2448</v>
      </c>
      <c r="P76" s="168"/>
      <c r="Q76" s="170">
        <v>44420.61515046296</v>
      </c>
    </row>
    <row r="77" spans="1:17" ht="18" x14ac:dyDescent="0.25">
      <c r="A77" s="167" t="str">
        <f>VLOOKUP(E77,'LISTADO ATM'!$A$2:$C$902,3,0)</f>
        <v>SUR</v>
      </c>
      <c r="B77" s="112" t="s">
        <v>2636</v>
      </c>
      <c r="C77" s="97">
        <v>44419.465844907405</v>
      </c>
      <c r="D77" s="97" t="s">
        <v>2175</v>
      </c>
      <c r="E77" s="141">
        <v>356</v>
      </c>
      <c r="F77" s="167" t="str">
        <f>VLOOKUP(E77,VIP!$A$2:$O14875,2,0)</f>
        <v>DRBR356</v>
      </c>
      <c r="G77" s="167" t="str">
        <f>VLOOKUP(E77,'LISTADO ATM'!$A$2:$B$901,2,0)</f>
        <v xml:space="preserve">ATM Estación Sigma (San Cristóbal) </v>
      </c>
      <c r="H77" s="167" t="str">
        <f>VLOOKUP(E77,VIP!$A$2:$O19836,7,FALSE)</f>
        <v>Si</v>
      </c>
      <c r="I77" s="167" t="str">
        <f>VLOOKUP(E77,VIP!$A$2:$O11801,8,FALSE)</f>
        <v>Si</v>
      </c>
      <c r="J77" s="167" t="str">
        <f>VLOOKUP(E77,VIP!$A$2:$O11751,8,FALSE)</f>
        <v>Si</v>
      </c>
      <c r="K77" s="167" t="str">
        <f>VLOOKUP(E77,VIP!$A$2:$O15325,6,0)</f>
        <v>NO</v>
      </c>
      <c r="L77" s="146" t="s">
        <v>2458</v>
      </c>
      <c r="M77" s="171" t="s">
        <v>2538</v>
      </c>
      <c r="N77" s="171" t="s">
        <v>2718</v>
      </c>
      <c r="O77" s="167" t="s">
        <v>2448</v>
      </c>
      <c r="P77" s="168"/>
      <c r="Q77" s="170">
        <v>44420.61515046296</v>
      </c>
    </row>
    <row r="78" spans="1:17" ht="18" x14ac:dyDescent="0.25">
      <c r="A78" s="167" t="str">
        <f>VLOOKUP(E78,'LISTADO ATM'!$A$2:$C$902,3,0)</f>
        <v>DISTRITO NACIONAL</v>
      </c>
      <c r="B78" s="112" t="s">
        <v>2637</v>
      </c>
      <c r="C78" s="97">
        <v>44419.467129629629</v>
      </c>
      <c r="D78" s="97" t="s">
        <v>2175</v>
      </c>
      <c r="E78" s="141">
        <v>889</v>
      </c>
      <c r="F78" s="167" t="str">
        <f>VLOOKUP(E78,VIP!$A$2:$O14877,2,0)</f>
        <v>DRBR889</v>
      </c>
      <c r="G78" s="167" t="str">
        <f>VLOOKUP(E78,'LISTADO ATM'!$A$2:$B$901,2,0)</f>
        <v>ATM Oficina Plaza Lama Máximo Gómez II</v>
      </c>
      <c r="H78" s="167" t="str">
        <f>VLOOKUP(E78,VIP!$A$2:$O19838,7,FALSE)</f>
        <v>Si</v>
      </c>
      <c r="I78" s="167" t="str">
        <f>VLOOKUP(E78,VIP!$A$2:$O11803,8,FALSE)</f>
        <v>Si</v>
      </c>
      <c r="J78" s="167" t="str">
        <f>VLOOKUP(E78,VIP!$A$2:$O11753,8,FALSE)</f>
        <v>Si</v>
      </c>
      <c r="K78" s="167" t="str">
        <f>VLOOKUP(E78,VIP!$A$2:$O15327,6,0)</f>
        <v>NO</v>
      </c>
      <c r="L78" s="146" t="s">
        <v>2458</v>
      </c>
      <c r="M78" s="171" t="s">
        <v>2538</v>
      </c>
      <c r="N78" s="171" t="s">
        <v>2718</v>
      </c>
      <c r="O78" s="167" t="s">
        <v>2448</v>
      </c>
      <c r="P78" s="167"/>
      <c r="Q78" s="170">
        <v>44420.61515046296</v>
      </c>
    </row>
    <row r="79" spans="1:17" ht="18" x14ac:dyDescent="0.25">
      <c r="A79" s="167" t="str">
        <f>VLOOKUP(E79,'LISTADO ATM'!$A$2:$C$902,3,0)</f>
        <v>SUR</v>
      </c>
      <c r="B79" s="112" t="s">
        <v>2707</v>
      </c>
      <c r="C79" s="97">
        <v>44420.327615740738</v>
      </c>
      <c r="D79" s="97" t="s">
        <v>2175</v>
      </c>
      <c r="E79" s="141">
        <v>44</v>
      </c>
      <c r="F79" s="167" t="str">
        <f>VLOOKUP(E79,VIP!$A$2:$O14851,2,0)</f>
        <v>DRBR044</v>
      </c>
      <c r="G79" s="167" t="str">
        <f>VLOOKUP(E79,'LISTADO ATM'!$A$2:$B$901,2,0)</f>
        <v xml:space="preserve">ATM Oficina Pedernales </v>
      </c>
      <c r="H79" s="167" t="str">
        <f>VLOOKUP(E79,VIP!$A$2:$O19812,7,FALSE)</f>
        <v>Si</v>
      </c>
      <c r="I79" s="167" t="str">
        <f>VLOOKUP(E79,VIP!$A$2:$O11777,8,FALSE)</f>
        <v>Si</v>
      </c>
      <c r="J79" s="167" t="str">
        <f>VLOOKUP(E79,VIP!$A$2:$O11727,8,FALSE)</f>
        <v>Si</v>
      </c>
      <c r="K79" s="167" t="str">
        <f>VLOOKUP(E79,VIP!$A$2:$O15301,6,0)</f>
        <v>SI</v>
      </c>
      <c r="L79" s="146" t="s">
        <v>2458</v>
      </c>
      <c r="M79" s="171" t="s">
        <v>2538</v>
      </c>
      <c r="N79" s="171" t="s">
        <v>2718</v>
      </c>
      <c r="O79" s="167" t="s">
        <v>2448</v>
      </c>
      <c r="P79" s="167"/>
      <c r="Q79" s="170">
        <v>44420.619583333333</v>
      </c>
    </row>
    <row r="80" spans="1:17" ht="18" x14ac:dyDescent="0.25">
      <c r="A80" s="167" t="str">
        <f>VLOOKUP(E80,'LISTADO ATM'!$A$2:$C$902,3,0)</f>
        <v>SUR</v>
      </c>
      <c r="B80" s="112" t="s">
        <v>2635</v>
      </c>
      <c r="C80" s="97">
        <v>44419.464629629627</v>
      </c>
      <c r="D80" s="97" t="s">
        <v>2175</v>
      </c>
      <c r="E80" s="141">
        <v>84</v>
      </c>
      <c r="F80" s="167" t="str">
        <f>VLOOKUP(E80,VIP!$A$2:$O14874,2,0)</f>
        <v>DRBR084</v>
      </c>
      <c r="G80" s="167" t="str">
        <f>VLOOKUP(E80,'LISTADO ATM'!$A$2:$B$901,2,0)</f>
        <v xml:space="preserve">ATM Oficina Multicentro Sirena San Cristóbal </v>
      </c>
      <c r="H80" s="167" t="str">
        <f>VLOOKUP(E80,VIP!$A$2:$O19835,7,FALSE)</f>
        <v>Si</v>
      </c>
      <c r="I80" s="167" t="str">
        <f>VLOOKUP(E80,VIP!$A$2:$O11800,8,FALSE)</f>
        <v>Si</v>
      </c>
      <c r="J80" s="167" t="str">
        <f>VLOOKUP(E80,VIP!$A$2:$O11750,8,FALSE)</f>
        <v>Si</v>
      </c>
      <c r="K80" s="167" t="str">
        <f>VLOOKUP(E80,VIP!$A$2:$O15324,6,0)</f>
        <v>SI</v>
      </c>
      <c r="L80" s="146" t="s">
        <v>2458</v>
      </c>
      <c r="M80" s="171" t="s">
        <v>2538</v>
      </c>
      <c r="N80" s="96" t="s">
        <v>2446</v>
      </c>
      <c r="O80" s="167" t="s">
        <v>2448</v>
      </c>
      <c r="P80" s="167"/>
      <c r="Q80" s="170">
        <v>44538.845138888886</v>
      </c>
    </row>
    <row r="81" spans="1:17" ht="18" x14ac:dyDescent="0.25">
      <c r="A81" s="167" t="str">
        <f>VLOOKUP(E81,'LISTADO ATM'!$A$2:$C$902,3,0)</f>
        <v>DISTRITO NACIONAL</v>
      </c>
      <c r="B81" s="112" t="s">
        <v>2743</v>
      </c>
      <c r="C81" s="97">
        <v>44420.53056712963</v>
      </c>
      <c r="D81" s="97" t="s">
        <v>2175</v>
      </c>
      <c r="E81" s="141">
        <v>149</v>
      </c>
      <c r="F81" s="167" t="str">
        <f>VLOOKUP(E81,VIP!$A$2:$O14857,2,0)</f>
        <v>DRBR149</v>
      </c>
      <c r="G81" s="167" t="str">
        <f>VLOOKUP(E81,'LISTADO ATM'!$A$2:$B$901,2,0)</f>
        <v>ATM Estación Metro Concepción</v>
      </c>
      <c r="H81" s="167" t="str">
        <f>VLOOKUP(E81,VIP!$A$2:$O19818,7,FALSE)</f>
        <v>N/A</v>
      </c>
      <c r="I81" s="167" t="str">
        <f>VLOOKUP(E81,VIP!$A$2:$O11783,8,FALSE)</f>
        <v>N/A</v>
      </c>
      <c r="J81" s="167" t="str">
        <f>VLOOKUP(E81,VIP!$A$2:$O11733,8,FALSE)</f>
        <v>N/A</v>
      </c>
      <c r="K81" s="167" t="str">
        <f>VLOOKUP(E81,VIP!$A$2:$O15307,6,0)</f>
        <v>N/A</v>
      </c>
      <c r="L81" s="146" t="s">
        <v>2458</v>
      </c>
      <c r="M81" s="171" t="s">
        <v>2538</v>
      </c>
      <c r="N81" s="171" t="s">
        <v>2718</v>
      </c>
      <c r="O81" s="167" t="s">
        <v>2448</v>
      </c>
      <c r="P81" s="168"/>
      <c r="Q81" s="170" t="s">
        <v>2458</v>
      </c>
    </row>
    <row r="82" spans="1:17" ht="18" x14ac:dyDescent="0.25">
      <c r="A82" s="167" t="str">
        <f>VLOOKUP(E82,'LISTADO ATM'!$A$2:$C$902,3,0)</f>
        <v>NORTE</v>
      </c>
      <c r="B82" s="112" t="s">
        <v>2729</v>
      </c>
      <c r="C82" s="97">
        <v>44420.581064814818</v>
      </c>
      <c r="D82" s="97" t="s">
        <v>2176</v>
      </c>
      <c r="E82" s="141">
        <v>73</v>
      </c>
      <c r="F82" s="167" t="str">
        <f>VLOOKUP(E82,VIP!$A$2:$O14853,2,0)</f>
        <v>DRBR073</v>
      </c>
      <c r="G82" s="167" t="str">
        <f>VLOOKUP(E82,'LISTADO ATM'!$A$2:$B$901,2,0)</f>
        <v xml:space="preserve">ATM Oficina Playa Dorada </v>
      </c>
      <c r="H82" s="167" t="str">
        <f>VLOOKUP(E82,VIP!$A$2:$O19814,7,FALSE)</f>
        <v>Si</v>
      </c>
      <c r="I82" s="167" t="str">
        <f>VLOOKUP(E82,VIP!$A$2:$O11779,8,FALSE)</f>
        <v>Si</v>
      </c>
      <c r="J82" s="167" t="str">
        <f>VLOOKUP(E82,VIP!$A$2:$O11729,8,FALSE)</f>
        <v>Si</v>
      </c>
      <c r="K82" s="167" t="str">
        <f>VLOOKUP(E82,VIP!$A$2:$O15303,6,0)</f>
        <v>NO</v>
      </c>
      <c r="L82" s="146" t="s">
        <v>2737</v>
      </c>
      <c r="M82" s="171" t="s">
        <v>2538</v>
      </c>
      <c r="N82" s="96" t="s">
        <v>2446</v>
      </c>
      <c r="O82" s="167" t="s">
        <v>2667</v>
      </c>
      <c r="P82" s="168"/>
      <c r="Q82" s="170">
        <v>44538.833333333336</v>
      </c>
    </row>
    <row r="83" spans="1:17" ht="18" x14ac:dyDescent="0.25">
      <c r="A83" s="167" t="str">
        <f>VLOOKUP(E83,'LISTADO ATM'!$A$2:$C$902,3,0)</f>
        <v>DISTRITO NACIONAL</v>
      </c>
      <c r="B83" s="112" t="s">
        <v>2735</v>
      </c>
      <c r="C83" s="97">
        <v>44420.545868055553</v>
      </c>
      <c r="D83" s="97" t="s">
        <v>2175</v>
      </c>
      <c r="E83" s="141">
        <v>2</v>
      </c>
      <c r="F83" s="167" t="str">
        <f>VLOOKUP(E83,VIP!$A$2:$O14859,2,0)</f>
        <v>DRBR002</v>
      </c>
      <c r="G83" s="167" t="str">
        <f>VLOOKUP(E83,'LISTADO ATM'!$A$2:$B$901,2,0)</f>
        <v>ATM Autoservicio Padre Castellano</v>
      </c>
      <c r="H83" s="167" t="str">
        <f>VLOOKUP(E83,VIP!$A$2:$O19820,7,FALSE)</f>
        <v>Si</v>
      </c>
      <c r="I83" s="167" t="str">
        <f>VLOOKUP(E83,VIP!$A$2:$O11785,8,FALSE)</f>
        <v>Si</v>
      </c>
      <c r="J83" s="167" t="str">
        <f>VLOOKUP(E83,VIP!$A$2:$O11735,8,FALSE)</f>
        <v>Si</v>
      </c>
      <c r="K83" s="167" t="str">
        <f>VLOOKUP(E83,VIP!$A$2:$O15309,6,0)</f>
        <v>NO</v>
      </c>
      <c r="L83" s="146" t="s">
        <v>2214</v>
      </c>
      <c r="M83" s="96" t="s">
        <v>2439</v>
      </c>
      <c r="N83" s="96" t="s">
        <v>2446</v>
      </c>
      <c r="O83" s="167" t="s">
        <v>2448</v>
      </c>
      <c r="P83" s="167"/>
      <c r="Q83" s="96" t="s">
        <v>2214</v>
      </c>
    </row>
    <row r="84" spans="1:17" ht="18" x14ac:dyDescent="0.25">
      <c r="A84" s="167" t="str">
        <f>VLOOKUP(E84,'LISTADO ATM'!$A$2:$C$902,3,0)</f>
        <v>DISTRITO NACIONAL</v>
      </c>
      <c r="B84" s="112" t="s">
        <v>2747</v>
      </c>
      <c r="C84" s="97">
        <v>44420.651782407411</v>
      </c>
      <c r="D84" s="97" t="s">
        <v>2175</v>
      </c>
      <c r="E84" s="141">
        <v>113</v>
      </c>
      <c r="F84" s="167" t="str">
        <f>VLOOKUP(E84,VIP!$A$2:$O14854,2,0)</f>
        <v>DRBR113</v>
      </c>
      <c r="G84" s="167" t="str">
        <f>VLOOKUP(E84,'LISTADO ATM'!$A$2:$B$901,2,0)</f>
        <v xml:space="preserve">ATM Autoservicio Atalaya del Mar </v>
      </c>
      <c r="H84" s="167" t="str">
        <f>VLOOKUP(E84,VIP!$A$2:$O19815,7,FALSE)</f>
        <v>Si</v>
      </c>
      <c r="I84" s="167" t="str">
        <f>VLOOKUP(E84,VIP!$A$2:$O11780,8,FALSE)</f>
        <v>No</v>
      </c>
      <c r="J84" s="167" t="str">
        <f>VLOOKUP(E84,VIP!$A$2:$O11730,8,FALSE)</f>
        <v>No</v>
      </c>
      <c r="K84" s="167" t="str">
        <f>VLOOKUP(E84,VIP!$A$2:$O15304,6,0)</f>
        <v>NO</v>
      </c>
      <c r="L84" s="146" t="s">
        <v>2214</v>
      </c>
      <c r="M84" s="96" t="s">
        <v>2439</v>
      </c>
      <c r="N84" s="96" t="s">
        <v>2613</v>
      </c>
      <c r="O84" s="167" t="s">
        <v>2448</v>
      </c>
      <c r="P84" s="167"/>
      <c r="Q84" s="96" t="s">
        <v>2214</v>
      </c>
    </row>
    <row r="85" spans="1:17" s="128" customFormat="1" ht="18" x14ac:dyDescent="0.25">
      <c r="A85" s="168" t="str">
        <f>VLOOKUP(E85,'LISTADO ATM'!$A$2:$C$902,3,0)</f>
        <v>NORTE</v>
      </c>
      <c r="B85" s="112" t="s">
        <v>2728</v>
      </c>
      <c r="C85" s="97">
        <v>44420.612314814818</v>
      </c>
      <c r="D85" s="97" t="s">
        <v>2176</v>
      </c>
      <c r="E85" s="141">
        <v>172</v>
      </c>
      <c r="F85" s="168" t="str">
        <f>VLOOKUP(E85,VIP!$A$2:$O14852,2,0)</f>
        <v>DRBR172</v>
      </c>
      <c r="G85" s="168" t="str">
        <f>VLOOKUP(E85,'LISTADO ATM'!$A$2:$B$901,2,0)</f>
        <v xml:space="preserve">ATM UNP Guaucí </v>
      </c>
      <c r="H85" s="168" t="str">
        <f>VLOOKUP(E85,VIP!$A$2:$O19813,7,FALSE)</f>
        <v>Si</v>
      </c>
      <c r="I85" s="168" t="str">
        <f>VLOOKUP(E85,VIP!$A$2:$O11778,8,FALSE)</f>
        <v>Si</v>
      </c>
      <c r="J85" s="168" t="str">
        <f>VLOOKUP(E85,VIP!$A$2:$O11728,8,FALSE)</f>
        <v>Si</v>
      </c>
      <c r="K85" s="168" t="str">
        <f>VLOOKUP(E85,VIP!$A$2:$O15302,6,0)</f>
        <v>NO</v>
      </c>
      <c r="L85" s="146" t="s">
        <v>2214</v>
      </c>
      <c r="M85" s="96" t="s">
        <v>2439</v>
      </c>
      <c r="N85" s="96" t="s">
        <v>2446</v>
      </c>
      <c r="O85" s="168" t="s">
        <v>2667</v>
      </c>
      <c r="P85" s="168"/>
      <c r="Q85" s="96" t="s">
        <v>2214</v>
      </c>
    </row>
    <row r="86" spans="1:17" s="128" customFormat="1" ht="18" x14ac:dyDescent="0.25">
      <c r="A86" s="168" t="str">
        <f>VLOOKUP(E86,'LISTADO ATM'!$A$2:$C$902,3,0)</f>
        <v>ESTE</v>
      </c>
      <c r="B86" s="112" t="s">
        <v>2734</v>
      </c>
      <c r="C86" s="97">
        <v>44420.547025462962</v>
      </c>
      <c r="D86" s="97" t="s">
        <v>2175</v>
      </c>
      <c r="E86" s="141">
        <v>268</v>
      </c>
      <c r="F86" s="168" t="str">
        <f>VLOOKUP(E86,VIP!$A$2:$O14858,2,0)</f>
        <v>DRBR268</v>
      </c>
      <c r="G86" s="168" t="str">
        <f>VLOOKUP(E86,'LISTADO ATM'!$A$2:$B$901,2,0)</f>
        <v xml:space="preserve">ATM Autobanco La Altagracia (Higuey) </v>
      </c>
      <c r="H86" s="168" t="str">
        <f>VLOOKUP(E86,VIP!$A$2:$O19819,7,FALSE)</f>
        <v>Si</v>
      </c>
      <c r="I86" s="168" t="str">
        <f>VLOOKUP(E86,VIP!$A$2:$O11784,8,FALSE)</f>
        <v>Si</v>
      </c>
      <c r="J86" s="168" t="str">
        <f>VLOOKUP(E86,VIP!$A$2:$O11734,8,FALSE)</f>
        <v>Si</v>
      </c>
      <c r="K86" s="168" t="str">
        <f>VLOOKUP(E86,VIP!$A$2:$O15308,6,0)</f>
        <v>NO</v>
      </c>
      <c r="L86" s="146" t="s">
        <v>2214</v>
      </c>
      <c r="M86" s="96" t="s">
        <v>2439</v>
      </c>
      <c r="N86" s="96" t="s">
        <v>2613</v>
      </c>
      <c r="O86" s="168" t="s">
        <v>2448</v>
      </c>
      <c r="P86" s="168"/>
      <c r="Q86" s="96" t="s">
        <v>2214</v>
      </c>
    </row>
    <row r="87" spans="1:17" s="128" customFormat="1" ht="18" x14ac:dyDescent="0.25">
      <c r="A87" s="168" t="str">
        <f>VLOOKUP(E87,'LISTADO ATM'!$A$2:$C$902,3,0)</f>
        <v>DISTRITO NACIONAL</v>
      </c>
      <c r="B87" s="112" t="s">
        <v>2628</v>
      </c>
      <c r="C87" s="97">
        <v>44418.814710648148</v>
      </c>
      <c r="D87" s="97" t="s">
        <v>2175</v>
      </c>
      <c r="E87" s="141">
        <v>318</v>
      </c>
      <c r="F87" s="168" t="str">
        <f>VLOOKUP(E87,VIP!$A$2:$O14849,2,0)</f>
        <v>DRBR318</v>
      </c>
      <c r="G87" s="168" t="str">
        <f>VLOOKUP(E87,'LISTADO ATM'!$A$2:$B$901,2,0)</f>
        <v>ATM Autoservicio Lope de Vega</v>
      </c>
      <c r="H87" s="168" t="str">
        <f>VLOOKUP(E87,VIP!$A$2:$O19810,7,FALSE)</f>
        <v>Si</v>
      </c>
      <c r="I87" s="168" t="str">
        <f>VLOOKUP(E87,VIP!$A$2:$O11775,8,FALSE)</f>
        <v>Si</v>
      </c>
      <c r="J87" s="168" t="str">
        <f>VLOOKUP(E87,VIP!$A$2:$O11725,8,FALSE)</f>
        <v>Si</v>
      </c>
      <c r="K87" s="168" t="str">
        <f>VLOOKUP(E87,VIP!$A$2:$O15299,6,0)</f>
        <v>NO</v>
      </c>
      <c r="L87" s="146" t="s">
        <v>2214</v>
      </c>
      <c r="M87" s="96" t="s">
        <v>2439</v>
      </c>
      <c r="N87" s="96" t="s">
        <v>2446</v>
      </c>
      <c r="O87" s="168" t="s">
        <v>2448</v>
      </c>
      <c r="P87" s="168"/>
      <c r="Q87" s="96" t="s">
        <v>2214</v>
      </c>
    </row>
    <row r="88" spans="1:17" s="128" customFormat="1" ht="18" x14ac:dyDescent="0.25">
      <c r="A88" s="168" t="str">
        <f>VLOOKUP(E88,'LISTADO ATM'!$A$2:$C$902,3,0)</f>
        <v>NORTE</v>
      </c>
      <c r="B88" s="112" t="s">
        <v>2758</v>
      </c>
      <c r="C88" s="97">
        <v>44420.776018518518</v>
      </c>
      <c r="D88" s="97" t="s">
        <v>2176</v>
      </c>
      <c r="E88" s="141">
        <v>371</v>
      </c>
      <c r="F88" s="168" t="str">
        <f>VLOOKUP(E88,VIP!$A$2:$O14862,2,0)</f>
        <v>DRBR371</v>
      </c>
      <c r="G88" s="168" t="str">
        <f>VLOOKUP(E88,'LISTADO ATM'!$A$2:$B$901,2,0)</f>
        <v>ATM AYUNTAMIENTO JIMA LA VEGA</v>
      </c>
      <c r="H88" s="168">
        <f>VLOOKUP(E88,VIP!$A$2:$O19823,7,FALSE)</f>
        <v>0</v>
      </c>
      <c r="I88" s="168">
        <f>VLOOKUP(E88,VIP!$A$2:$O11788,8,FALSE)</f>
        <v>0</v>
      </c>
      <c r="J88" s="168">
        <f>VLOOKUP(E88,VIP!$A$2:$O11738,8,FALSE)</f>
        <v>0</v>
      </c>
      <c r="K88" s="168">
        <f>VLOOKUP(E88,VIP!$A$2:$O15312,6,0)</f>
        <v>0</v>
      </c>
      <c r="L88" s="146" t="s">
        <v>2214</v>
      </c>
      <c r="M88" s="96" t="s">
        <v>2439</v>
      </c>
      <c r="N88" s="96" t="s">
        <v>2446</v>
      </c>
      <c r="O88" s="168" t="s">
        <v>2586</v>
      </c>
      <c r="P88" s="168"/>
      <c r="Q88" s="96" t="s">
        <v>2214</v>
      </c>
    </row>
    <row r="89" spans="1:17" s="128" customFormat="1" ht="18" x14ac:dyDescent="0.25">
      <c r="A89" s="168" t="str">
        <f>VLOOKUP(E89,'LISTADO ATM'!$A$2:$C$902,3,0)</f>
        <v>DISTRITO NACIONAL</v>
      </c>
      <c r="B89" s="112" t="s">
        <v>2629</v>
      </c>
      <c r="C89" s="97">
        <v>44418.810787037037</v>
      </c>
      <c r="D89" s="97" t="s">
        <v>2175</v>
      </c>
      <c r="E89" s="141">
        <v>420</v>
      </c>
      <c r="F89" s="168" t="str">
        <f>VLOOKUP(E89,VIP!$A$2:$O14847,2,0)</f>
        <v>DRBR420</v>
      </c>
      <c r="G89" s="168" t="str">
        <f>VLOOKUP(E89,'LISTADO ATM'!$A$2:$B$901,2,0)</f>
        <v xml:space="preserve">ATM DGII Av. Lincoln </v>
      </c>
      <c r="H89" s="168" t="str">
        <f>VLOOKUP(E89,VIP!$A$2:$O19808,7,FALSE)</f>
        <v>Si</v>
      </c>
      <c r="I89" s="168" t="str">
        <f>VLOOKUP(E89,VIP!$A$2:$O11773,8,FALSE)</f>
        <v>Si</v>
      </c>
      <c r="J89" s="168" t="str">
        <f>VLOOKUP(E89,VIP!$A$2:$O11723,8,FALSE)</f>
        <v>Si</v>
      </c>
      <c r="K89" s="168" t="str">
        <f>VLOOKUP(E89,VIP!$A$2:$O15297,6,0)</f>
        <v>NO</v>
      </c>
      <c r="L89" s="146" t="s">
        <v>2214</v>
      </c>
      <c r="M89" s="96" t="s">
        <v>2439</v>
      </c>
      <c r="N89" s="96" t="s">
        <v>2446</v>
      </c>
      <c r="O89" s="168" t="s">
        <v>2448</v>
      </c>
      <c r="P89" s="168"/>
      <c r="Q89" s="96" t="s">
        <v>2214</v>
      </c>
    </row>
    <row r="90" spans="1:17" s="128" customFormat="1" ht="18" x14ac:dyDescent="0.25">
      <c r="A90" s="168" t="str">
        <f>VLOOKUP(E90,'LISTADO ATM'!$A$2:$C$902,3,0)</f>
        <v>DISTRITO NACIONAL</v>
      </c>
      <c r="B90" s="112" t="s">
        <v>2727</v>
      </c>
      <c r="C90" s="97">
        <v>44420.613032407404</v>
      </c>
      <c r="D90" s="97" t="s">
        <v>2175</v>
      </c>
      <c r="E90" s="141">
        <v>490</v>
      </c>
      <c r="F90" s="168" t="str">
        <f>VLOOKUP(E90,VIP!$A$2:$O14851,2,0)</f>
        <v>DRBR490</v>
      </c>
      <c r="G90" s="168" t="str">
        <f>VLOOKUP(E90,'LISTADO ATM'!$A$2:$B$901,2,0)</f>
        <v xml:space="preserve">ATM Hospital Ney Arias Lora </v>
      </c>
      <c r="H90" s="168" t="str">
        <f>VLOOKUP(E90,VIP!$A$2:$O19812,7,FALSE)</f>
        <v>Si</v>
      </c>
      <c r="I90" s="168" t="str">
        <f>VLOOKUP(E90,VIP!$A$2:$O11777,8,FALSE)</f>
        <v>Si</v>
      </c>
      <c r="J90" s="168" t="str">
        <f>VLOOKUP(E90,VIP!$A$2:$O11727,8,FALSE)</f>
        <v>Si</v>
      </c>
      <c r="K90" s="168" t="str">
        <f>VLOOKUP(E90,VIP!$A$2:$O15301,6,0)</f>
        <v>NO</v>
      </c>
      <c r="L90" s="146" t="s">
        <v>2214</v>
      </c>
      <c r="M90" s="96" t="s">
        <v>2439</v>
      </c>
      <c r="N90" s="96" t="s">
        <v>2446</v>
      </c>
      <c r="O90" s="168" t="s">
        <v>2448</v>
      </c>
      <c r="P90" s="168"/>
      <c r="Q90" s="96" t="s">
        <v>2214</v>
      </c>
    </row>
    <row r="91" spans="1:17" s="128" customFormat="1" ht="18" x14ac:dyDescent="0.25">
      <c r="A91" s="168" t="str">
        <f>VLOOKUP(E91,'[1]LISTADO ATM'!$A$2:$C$902,3,0)</f>
        <v>DISTRITO NACIONAL</v>
      </c>
      <c r="B91" s="112" t="s">
        <v>2649</v>
      </c>
      <c r="C91" s="97">
        <v>44419.57980324074</v>
      </c>
      <c r="D91" s="97" t="s">
        <v>2175</v>
      </c>
      <c r="E91" s="141">
        <v>542</v>
      </c>
      <c r="F91" s="168" t="str">
        <f>VLOOKUP(E91,[1]VIP!$A$2:$O14900,2,0)</f>
        <v>DRBR542</v>
      </c>
      <c r="G91" s="168" t="str">
        <f>VLOOKUP(E91,'[1]LISTADO ATM'!$A$2:$B$901,2,0)</f>
        <v>ATM S/M la Cadena Carretera Mella</v>
      </c>
      <c r="H91" s="168" t="str">
        <f>VLOOKUP(E91,[1]VIP!$A$2:$O19861,7,FALSE)</f>
        <v>NO</v>
      </c>
      <c r="I91" s="168" t="str">
        <f>VLOOKUP(E91,[1]VIP!$A$2:$O11826,8,FALSE)</f>
        <v>SI</v>
      </c>
      <c r="J91" s="168" t="str">
        <f>VLOOKUP(E91,[1]VIP!$A$2:$O11776,8,FALSE)</f>
        <v>SI</v>
      </c>
      <c r="K91" s="168" t="str">
        <f>VLOOKUP(E91,[1]VIP!$A$2:$O15350,6,0)</f>
        <v>NO</v>
      </c>
      <c r="L91" s="146" t="s">
        <v>2214</v>
      </c>
      <c r="M91" s="96" t="s">
        <v>2439</v>
      </c>
      <c r="N91" s="96" t="s">
        <v>2446</v>
      </c>
      <c r="O91" s="168" t="s">
        <v>2448</v>
      </c>
      <c r="P91" s="168"/>
      <c r="Q91" s="96" t="s">
        <v>2214</v>
      </c>
    </row>
    <row r="92" spans="1:17" s="128" customFormat="1" ht="18" x14ac:dyDescent="0.25">
      <c r="A92" s="168" t="str">
        <f>VLOOKUP(E92,'LISTADO ATM'!$A$2:$C$902,3,0)</f>
        <v>DISTRITO NACIONAL</v>
      </c>
      <c r="B92" s="112" t="s">
        <v>2641</v>
      </c>
      <c r="C92" s="97">
        <v>44419.477314814816</v>
      </c>
      <c r="D92" s="97" t="s">
        <v>2176</v>
      </c>
      <c r="E92" s="141">
        <v>581</v>
      </c>
      <c r="F92" s="168" t="str">
        <f>VLOOKUP(E92,VIP!$A$2:$O14883,2,0)</f>
        <v>DRBR426</v>
      </c>
      <c r="G92" s="168" t="str">
        <f>VLOOKUP(E92,'LISTADO ATM'!$A$2:$B$901,2,0)</f>
        <v>ATM Banco Bandex II (Antiguo BNV II)</v>
      </c>
      <c r="H92" s="168" t="str">
        <f>VLOOKUP(E92,VIP!$A$2:$O19844,7,FALSE)</f>
        <v>No</v>
      </c>
      <c r="I92" s="168" t="str">
        <f>VLOOKUP(E92,VIP!$A$2:$O11809,8,FALSE)</f>
        <v>No</v>
      </c>
      <c r="J92" s="168" t="str">
        <f>VLOOKUP(E92,VIP!$A$2:$O11759,8,FALSE)</f>
        <v>No</v>
      </c>
      <c r="K92" s="168" t="str">
        <f>VLOOKUP(E92,VIP!$A$2:$O15333,6,0)</f>
        <v/>
      </c>
      <c r="L92" s="146" t="s">
        <v>2214</v>
      </c>
      <c r="M92" s="96" t="s">
        <v>2439</v>
      </c>
      <c r="N92" s="96" t="s">
        <v>2446</v>
      </c>
      <c r="O92" s="168" t="s">
        <v>2586</v>
      </c>
      <c r="P92" s="168"/>
      <c r="Q92" s="96" t="s">
        <v>2214</v>
      </c>
    </row>
    <row r="93" spans="1:17" s="128" customFormat="1" ht="18" x14ac:dyDescent="0.25">
      <c r="A93" s="168" t="str">
        <f>VLOOKUP(E93,'[1]LISTADO ATM'!$A$2:$C$902,3,0)</f>
        <v>DISTRITO NACIONAL</v>
      </c>
      <c r="B93" s="112" t="s">
        <v>2646</v>
      </c>
      <c r="C93" s="97">
        <v>44419.576388888891</v>
      </c>
      <c r="D93" s="97" t="s">
        <v>2175</v>
      </c>
      <c r="E93" s="141">
        <v>686</v>
      </c>
      <c r="F93" s="168" t="str">
        <f>VLOOKUP(E93,[1]VIP!$A$2:$O14897,2,0)</f>
        <v>DRBR686</v>
      </c>
      <c r="G93" s="168" t="str">
        <f>VLOOKUP(E93,'[1]LISTADO ATM'!$A$2:$B$901,2,0)</f>
        <v>ATM Autoservicio Oficina Máximo Gómez</v>
      </c>
      <c r="H93" s="168" t="str">
        <f>VLOOKUP(E93,[1]VIP!$A$2:$O19858,7,FALSE)</f>
        <v>Si</v>
      </c>
      <c r="I93" s="168" t="str">
        <f>VLOOKUP(E93,[1]VIP!$A$2:$O11823,8,FALSE)</f>
        <v>Si</v>
      </c>
      <c r="J93" s="168" t="str">
        <f>VLOOKUP(E93,[1]VIP!$A$2:$O11773,8,FALSE)</f>
        <v>Si</v>
      </c>
      <c r="K93" s="168" t="str">
        <f>VLOOKUP(E93,[1]VIP!$A$2:$O15347,6,0)</f>
        <v>NO</v>
      </c>
      <c r="L93" s="146" t="s">
        <v>2214</v>
      </c>
      <c r="M93" s="96" t="s">
        <v>2439</v>
      </c>
      <c r="N93" s="96" t="s">
        <v>2446</v>
      </c>
      <c r="O93" s="168" t="s">
        <v>2448</v>
      </c>
      <c r="P93" s="168"/>
      <c r="Q93" s="96" t="s">
        <v>2214</v>
      </c>
    </row>
    <row r="94" spans="1:17" s="128" customFormat="1" ht="18" x14ac:dyDescent="0.25">
      <c r="A94" s="168" t="str">
        <f>VLOOKUP(E94,'LISTADO ATM'!$A$2:$C$902,3,0)</f>
        <v>DISTRITO NACIONAL</v>
      </c>
      <c r="B94" s="112" t="s">
        <v>2746</v>
      </c>
      <c r="C94" s="97">
        <v>44420.654317129629</v>
      </c>
      <c r="D94" s="97" t="s">
        <v>2175</v>
      </c>
      <c r="E94" s="141">
        <v>707</v>
      </c>
      <c r="F94" s="168" t="str">
        <f>VLOOKUP(E94,VIP!$A$2:$O14853,2,0)</f>
        <v>DRBR707</v>
      </c>
      <c r="G94" s="168" t="str">
        <f>VLOOKUP(E94,'LISTADO ATM'!$A$2:$B$901,2,0)</f>
        <v xml:space="preserve">ATM IAD </v>
      </c>
      <c r="H94" s="168" t="str">
        <f>VLOOKUP(E94,VIP!$A$2:$O19814,7,FALSE)</f>
        <v>No</v>
      </c>
      <c r="I94" s="168" t="str">
        <f>VLOOKUP(E94,VIP!$A$2:$O11779,8,FALSE)</f>
        <v>No</v>
      </c>
      <c r="J94" s="168" t="str">
        <f>VLOOKUP(E94,VIP!$A$2:$O11729,8,FALSE)</f>
        <v>No</v>
      </c>
      <c r="K94" s="168" t="str">
        <f>VLOOKUP(E94,VIP!$A$2:$O15303,6,0)</f>
        <v>NO</v>
      </c>
      <c r="L94" s="146" t="s">
        <v>2214</v>
      </c>
      <c r="M94" s="96" t="s">
        <v>2439</v>
      </c>
      <c r="N94" s="96" t="s">
        <v>2613</v>
      </c>
      <c r="O94" s="168" t="s">
        <v>2448</v>
      </c>
      <c r="P94" s="168"/>
      <c r="Q94" s="96" t="s">
        <v>2214</v>
      </c>
    </row>
    <row r="95" spans="1:17" s="128" customFormat="1" ht="18" x14ac:dyDescent="0.25">
      <c r="A95" s="168" t="str">
        <f>VLOOKUP(E95,'LISTADO ATM'!$A$2:$C$902,3,0)</f>
        <v>NORTE</v>
      </c>
      <c r="B95" s="112" t="s">
        <v>2706</v>
      </c>
      <c r="C95" s="97">
        <v>44420.337037037039</v>
      </c>
      <c r="D95" s="97" t="s">
        <v>2176</v>
      </c>
      <c r="E95" s="141">
        <v>809</v>
      </c>
      <c r="F95" s="168" t="str">
        <f>VLOOKUP(E95,VIP!$A$2:$O14850,2,0)</f>
        <v>DRBR809</v>
      </c>
      <c r="G95" s="168" t="str">
        <f>VLOOKUP(E95,'LISTADO ATM'!$A$2:$B$901,2,0)</f>
        <v>ATM Yoma (Cotuí)</v>
      </c>
      <c r="H95" s="168" t="str">
        <f>VLOOKUP(E95,VIP!$A$2:$O19811,7,FALSE)</f>
        <v>Si</v>
      </c>
      <c r="I95" s="168" t="str">
        <f>VLOOKUP(E95,VIP!$A$2:$O11776,8,FALSE)</f>
        <v>Si</v>
      </c>
      <c r="J95" s="168" t="str">
        <f>VLOOKUP(E95,VIP!$A$2:$O11726,8,FALSE)</f>
        <v>Si</v>
      </c>
      <c r="K95" s="168" t="str">
        <f>VLOOKUP(E95,VIP!$A$2:$O15300,6,0)</f>
        <v>NO</v>
      </c>
      <c r="L95" s="146" t="s">
        <v>2214</v>
      </c>
      <c r="M95" s="96" t="s">
        <v>2439</v>
      </c>
      <c r="N95" s="96" t="s">
        <v>2446</v>
      </c>
      <c r="O95" s="168" t="s">
        <v>2667</v>
      </c>
      <c r="P95" s="168"/>
      <c r="Q95" s="96" t="s">
        <v>2214</v>
      </c>
    </row>
    <row r="96" spans="1:17" s="128" customFormat="1" ht="18" x14ac:dyDescent="0.25">
      <c r="A96" s="168" t="str">
        <f>VLOOKUP(E96,'LISTADO ATM'!$A$2:$C$902,3,0)</f>
        <v>DISTRITO NACIONAL</v>
      </c>
      <c r="B96" s="112" t="s">
        <v>2713</v>
      </c>
      <c r="C96" s="97">
        <v>44420.495034722226</v>
      </c>
      <c r="D96" s="97" t="s">
        <v>2175</v>
      </c>
      <c r="E96" s="141">
        <v>915</v>
      </c>
      <c r="F96" s="168" t="str">
        <f>VLOOKUP(E96,VIP!$A$2:$O14853,2,0)</f>
        <v>DRBR24F</v>
      </c>
      <c r="G96" s="168" t="str">
        <f>VLOOKUP(E96,'LISTADO ATM'!$A$2:$B$901,2,0)</f>
        <v xml:space="preserve">ATM Multicentro La Sirena Aut. Duarte </v>
      </c>
      <c r="H96" s="168" t="str">
        <f>VLOOKUP(E96,VIP!$A$2:$O19814,7,FALSE)</f>
        <v>Si</v>
      </c>
      <c r="I96" s="168" t="str">
        <f>VLOOKUP(E96,VIP!$A$2:$O11779,8,FALSE)</f>
        <v>Si</v>
      </c>
      <c r="J96" s="168" t="str">
        <f>VLOOKUP(E96,VIP!$A$2:$O11729,8,FALSE)</f>
        <v>Si</v>
      </c>
      <c r="K96" s="168" t="str">
        <f>VLOOKUP(E96,VIP!$A$2:$O15303,6,0)</f>
        <v>SI</v>
      </c>
      <c r="L96" s="146" t="s">
        <v>2214</v>
      </c>
      <c r="M96" s="96" t="s">
        <v>2439</v>
      </c>
      <c r="N96" s="96" t="s">
        <v>2446</v>
      </c>
      <c r="O96" s="168" t="s">
        <v>2448</v>
      </c>
      <c r="P96" s="168"/>
      <c r="Q96" s="96" t="s">
        <v>2214</v>
      </c>
    </row>
    <row r="97" spans="1:17" s="128" customFormat="1" ht="18" x14ac:dyDescent="0.25">
      <c r="A97" s="168" t="str">
        <f>VLOOKUP(E97,'LISTADO ATM'!$A$2:$C$902,3,0)</f>
        <v>DISTRITO NACIONAL</v>
      </c>
      <c r="B97" s="112" t="s">
        <v>2621</v>
      </c>
      <c r="C97" s="97">
        <v>44418.598854166667</v>
      </c>
      <c r="D97" s="97" t="s">
        <v>2175</v>
      </c>
      <c r="E97" s="141">
        <v>952</v>
      </c>
      <c r="F97" s="168" t="str">
        <f>VLOOKUP(E97,VIP!$A$2:$O14837,2,0)</f>
        <v>DRBR16L</v>
      </c>
      <c r="G97" s="168" t="str">
        <f>VLOOKUP(E97,'LISTADO ATM'!$A$2:$B$901,2,0)</f>
        <v xml:space="preserve">ATM Alvarez Rivas </v>
      </c>
      <c r="H97" s="168" t="str">
        <f>VLOOKUP(E97,VIP!$A$2:$O19798,7,FALSE)</f>
        <v>Si</v>
      </c>
      <c r="I97" s="168" t="str">
        <f>VLOOKUP(E97,VIP!$A$2:$O11763,8,FALSE)</f>
        <v>Si</v>
      </c>
      <c r="J97" s="168" t="str">
        <f>VLOOKUP(E97,VIP!$A$2:$O11713,8,FALSE)</f>
        <v>Si</v>
      </c>
      <c r="K97" s="168" t="str">
        <f>VLOOKUP(E97,VIP!$A$2:$O15287,6,0)</f>
        <v>NO</v>
      </c>
      <c r="L97" s="146" t="s">
        <v>2214</v>
      </c>
      <c r="M97" s="96" t="s">
        <v>2439</v>
      </c>
      <c r="N97" s="171" t="s">
        <v>2718</v>
      </c>
      <c r="O97" s="168" t="s">
        <v>2448</v>
      </c>
      <c r="P97" s="168"/>
      <c r="Q97" s="96" t="s">
        <v>2214</v>
      </c>
    </row>
    <row r="98" spans="1:17" s="128" customFormat="1" ht="18" x14ac:dyDescent="0.25">
      <c r="A98" s="168" t="str">
        <f>VLOOKUP(E98,'[1]LISTADO ATM'!$A$2:$C$902,3,0)</f>
        <v>ESTE</v>
      </c>
      <c r="B98" s="112" t="s">
        <v>2664</v>
      </c>
      <c r="C98" s="97">
        <v>44419.695370370369</v>
      </c>
      <c r="D98" s="97" t="s">
        <v>2175</v>
      </c>
      <c r="E98" s="141">
        <v>68</v>
      </c>
      <c r="F98" s="168" t="str">
        <f>VLOOKUP(E98,[1]VIP!$A$2:$O14929,2,0)</f>
        <v>DRBR068</v>
      </c>
      <c r="G98" s="168" t="str">
        <f>VLOOKUP(E98,'[1]LISTADO ATM'!$A$2:$B$901,2,0)</f>
        <v xml:space="preserve">ATM Hotel Nickelodeon (Punta Cana) </v>
      </c>
      <c r="H98" s="168" t="str">
        <f>VLOOKUP(E98,[1]VIP!$A$2:$O19890,7,FALSE)</f>
        <v>Si</v>
      </c>
      <c r="I98" s="168" t="str">
        <f>VLOOKUP(E98,[1]VIP!$A$2:$O11855,8,FALSE)</f>
        <v>Si</v>
      </c>
      <c r="J98" s="168" t="str">
        <f>VLOOKUP(E98,[1]VIP!$A$2:$O11805,8,FALSE)</f>
        <v>Si</v>
      </c>
      <c r="K98" s="168" t="str">
        <f>VLOOKUP(E98,[1]VIP!$A$2:$O15379,6,0)</f>
        <v>NO</v>
      </c>
      <c r="L98" s="146" t="s">
        <v>2240</v>
      </c>
      <c r="M98" s="96" t="s">
        <v>2439</v>
      </c>
      <c r="N98" s="96" t="s">
        <v>2446</v>
      </c>
      <c r="O98" s="168" t="s">
        <v>2448</v>
      </c>
      <c r="P98" s="168"/>
      <c r="Q98" s="96" t="s">
        <v>2240</v>
      </c>
    </row>
    <row r="99" spans="1:17" s="128" customFormat="1" ht="18" x14ac:dyDescent="0.25">
      <c r="A99" s="168" t="str">
        <f>VLOOKUP(E99,'LISTADO ATM'!$A$2:$C$902,3,0)</f>
        <v>DISTRITO NACIONAL</v>
      </c>
      <c r="B99" s="112" t="s">
        <v>2632</v>
      </c>
      <c r="C99" s="97">
        <v>44419.309664351851</v>
      </c>
      <c r="D99" s="97" t="s">
        <v>2175</v>
      </c>
      <c r="E99" s="141">
        <v>147</v>
      </c>
      <c r="F99" s="168" t="str">
        <f>VLOOKUP(E99,VIP!$A$2:$O14864,2,0)</f>
        <v>DRBR147</v>
      </c>
      <c r="G99" s="168" t="str">
        <f>VLOOKUP(E99,'LISTADO ATM'!$A$2:$B$901,2,0)</f>
        <v xml:space="preserve">ATM Kiosco Megacentro I </v>
      </c>
      <c r="H99" s="168" t="str">
        <f>VLOOKUP(E99,VIP!$A$2:$O19825,7,FALSE)</f>
        <v>Si</v>
      </c>
      <c r="I99" s="168" t="str">
        <f>VLOOKUP(E99,VIP!$A$2:$O11790,8,FALSE)</f>
        <v>Si</v>
      </c>
      <c r="J99" s="168" t="str">
        <f>VLOOKUP(E99,VIP!$A$2:$O11740,8,FALSE)</f>
        <v>Si</v>
      </c>
      <c r="K99" s="168" t="str">
        <f>VLOOKUP(E99,VIP!$A$2:$O15314,6,0)</f>
        <v>NO</v>
      </c>
      <c r="L99" s="146" t="s">
        <v>2240</v>
      </c>
      <c r="M99" s="96" t="s">
        <v>2439</v>
      </c>
      <c r="N99" s="96" t="s">
        <v>2446</v>
      </c>
      <c r="O99" s="168" t="s">
        <v>2448</v>
      </c>
      <c r="P99" s="168"/>
      <c r="Q99" s="96" t="s">
        <v>2240</v>
      </c>
    </row>
    <row r="100" spans="1:17" s="128" customFormat="1" ht="18" x14ac:dyDescent="0.25">
      <c r="A100" s="168" t="str">
        <f>VLOOKUP(E100,'[1]LISTADO ATM'!$A$2:$C$902,3,0)</f>
        <v>DISTRITO NACIONAL</v>
      </c>
      <c r="B100" s="112" t="s">
        <v>2658</v>
      </c>
      <c r="C100" s="97">
        <v>44419.714999999997</v>
      </c>
      <c r="D100" s="97" t="s">
        <v>2175</v>
      </c>
      <c r="E100" s="141">
        <v>375</v>
      </c>
      <c r="F100" s="168" t="str">
        <f>VLOOKUP(E100,[1]VIP!$A$2:$O14918,2,0)</f>
        <v>DRBR375</v>
      </c>
      <c r="G100" s="168" t="str">
        <f>VLOOKUP(E100,'[1]LISTADO ATM'!$A$2:$B$901,2,0)</f>
        <v>ATM Base Naval Las Caletas</v>
      </c>
      <c r="H100" s="168" t="str">
        <f>VLOOKUP(E100,[1]VIP!$A$2:$O19879,7,FALSE)</f>
        <v>N/A</v>
      </c>
      <c r="I100" s="168" t="str">
        <f>VLOOKUP(E100,[1]VIP!$A$2:$O11844,8,FALSE)</f>
        <v>N/A</v>
      </c>
      <c r="J100" s="168" t="str">
        <f>VLOOKUP(E100,[1]VIP!$A$2:$O11794,8,FALSE)</f>
        <v>N/A</v>
      </c>
      <c r="K100" s="168" t="str">
        <f>VLOOKUP(E100,[1]VIP!$A$2:$O15368,6,0)</f>
        <v>N/A</v>
      </c>
      <c r="L100" s="146" t="s">
        <v>2240</v>
      </c>
      <c r="M100" s="96" t="s">
        <v>2439</v>
      </c>
      <c r="N100" s="96" t="s">
        <v>2446</v>
      </c>
      <c r="O100" s="168" t="s">
        <v>2448</v>
      </c>
      <c r="P100" s="168"/>
      <c r="Q100" s="96" t="s">
        <v>2240</v>
      </c>
    </row>
    <row r="101" spans="1:17" s="128" customFormat="1" ht="18" x14ac:dyDescent="0.25">
      <c r="A101" s="168" t="str">
        <f>VLOOKUP(E101,'[1]LISTADO ATM'!$A$2:$C$902,3,0)</f>
        <v>DISTRITO NACIONAL</v>
      </c>
      <c r="B101" s="112" t="s">
        <v>2665</v>
      </c>
      <c r="C101" s="97">
        <v>44419.692395833335</v>
      </c>
      <c r="D101" s="97" t="s">
        <v>2175</v>
      </c>
      <c r="E101" s="141">
        <v>446</v>
      </c>
      <c r="F101" s="168" t="str">
        <f>VLOOKUP(E101,[1]VIP!$A$2:$O14930,2,0)</f>
        <v>DRBR446</v>
      </c>
      <c r="G101" s="168" t="str">
        <f>VLOOKUP(E101,'[1]LISTADO ATM'!$A$2:$B$901,2,0)</f>
        <v>ATM Hipodromo V Centenario</v>
      </c>
      <c r="H101" s="168" t="str">
        <f>VLOOKUP(E101,[1]VIP!$A$2:$O19891,7,FALSE)</f>
        <v>Si</v>
      </c>
      <c r="I101" s="168" t="str">
        <f>VLOOKUP(E101,[1]VIP!$A$2:$O11856,8,FALSE)</f>
        <v>Si</v>
      </c>
      <c r="J101" s="168" t="str">
        <f>VLOOKUP(E101,[1]VIP!$A$2:$O11806,8,FALSE)</f>
        <v>Si</v>
      </c>
      <c r="K101" s="168" t="str">
        <f>VLOOKUP(E101,[1]VIP!$A$2:$O15380,6,0)</f>
        <v>NO</v>
      </c>
      <c r="L101" s="146" t="s">
        <v>2240</v>
      </c>
      <c r="M101" s="96" t="s">
        <v>2439</v>
      </c>
      <c r="N101" s="96" t="s">
        <v>2446</v>
      </c>
      <c r="O101" s="168" t="s">
        <v>2448</v>
      </c>
      <c r="P101" s="168"/>
      <c r="Q101" s="96" t="s">
        <v>2240</v>
      </c>
    </row>
    <row r="102" spans="1:17" s="128" customFormat="1" ht="18" x14ac:dyDescent="0.25">
      <c r="A102" s="168" t="str">
        <f>VLOOKUP(E102,'[1]LISTADO ATM'!$A$2:$C$902,3,0)</f>
        <v>ESTE</v>
      </c>
      <c r="B102" s="112" t="s">
        <v>2666</v>
      </c>
      <c r="C102" s="97">
        <v>44419.691030092596</v>
      </c>
      <c r="D102" s="97" t="s">
        <v>2175</v>
      </c>
      <c r="E102" s="141">
        <v>472</v>
      </c>
      <c r="F102" s="168" t="str">
        <f>VLOOKUP(E102,[1]VIP!$A$2:$O14931,2,0)</f>
        <v>DRBRA72</v>
      </c>
      <c r="G102" s="168" t="str">
        <f>VLOOKUP(E102,'[1]LISTADO ATM'!$A$2:$B$901,2,0)</f>
        <v>ATM Ayuntamiento Ramon Santana</v>
      </c>
      <c r="H102" s="168" t="str">
        <f>VLOOKUP(E102,[1]VIP!$A$2:$O19892,7,FALSE)</f>
        <v>Si</v>
      </c>
      <c r="I102" s="168" t="str">
        <f>VLOOKUP(E102,[1]VIP!$A$2:$O11857,8,FALSE)</f>
        <v>Si</v>
      </c>
      <c r="J102" s="168" t="str">
        <f>VLOOKUP(E102,[1]VIP!$A$2:$O11807,8,FALSE)</f>
        <v>Si</v>
      </c>
      <c r="K102" s="168" t="str">
        <f>VLOOKUP(E102,[1]VIP!$A$2:$O15381,6,0)</f>
        <v>NO</v>
      </c>
      <c r="L102" s="146" t="s">
        <v>2240</v>
      </c>
      <c r="M102" s="96" t="s">
        <v>2439</v>
      </c>
      <c r="N102" s="96" t="s">
        <v>2446</v>
      </c>
      <c r="O102" s="168" t="s">
        <v>2448</v>
      </c>
      <c r="P102" s="168"/>
      <c r="Q102" s="96" t="s">
        <v>2240</v>
      </c>
    </row>
    <row r="103" spans="1:17" s="128" customFormat="1" ht="18" x14ac:dyDescent="0.25">
      <c r="A103" s="168" t="str">
        <f>VLOOKUP(E103,'LISTADO ATM'!$A$2:$C$902,3,0)</f>
        <v>DISTRITO NACIONAL</v>
      </c>
      <c r="B103" s="112" t="s">
        <v>2698</v>
      </c>
      <c r="C103" s="97">
        <v>44420.059340277781</v>
      </c>
      <c r="D103" s="97" t="s">
        <v>2175</v>
      </c>
      <c r="E103" s="141">
        <v>577</v>
      </c>
      <c r="F103" s="168" t="str">
        <f>VLOOKUP(E103,VIP!$A$2:$O14866,2,0)</f>
        <v>DRBR173</v>
      </c>
      <c r="G103" s="168" t="str">
        <f>VLOOKUP(E103,'LISTADO ATM'!$A$2:$B$901,2,0)</f>
        <v xml:space="preserve">ATM Olé Ave. Duarte </v>
      </c>
      <c r="H103" s="168" t="str">
        <f>VLOOKUP(E103,VIP!$A$2:$O19827,7,FALSE)</f>
        <v>Si</v>
      </c>
      <c r="I103" s="168" t="str">
        <f>VLOOKUP(E103,VIP!$A$2:$O11792,8,FALSE)</f>
        <v>Si</v>
      </c>
      <c r="J103" s="168" t="str">
        <f>VLOOKUP(E103,VIP!$A$2:$O11742,8,FALSE)</f>
        <v>Si</v>
      </c>
      <c r="K103" s="168" t="str">
        <f>VLOOKUP(E103,VIP!$A$2:$O15316,6,0)</f>
        <v>SI</v>
      </c>
      <c r="L103" s="146" t="s">
        <v>2240</v>
      </c>
      <c r="M103" s="96" t="s">
        <v>2439</v>
      </c>
      <c r="N103" s="96" t="s">
        <v>2446</v>
      </c>
      <c r="O103" s="168" t="s">
        <v>2448</v>
      </c>
      <c r="P103" s="168"/>
      <c r="Q103" s="96" t="s">
        <v>2240</v>
      </c>
    </row>
    <row r="104" spans="1:17" s="128" customFormat="1" ht="18" x14ac:dyDescent="0.25">
      <c r="A104" s="168" t="str">
        <f>VLOOKUP(E104,'LISTADO ATM'!$A$2:$C$902,3,0)</f>
        <v>DISTRITO NACIONAL</v>
      </c>
      <c r="B104" s="112" t="s">
        <v>2683</v>
      </c>
      <c r="C104" s="97">
        <v>44420.101018518515</v>
      </c>
      <c r="D104" s="97" t="s">
        <v>2175</v>
      </c>
      <c r="E104" s="141">
        <v>596</v>
      </c>
      <c r="F104" s="168" t="str">
        <f>VLOOKUP(E104,VIP!$A$2:$O14851,2,0)</f>
        <v>DRBR274</v>
      </c>
      <c r="G104" s="168" t="str">
        <f>VLOOKUP(E104,'LISTADO ATM'!$A$2:$B$901,2,0)</f>
        <v xml:space="preserve">ATM Autobanco Malecón Center </v>
      </c>
      <c r="H104" s="168" t="str">
        <f>VLOOKUP(E104,VIP!$A$2:$O19812,7,FALSE)</f>
        <v>Si</v>
      </c>
      <c r="I104" s="168" t="str">
        <f>VLOOKUP(E104,VIP!$A$2:$O11777,8,FALSE)</f>
        <v>Si</v>
      </c>
      <c r="J104" s="168" t="str">
        <f>VLOOKUP(E104,VIP!$A$2:$O11727,8,FALSE)</f>
        <v>Si</v>
      </c>
      <c r="K104" s="168" t="str">
        <f>VLOOKUP(E104,VIP!$A$2:$O15301,6,0)</f>
        <v>NO</v>
      </c>
      <c r="L104" s="146" t="s">
        <v>2240</v>
      </c>
      <c r="M104" s="96" t="s">
        <v>2439</v>
      </c>
      <c r="N104" s="171" t="s">
        <v>2718</v>
      </c>
      <c r="O104" s="168" t="s">
        <v>2448</v>
      </c>
      <c r="P104" s="168"/>
      <c r="Q104" s="96" t="s">
        <v>2240</v>
      </c>
    </row>
    <row r="105" spans="1:17" s="128" customFormat="1" ht="18" x14ac:dyDescent="0.25">
      <c r="A105" s="168" t="str">
        <f>VLOOKUP(E105,'LISTADO ATM'!$A$2:$C$902,3,0)</f>
        <v>ESTE</v>
      </c>
      <c r="B105" s="112" t="s">
        <v>2733</v>
      </c>
      <c r="C105" s="97">
        <v>44420.555462962962</v>
      </c>
      <c r="D105" s="97" t="s">
        <v>2175</v>
      </c>
      <c r="E105" s="141">
        <v>609</v>
      </c>
      <c r="F105" s="168" t="str">
        <f>VLOOKUP(E105,VIP!$A$2:$O14857,2,0)</f>
        <v>DRBR120</v>
      </c>
      <c r="G105" s="168" t="str">
        <f>VLOOKUP(E105,'LISTADO ATM'!$A$2:$B$901,2,0)</f>
        <v xml:space="preserve">ATM S/M Jumbo (San Pedro) </v>
      </c>
      <c r="H105" s="168" t="str">
        <f>VLOOKUP(E105,VIP!$A$2:$O19818,7,FALSE)</f>
        <v>Si</v>
      </c>
      <c r="I105" s="168" t="str">
        <f>VLOOKUP(E105,VIP!$A$2:$O11783,8,FALSE)</f>
        <v>Si</v>
      </c>
      <c r="J105" s="168" t="str">
        <f>VLOOKUP(E105,VIP!$A$2:$O11733,8,FALSE)</f>
        <v>Si</v>
      </c>
      <c r="K105" s="168" t="str">
        <f>VLOOKUP(E105,VIP!$A$2:$O15307,6,0)</f>
        <v>NO</v>
      </c>
      <c r="L105" s="146" t="s">
        <v>2240</v>
      </c>
      <c r="M105" s="96" t="s">
        <v>2439</v>
      </c>
      <c r="N105" s="96" t="s">
        <v>2613</v>
      </c>
      <c r="O105" s="168" t="s">
        <v>2448</v>
      </c>
      <c r="P105" s="168"/>
      <c r="Q105" s="96" t="s">
        <v>2240</v>
      </c>
    </row>
    <row r="106" spans="1:17" s="128" customFormat="1" ht="18" x14ac:dyDescent="0.25">
      <c r="A106" s="168" t="str">
        <f>VLOOKUP(E106,'LISTADO ATM'!$A$2:$C$902,3,0)</f>
        <v>DISTRITO NACIONAL</v>
      </c>
      <c r="B106" s="112" t="s">
        <v>2697</v>
      </c>
      <c r="C106" s="97">
        <v>44420.061041666668</v>
      </c>
      <c r="D106" s="97" t="s">
        <v>2175</v>
      </c>
      <c r="E106" s="141">
        <v>671</v>
      </c>
      <c r="F106" s="168" t="str">
        <f>VLOOKUP(E106,VIP!$A$2:$O14865,2,0)</f>
        <v>DRBR671</v>
      </c>
      <c r="G106" s="168" t="str">
        <f>VLOOKUP(E106,'LISTADO ATM'!$A$2:$B$901,2,0)</f>
        <v>ATM Ayuntamiento Sto. Dgo. Norte</v>
      </c>
      <c r="H106" s="168" t="str">
        <f>VLOOKUP(E106,VIP!$A$2:$O19826,7,FALSE)</f>
        <v>Si</v>
      </c>
      <c r="I106" s="168" t="str">
        <f>VLOOKUP(E106,VIP!$A$2:$O11791,8,FALSE)</f>
        <v>Si</v>
      </c>
      <c r="J106" s="168" t="str">
        <f>VLOOKUP(E106,VIP!$A$2:$O11741,8,FALSE)</f>
        <v>Si</v>
      </c>
      <c r="K106" s="168" t="str">
        <f>VLOOKUP(E106,VIP!$A$2:$O15315,6,0)</f>
        <v>NO</v>
      </c>
      <c r="L106" s="146" t="s">
        <v>2240</v>
      </c>
      <c r="M106" s="96" t="s">
        <v>2439</v>
      </c>
      <c r="N106" s="96" t="s">
        <v>2446</v>
      </c>
      <c r="O106" s="168" t="s">
        <v>2448</v>
      </c>
      <c r="P106" s="168"/>
      <c r="Q106" s="96" t="s">
        <v>2240</v>
      </c>
    </row>
    <row r="107" spans="1:17" s="128" customFormat="1" ht="18" x14ac:dyDescent="0.25">
      <c r="A107" s="168" t="str">
        <f>VLOOKUP(E107,'[1]LISTADO ATM'!$A$2:$C$902,3,0)</f>
        <v>DISTRITO NACIONAL</v>
      </c>
      <c r="B107" s="112" t="s">
        <v>2660</v>
      </c>
      <c r="C107" s="97">
        <v>44419.699687499997</v>
      </c>
      <c r="D107" s="97" t="s">
        <v>2175</v>
      </c>
      <c r="E107" s="141">
        <v>672</v>
      </c>
      <c r="F107" s="168" t="str">
        <f>VLOOKUP(E107,[1]VIP!$A$2:$O14924,2,0)</f>
        <v>DRBR672</v>
      </c>
      <c r="G107" s="168" t="str">
        <f>VLOOKUP(E107,'[1]LISTADO ATM'!$A$2:$B$901,2,0)</f>
        <v>ATM Destacamento Policía Nacional La Victoria</v>
      </c>
      <c r="H107" s="168" t="str">
        <f>VLOOKUP(E107,[1]VIP!$A$2:$O19885,7,FALSE)</f>
        <v>Si</v>
      </c>
      <c r="I107" s="168" t="str">
        <f>VLOOKUP(E107,[1]VIP!$A$2:$O11850,8,FALSE)</f>
        <v>Si</v>
      </c>
      <c r="J107" s="168" t="str">
        <f>VLOOKUP(E107,[1]VIP!$A$2:$O11800,8,FALSE)</f>
        <v>Si</v>
      </c>
      <c r="K107" s="168" t="str">
        <f>VLOOKUP(E107,[1]VIP!$A$2:$O15374,6,0)</f>
        <v>SI</v>
      </c>
      <c r="L107" s="146" t="s">
        <v>2240</v>
      </c>
      <c r="M107" s="96" t="s">
        <v>2439</v>
      </c>
      <c r="N107" s="96" t="s">
        <v>2446</v>
      </c>
      <c r="O107" s="168" t="s">
        <v>2448</v>
      </c>
      <c r="P107" s="168"/>
      <c r="Q107" s="96" t="s">
        <v>2240</v>
      </c>
    </row>
    <row r="108" spans="1:17" s="128" customFormat="1" ht="18" x14ac:dyDescent="0.25">
      <c r="A108" s="168" t="str">
        <f>VLOOKUP(E108,'LISTADO ATM'!$A$2:$C$902,3,0)</f>
        <v>DISTRITO NACIONAL</v>
      </c>
      <c r="B108" s="112" t="s">
        <v>2756</v>
      </c>
      <c r="C108" s="97">
        <v>44420.784560185188</v>
      </c>
      <c r="D108" s="97" t="s">
        <v>2175</v>
      </c>
      <c r="E108" s="141">
        <v>678</v>
      </c>
      <c r="F108" s="168" t="str">
        <f>VLOOKUP(E108,VIP!$A$2:$O14857,2,0)</f>
        <v>DRBR678</v>
      </c>
      <c r="G108" s="168" t="str">
        <f>VLOOKUP(E108,'LISTADO ATM'!$A$2:$B$901,2,0)</f>
        <v>ATM Eco Petroleo San Isidro</v>
      </c>
      <c r="H108" s="168" t="str">
        <f>VLOOKUP(E108,VIP!$A$2:$O19818,7,FALSE)</f>
        <v>Si</v>
      </c>
      <c r="I108" s="168" t="str">
        <f>VLOOKUP(E108,VIP!$A$2:$O11783,8,FALSE)</f>
        <v>Si</v>
      </c>
      <c r="J108" s="168" t="str">
        <f>VLOOKUP(E108,VIP!$A$2:$O11733,8,FALSE)</f>
        <v>Si</v>
      </c>
      <c r="K108" s="168" t="str">
        <f>VLOOKUP(E108,VIP!$A$2:$O15307,6,0)</f>
        <v>NO</v>
      </c>
      <c r="L108" s="146" t="s">
        <v>2240</v>
      </c>
      <c r="M108" s="96" t="s">
        <v>2439</v>
      </c>
      <c r="N108" s="96" t="s">
        <v>2446</v>
      </c>
      <c r="O108" s="168" t="s">
        <v>2448</v>
      </c>
      <c r="P108" s="168"/>
      <c r="Q108" s="96" t="s">
        <v>2240</v>
      </c>
    </row>
    <row r="109" spans="1:17" s="128" customFormat="1" ht="18" x14ac:dyDescent="0.25">
      <c r="A109" s="168" t="str">
        <f>VLOOKUP(E109,'LISTADO ATM'!$A$2:$C$902,3,0)</f>
        <v>DISTRITO NACIONAL</v>
      </c>
      <c r="B109" s="112" t="s">
        <v>2757</v>
      </c>
      <c r="C109" s="97">
        <v>44420.781157407408</v>
      </c>
      <c r="D109" s="97" t="s">
        <v>2175</v>
      </c>
      <c r="E109" s="141">
        <v>745</v>
      </c>
      <c r="F109" s="168" t="str">
        <f>VLOOKUP(E109,VIP!$A$2:$O14860,2,0)</f>
        <v>DRBR027</v>
      </c>
      <c r="G109" s="168" t="str">
        <f>VLOOKUP(E109,'LISTADO ATM'!$A$2:$B$901,2,0)</f>
        <v xml:space="preserve">ATM Oficina Ave. Duarte </v>
      </c>
      <c r="H109" s="168" t="str">
        <f>VLOOKUP(E109,VIP!$A$2:$O19821,7,FALSE)</f>
        <v>No</v>
      </c>
      <c r="I109" s="168" t="str">
        <f>VLOOKUP(E109,VIP!$A$2:$O11786,8,FALSE)</f>
        <v>No</v>
      </c>
      <c r="J109" s="168" t="str">
        <f>VLOOKUP(E109,VIP!$A$2:$O11736,8,FALSE)</f>
        <v>No</v>
      </c>
      <c r="K109" s="168" t="str">
        <f>VLOOKUP(E109,VIP!$A$2:$O15310,6,0)</f>
        <v>NO</v>
      </c>
      <c r="L109" s="146" t="s">
        <v>2240</v>
      </c>
      <c r="M109" s="96" t="s">
        <v>2439</v>
      </c>
      <c r="N109" s="96" t="s">
        <v>2446</v>
      </c>
      <c r="O109" s="168" t="s">
        <v>2448</v>
      </c>
      <c r="P109" s="168"/>
      <c r="Q109" s="96" t="s">
        <v>2240</v>
      </c>
    </row>
    <row r="110" spans="1:17" s="128" customFormat="1" ht="18" x14ac:dyDescent="0.25">
      <c r="A110" s="168" t="str">
        <f>VLOOKUP(E110,'LISTADO ATM'!$A$2:$C$902,3,0)</f>
        <v>SUR</v>
      </c>
      <c r="B110" s="112" t="s">
        <v>2751</v>
      </c>
      <c r="C110" s="97">
        <v>44420.811388888891</v>
      </c>
      <c r="D110" s="97" t="s">
        <v>2175</v>
      </c>
      <c r="E110" s="141">
        <v>765</v>
      </c>
      <c r="F110" s="168" t="str">
        <f>VLOOKUP(E110,VIP!$A$2:$O14854,2,0)</f>
        <v>DRBR191</v>
      </c>
      <c r="G110" s="168" t="str">
        <f>VLOOKUP(E110,'LISTADO ATM'!$A$2:$B$901,2,0)</f>
        <v xml:space="preserve">ATM Oficina Azua I </v>
      </c>
      <c r="H110" s="168" t="str">
        <f>VLOOKUP(E110,VIP!$A$2:$O19815,7,FALSE)</f>
        <v>Si</v>
      </c>
      <c r="I110" s="168" t="str">
        <f>VLOOKUP(E110,VIP!$A$2:$O11780,8,FALSE)</f>
        <v>Si</v>
      </c>
      <c r="J110" s="168" t="str">
        <f>VLOOKUP(E110,VIP!$A$2:$O11730,8,FALSE)</f>
        <v>Si</v>
      </c>
      <c r="K110" s="168" t="str">
        <f>VLOOKUP(E110,VIP!$A$2:$O15304,6,0)</f>
        <v>NO</v>
      </c>
      <c r="L110" s="146" t="s">
        <v>2240</v>
      </c>
      <c r="M110" s="96" t="s">
        <v>2439</v>
      </c>
      <c r="N110" s="96" t="s">
        <v>2446</v>
      </c>
      <c r="O110" s="168" t="s">
        <v>2448</v>
      </c>
      <c r="P110" s="168"/>
      <c r="Q110" s="96" t="s">
        <v>2240</v>
      </c>
    </row>
    <row r="111" spans="1:17" s="128" customFormat="1" ht="18" x14ac:dyDescent="0.25">
      <c r="A111" s="168" t="str">
        <f>VLOOKUP(E111,'LISTADO ATM'!$A$2:$C$902,3,0)</f>
        <v>NORTE</v>
      </c>
      <c r="B111" s="112" t="s">
        <v>2626</v>
      </c>
      <c r="C111" s="97">
        <v>44418.819849537038</v>
      </c>
      <c r="D111" s="97" t="s">
        <v>2175</v>
      </c>
      <c r="E111" s="141">
        <v>805</v>
      </c>
      <c r="F111" s="168" t="str">
        <f>VLOOKUP(E111,VIP!$A$2:$O14851,2,0)</f>
        <v>DRBR805</v>
      </c>
      <c r="G111" s="168" t="str">
        <f>VLOOKUP(E111,'LISTADO ATM'!$A$2:$B$901,2,0)</f>
        <v xml:space="preserve">ATM Be Live Grand Marién (Puerto Plata) </v>
      </c>
      <c r="H111" s="168" t="str">
        <f>VLOOKUP(E111,VIP!$A$2:$O19812,7,FALSE)</f>
        <v>Si</v>
      </c>
      <c r="I111" s="168" t="str">
        <f>VLOOKUP(E111,VIP!$A$2:$O11777,8,FALSE)</f>
        <v>Si</v>
      </c>
      <c r="J111" s="168" t="str">
        <f>VLOOKUP(E111,VIP!$A$2:$O11727,8,FALSE)</f>
        <v>Si</v>
      </c>
      <c r="K111" s="168" t="str">
        <f>VLOOKUP(E111,VIP!$A$2:$O15301,6,0)</f>
        <v>NO</v>
      </c>
      <c r="L111" s="146" t="s">
        <v>2240</v>
      </c>
      <c r="M111" s="96" t="s">
        <v>2439</v>
      </c>
      <c r="N111" s="171" t="s">
        <v>2718</v>
      </c>
      <c r="O111" s="168" t="s">
        <v>2448</v>
      </c>
      <c r="P111" s="168"/>
      <c r="Q111" s="96" t="s">
        <v>2240</v>
      </c>
    </row>
    <row r="112" spans="1:17" s="128" customFormat="1" ht="18" x14ac:dyDescent="0.25">
      <c r="A112" s="168" t="str">
        <f>VLOOKUP(E112,'LISTADO ATM'!$A$2:$C$902,3,0)</f>
        <v>NORTE</v>
      </c>
      <c r="B112" s="112" t="s">
        <v>2766</v>
      </c>
      <c r="C112" s="97">
        <v>44420.707858796297</v>
      </c>
      <c r="D112" s="97" t="s">
        <v>2176</v>
      </c>
      <c r="E112" s="141">
        <v>809</v>
      </c>
      <c r="F112" s="168" t="str">
        <f>VLOOKUP(E112,VIP!$A$2:$O14869,2,0)</f>
        <v>DRBR809</v>
      </c>
      <c r="G112" s="168" t="str">
        <f>VLOOKUP(E112,'LISTADO ATM'!$A$2:$B$901,2,0)</f>
        <v>ATM Yoma (Cotuí)</v>
      </c>
      <c r="H112" s="168" t="str">
        <f>VLOOKUP(E112,VIP!$A$2:$O19830,7,FALSE)</f>
        <v>Si</v>
      </c>
      <c r="I112" s="168" t="str">
        <f>VLOOKUP(E112,VIP!$A$2:$O11795,8,FALSE)</f>
        <v>Si</v>
      </c>
      <c r="J112" s="168" t="str">
        <f>VLOOKUP(E112,VIP!$A$2:$O11745,8,FALSE)</f>
        <v>Si</v>
      </c>
      <c r="K112" s="168" t="str">
        <f>VLOOKUP(E112,VIP!$A$2:$O15319,6,0)</f>
        <v>NO</v>
      </c>
      <c r="L112" s="146" t="s">
        <v>2240</v>
      </c>
      <c r="M112" s="96" t="s">
        <v>2439</v>
      </c>
      <c r="N112" s="96" t="s">
        <v>2446</v>
      </c>
      <c r="O112" s="168" t="s">
        <v>2586</v>
      </c>
      <c r="P112" s="168"/>
      <c r="Q112" s="96" t="s">
        <v>2240</v>
      </c>
    </row>
    <row r="113" spans="1:23" s="128" customFormat="1" ht="18" x14ac:dyDescent="0.25">
      <c r="A113" s="168" t="str">
        <f>VLOOKUP(E113,'[1]LISTADO ATM'!$A$2:$C$902,3,0)</f>
        <v>DISTRITO NACIONAL</v>
      </c>
      <c r="B113" s="112" t="s">
        <v>2656</v>
      </c>
      <c r="C113" s="97">
        <v>44419.727002314816</v>
      </c>
      <c r="D113" s="97" t="s">
        <v>2175</v>
      </c>
      <c r="E113" s="141">
        <v>841</v>
      </c>
      <c r="F113" s="168" t="str">
        <f>VLOOKUP(E113,[1]VIP!$A$2:$O14913,2,0)</f>
        <v>DRBR841</v>
      </c>
      <c r="G113" s="168" t="str">
        <f>VLOOKUP(E113,'[1]LISTADO ATM'!$A$2:$B$901,2,0)</f>
        <v xml:space="preserve">ATM CEA </v>
      </c>
      <c r="H113" s="168" t="str">
        <f>VLOOKUP(E113,[1]VIP!$A$2:$O19874,7,FALSE)</f>
        <v>Si</v>
      </c>
      <c r="I113" s="168" t="str">
        <f>VLOOKUP(E113,[1]VIP!$A$2:$O11839,8,FALSE)</f>
        <v>No</v>
      </c>
      <c r="J113" s="168" t="str">
        <f>VLOOKUP(E113,[1]VIP!$A$2:$O11789,8,FALSE)</f>
        <v>No</v>
      </c>
      <c r="K113" s="168" t="str">
        <f>VLOOKUP(E113,[1]VIP!$A$2:$O15363,6,0)</f>
        <v>NO</v>
      </c>
      <c r="L113" s="146" t="s">
        <v>2240</v>
      </c>
      <c r="M113" s="96" t="s">
        <v>2439</v>
      </c>
      <c r="N113" s="96" t="s">
        <v>2446</v>
      </c>
      <c r="O113" s="168" t="s">
        <v>2448</v>
      </c>
      <c r="P113" s="168"/>
      <c r="Q113" s="96" t="s">
        <v>2240</v>
      </c>
    </row>
    <row r="114" spans="1:23" s="128" customFormat="1" ht="18" x14ac:dyDescent="0.25">
      <c r="A114" s="168" t="str">
        <f>VLOOKUP(E114,'LISTADO ATM'!$A$2:$C$902,3,0)</f>
        <v>ESTE</v>
      </c>
      <c r="B114" s="112" t="s">
        <v>2755</v>
      </c>
      <c r="C114" s="97">
        <v>44420.792037037034</v>
      </c>
      <c r="D114" s="97" t="s">
        <v>2175</v>
      </c>
      <c r="E114" s="141">
        <v>867</v>
      </c>
      <c r="F114" s="168" t="str">
        <f>VLOOKUP(E114,VIP!$A$2:$O14856,2,0)</f>
        <v>DRBR867</v>
      </c>
      <c r="G114" s="168" t="str">
        <f>VLOOKUP(E114,'LISTADO ATM'!$A$2:$B$901,2,0)</f>
        <v xml:space="preserve">ATM Estación Combustible Autopista El Coral </v>
      </c>
      <c r="H114" s="168" t="str">
        <f>VLOOKUP(E114,VIP!$A$2:$O19817,7,FALSE)</f>
        <v>Si</v>
      </c>
      <c r="I114" s="168" t="str">
        <f>VLOOKUP(E114,VIP!$A$2:$O11782,8,FALSE)</f>
        <v>Si</v>
      </c>
      <c r="J114" s="168" t="str">
        <f>VLOOKUP(E114,VIP!$A$2:$O11732,8,FALSE)</f>
        <v>Si</v>
      </c>
      <c r="K114" s="168" t="str">
        <f>VLOOKUP(E114,VIP!$A$2:$O15306,6,0)</f>
        <v>NO</v>
      </c>
      <c r="L114" s="146" t="s">
        <v>2240</v>
      </c>
      <c r="M114" s="96" t="s">
        <v>2439</v>
      </c>
      <c r="N114" s="96" t="s">
        <v>2446</v>
      </c>
      <c r="O114" s="168" t="s">
        <v>2448</v>
      </c>
      <c r="P114" s="168"/>
      <c r="Q114" s="96" t="s">
        <v>2240</v>
      </c>
    </row>
    <row r="115" spans="1:23" s="128" customFormat="1" ht="18" x14ac:dyDescent="0.25">
      <c r="A115" s="168" t="str">
        <f>VLOOKUP(E115,'LISTADO ATM'!$A$2:$C$902,3,0)</f>
        <v>DISTRITO NACIONAL</v>
      </c>
      <c r="B115" s="112" t="s">
        <v>2627</v>
      </c>
      <c r="C115" s="97">
        <v>44418.819108796299</v>
      </c>
      <c r="D115" s="97" t="s">
        <v>2175</v>
      </c>
      <c r="E115" s="141">
        <v>875</v>
      </c>
      <c r="F115" s="168" t="str">
        <f>VLOOKUP(E115,VIP!$A$2:$O14850,2,0)</f>
        <v>DRBR875</v>
      </c>
      <c r="G115" s="168" t="str">
        <f>VLOOKUP(E115,'LISTADO ATM'!$A$2:$B$901,2,0)</f>
        <v xml:space="preserve">ATM Texaco Aut. Duarte KM 14 1/2 (Los Alcarrizos) </v>
      </c>
      <c r="H115" s="168" t="str">
        <f>VLOOKUP(E115,VIP!$A$2:$O19811,7,FALSE)</f>
        <v>Si</v>
      </c>
      <c r="I115" s="168" t="str">
        <f>VLOOKUP(E115,VIP!$A$2:$O11776,8,FALSE)</f>
        <v>Si</v>
      </c>
      <c r="J115" s="168" t="str">
        <f>VLOOKUP(E115,VIP!$A$2:$O11726,8,FALSE)</f>
        <v>Si</v>
      </c>
      <c r="K115" s="168" t="str">
        <f>VLOOKUP(E115,VIP!$A$2:$O15300,6,0)</f>
        <v>NO</v>
      </c>
      <c r="L115" s="146" t="s">
        <v>2240</v>
      </c>
      <c r="M115" s="96" t="s">
        <v>2439</v>
      </c>
      <c r="N115" s="96" t="s">
        <v>2446</v>
      </c>
      <c r="O115" s="168" t="s">
        <v>2448</v>
      </c>
      <c r="P115" s="168"/>
      <c r="Q115" s="96" t="s">
        <v>2240</v>
      </c>
    </row>
    <row r="116" spans="1:23" s="128" customFormat="1" ht="18" x14ac:dyDescent="0.25">
      <c r="A116" s="168" t="str">
        <f>VLOOKUP(E116,'LISTADO ATM'!$A$2:$C$902,3,0)</f>
        <v>DISTRITO NACIONAL</v>
      </c>
      <c r="B116" s="112" t="s">
        <v>2615</v>
      </c>
      <c r="C116" s="97">
        <v>44417.904467592591</v>
      </c>
      <c r="D116" s="97" t="s">
        <v>2175</v>
      </c>
      <c r="E116" s="141">
        <v>938</v>
      </c>
      <c r="F116" s="168" t="str">
        <f>VLOOKUP(E116,VIP!$A$2:$O14839,2,0)</f>
        <v>DRBR938</v>
      </c>
      <c r="G116" s="168" t="str">
        <f>VLOOKUP(E116,'LISTADO ATM'!$A$2:$B$901,2,0)</f>
        <v xml:space="preserve">ATM Autobanco Oficina Filadelfia Plaza </v>
      </c>
      <c r="H116" s="168" t="str">
        <f>VLOOKUP(E116,VIP!$A$2:$O19800,7,FALSE)</f>
        <v>Si</v>
      </c>
      <c r="I116" s="168" t="str">
        <f>VLOOKUP(E116,VIP!$A$2:$O11765,8,FALSE)</f>
        <v>Si</v>
      </c>
      <c r="J116" s="168" t="str">
        <f>VLOOKUP(E116,VIP!$A$2:$O11715,8,FALSE)</f>
        <v>Si</v>
      </c>
      <c r="K116" s="168" t="str">
        <f>VLOOKUP(E116,VIP!$A$2:$O15289,6,0)</f>
        <v>NO</v>
      </c>
      <c r="L116" s="146" t="s">
        <v>2240</v>
      </c>
      <c r="M116" s="96" t="s">
        <v>2439</v>
      </c>
      <c r="N116" s="171" t="s">
        <v>2718</v>
      </c>
      <c r="O116" s="168" t="s">
        <v>2448</v>
      </c>
      <c r="P116" s="168"/>
      <c r="Q116" s="96" t="s">
        <v>2240</v>
      </c>
    </row>
    <row r="117" spans="1:23" s="128" customFormat="1" ht="18" x14ac:dyDescent="0.25">
      <c r="A117" s="168" t="str">
        <f>VLOOKUP(E117,'[1]LISTADO ATM'!$A$2:$C$902,3,0)</f>
        <v>DISTRITO NACIONAL</v>
      </c>
      <c r="B117" s="112" t="s">
        <v>2645</v>
      </c>
      <c r="C117" s="97">
        <v>44419.5628125</v>
      </c>
      <c r="D117" s="97" t="s">
        <v>2442</v>
      </c>
      <c r="E117" s="141">
        <v>26</v>
      </c>
      <c r="F117" s="168" t="str">
        <f>VLOOKUP(E117,[1]VIP!$A$2:$O14896,2,0)</f>
        <v>DRBR221</v>
      </c>
      <c r="G117" s="168" t="str">
        <f>VLOOKUP(E117,'[1]LISTADO ATM'!$A$2:$B$901,2,0)</f>
        <v>ATM S/M Jumbo San Isidro</v>
      </c>
      <c r="H117" s="168" t="str">
        <f>VLOOKUP(E117,[1]VIP!$A$2:$O19857,7,FALSE)</f>
        <v>Si</v>
      </c>
      <c r="I117" s="168" t="str">
        <f>VLOOKUP(E117,[1]VIP!$A$2:$O11822,8,FALSE)</f>
        <v>Si</v>
      </c>
      <c r="J117" s="168" t="str">
        <f>VLOOKUP(E117,[1]VIP!$A$2:$O11772,8,FALSE)</f>
        <v>Si</v>
      </c>
      <c r="K117" s="168" t="str">
        <f>VLOOKUP(E117,[1]VIP!$A$2:$O15346,6,0)</f>
        <v>NO</v>
      </c>
      <c r="L117" s="146" t="s">
        <v>2590</v>
      </c>
      <c r="M117" s="96" t="s">
        <v>2439</v>
      </c>
      <c r="N117" s="96" t="s">
        <v>2446</v>
      </c>
      <c r="O117" s="168" t="s">
        <v>2447</v>
      </c>
      <c r="P117" s="168"/>
      <c r="Q117" s="96" t="s">
        <v>2590</v>
      </c>
    </row>
    <row r="118" spans="1:23" s="128" customFormat="1" ht="18" x14ac:dyDescent="0.25">
      <c r="A118" s="168" t="str">
        <f>VLOOKUP(E118,'LISTADO ATM'!$A$2:$C$902,3,0)</f>
        <v>DISTRITO NACIONAL</v>
      </c>
      <c r="B118" s="112" t="s">
        <v>2624</v>
      </c>
      <c r="C118" s="97">
        <v>44418.654548611114</v>
      </c>
      <c r="D118" s="97" t="s">
        <v>2442</v>
      </c>
      <c r="E118" s="141">
        <v>369</v>
      </c>
      <c r="F118" s="168" t="str">
        <f>VLOOKUP(E118,VIP!$A$2:$O14849,2,0)</f>
        <v xml:space="preserve">DRBR369 </v>
      </c>
      <c r="G118" s="168" t="str">
        <f>VLOOKUP(E118,'[1]LISTADO ATM'!$A$2:$B$901,2,0)</f>
        <v>ATM Plaza Lama Aut. Duarte</v>
      </c>
      <c r="H118" s="168" t="str">
        <f>VLOOKUP(E118,VIP!$A$2:$O19810,7,FALSE)</f>
        <v>N/A</v>
      </c>
      <c r="I118" s="168" t="str">
        <f>VLOOKUP(E118,VIP!$A$2:$O11775,8,FALSE)</f>
        <v>N/A</v>
      </c>
      <c r="J118" s="168" t="str">
        <f>VLOOKUP(E118,VIP!$A$2:$O11725,8,FALSE)</f>
        <v>N/A</v>
      </c>
      <c r="K118" s="168" t="str">
        <f>VLOOKUP(E118,VIP!$A$2:$O15299,6,0)</f>
        <v>N/A</v>
      </c>
      <c r="L118" s="146" t="s">
        <v>2590</v>
      </c>
      <c r="M118" s="96" t="s">
        <v>2439</v>
      </c>
      <c r="N118" s="96" t="s">
        <v>2446</v>
      </c>
      <c r="O118" s="168" t="s">
        <v>2447</v>
      </c>
      <c r="P118" s="168"/>
      <c r="Q118" s="96" t="s">
        <v>2590</v>
      </c>
    </row>
    <row r="119" spans="1:23" s="128" customFormat="1" ht="18" x14ac:dyDescent="0.25">
      <c r="A119" s="168" t="str">
        <f>VLOOKUP(E119,'LISTADO ATM'!$A$2:$C$902,3,0)</f>
        <v>DISTRITO NACIONAL</v>
      </c>
      <c r="B119" s="112" t="s">
        <v>2623</v>
      </c>
      <c r="C119" s="97">
        <v>44418.662824074076</v>
      </c>
      <c r="D119" s="97" t="s">
        <v>2462</v>
      </c>
      <c r="E119" s="141">
        <v>701</v>
      </c>
      <c r="F119" s="168" t="str">
        <f>VLOOKUP(E119,VIP!$A$2:$O14845,2,0)</f>
        <v>DRBR701</v>
      </c>
      <c r="G119" s="168" t="str">
        <f>VLOOKUP(E119,'[1]LISTADO ATM'!$A$2:$B$901,2,0)</f>
        <v>ATM Autoservicio Los Alcarrizos</v>
      </c>
      <c r="H119" s="168" t="str">
        <f>VLOOKUP(E119,VIP!$A$2:$O19806,7,FALSE)</f>
        <v>Si</v>
      </c>
      <c r="I119" s="168" t="str">
        <f>VLOOKUP(E119,VIP!$A$2:$O11771,8,FALSE)</f>
        <v>Si</v>
      </c>
      <c r="J119" s="168" t="str">
        <f>VLOOKUP(E119,VIP!$A$2:$O11721,8,FALSE)</f>
        <v>Si</v>
      </c>
      <c r="K119" s="168" t="str">
        <f>VLOOKUP(E119,VIP!$A$2:$O15295,6,0)</f>
        <v>NO</v>
      </c>
      <c r="L119" s="146" t="s">
        <v>2590</v>
      </c>
      <c r="M119" s="96" t="s">
        <v>2439</v>
      </c>
      <c r="N119" s="96" t="s">
        <v>2446</v>
      </c>
      <c r="O119" s="168" t="s">
        <v>2463</v>
      </c>
      <c r="P119" s="168"/>
      <c r="Q119" s="96" t="s">
        <v>2590</v>
      </c>
    </row>
    <row r="120" spans="1:23" s="128" customFormat="1" ht="18" x14ac:dyDescent="0.25">
      <c r="A120" s="168" t="str">
        <f>VLOOKUP(E120,'LISTADO ATM'!$A$2:$C$902,3,0)</f>
        <v>NORTE</v>
      </c>
      <c r="B120" s="112" t="s">
        <v>2704</v>
      </c>
      <c r="C120" s="97">
        <v>44420.344085648147</v>
      </c>
      <c r="D120" s="97" t="s">
        <v>2462</v>
      </c>
      <c r="E120" s="141">
        <v>741</v>
      </c>
      <c r="F120" s="168" t="str">
        <f>VLOOKUP(E120,VIP!$A$2:$O14848,2,0)</f>
        <v>DRBR460</v>
      </c>
      <c r="G120" s="168" t="str">
        <f>VLOOKUP(E120,'LISTADO ATM'!$A$2:$B$901,2,0)</f>
        <v>ATM CURNE UASD San Francisco de Macorís</v>
      </c>
      <c r="H120" s="168" t="str">
        <f>VLOOKUP(E120,VIP!$A$2:$O19809,7,FALSE)</f>
        <v>Si</v>
      </c>
      <c r="I120" s="168" t="str">
        <f>VLOOKUP(E120,VIP!$A$2:$O11774,8,FALSE)</f>
        <v>Si</v>
      </c>
      <c r="J120" s="168" t="str">
        <f>VLOOKUP(E120,VIP!$A$2:$O11724,8,FALSE)</f>
        <v>Si</v>
      </c>
      <c r="K120" s="168" t="str">
        <f>VLOOKUP(E120,VIP!$A$2:$O15298,6,0)</f>
        <v>NO</v>
      </c>
      <c r="L120" s="146" t="s">
        <v>2553</v>
      </c>
      <c r="M120" s="96" t="s">
        <v>2439</v>
      </c>
      <c r="N120" s="96" t="s">
        <v>2446</v>
      </c>
      <c r="O120" s="168" t="s">
        <v>2463</v>
      </c>
      <c r="P120" s="168"/>
      <c r="Q120" s="96" t="s">
        <v>2553</v>
      </c>
    </row>
    <row r="121" spans="1:23" s="128" customFormat="1" ht="18" x14ac:dyDescent="0.25">
      <c r="A121" s="168" t="str">
        <f>VLOOKUP(E121,'LISTADO ATM'!$A$2:$C$902,3,0)</f>
        <v>DISTRITO NACIONAL</v>
      </c>
      <c r="B121" s="112" t="s">
        <v>2709</v>
      </c>
      <c r="C121" s="97">
        <v>44420.50440972222</v>
      </c>
      <c r="D121" s="97" t="s">
        <v>2442</v>
      </c>
      <c r="E121" s="141">
        <v>416</v>
      </c>
      <c r="F121" s="168" t="str">
        <f>VLOOKUP(E121,VIP!$A$2:$O14849,2,0)</f>
        <v>DRBR416</v>
      </c>
      <c r="G121" s="168" t="str">
        <f>VLOOKUP(E121,'LISTADO ATM'!$A$2:$B$901,2,0)</f>
        <v xml:space="preserve">ATM Autobanco San Martín II </v>
      </c>
      <c r="H121" s="168" t="str">
        <f>VLOOKUP(E121,VIP!$A$2:$O19810,7,FALSE)</f>
        <v>Si</v>
      </c>
      <c r="I121" s="168" t="str">
        <f>VLOOKUP(E121,VIP!$A$2:$O11775,8,FALSE)</f>
        <v>Si</v>
      </c>
      <c r="J121" s="168" t="str">
        <f>VLOOKUP(E121,VIP!$A$2:$O11725,8,FALSE)</f>
        <v>Si</v>
      </c>
      <c r="K121" s="168" t="str">
        <f>VLOOKUP(E121,VIP!$A$2:$O15299,6,0)</f>
        <v>NO</v>
      </c>
      <c r="L121" s="146" t="s">
        <v>2435</v>
      </c>
      <c r="M121" s="96" t="s">
        <v>2439</v>
      </c>
      <c r="N121" s="96" t="s">
        <v>2446</v>
      </c>
      <c r="O121" s="168" t="s">
        <v>2447</v>
      </c>
      <c r="P121" s="168"/>
      <c r="Q121" s="96" t="s">
        <v>2435</v>
      </c>
    </row>
    <row r="122" spans="1:23" ht="18" x14ac:dyDescent="0.25">
      <c r="A122" s="169" t="str">
        <f>VLOOKUP(E122,'LISTADO ATM'!$A$2:$C$902,3,0)</f>
        <v>DISTRITO NACIONAL</v>
      </c>
      <c r="B122" s="112" t="s">
        <v>2736</v>
      </c>
      <c r="C122" s="97">
        <v>44420.523854166669</v>
      </c>
      <c r="D122" s="97" t="s">
        <v>2442</v>
      </c>
      <c r="E122" s="141">
        <v>590</v>
      </c>
      <c r="F122" s="169" t="str">
        <f>VLOOKUP(E122,VIP!$A$2:$O14860,2,0)</f>
        <v>DRBR177</v>
      </c>
      <c r="G122" s="169" t="str">
        <f>VLOOKUP(E122,'LISTADO ATM'!$A$2:$B$901,2,0)</f>
        <v xml:space="preserve">ATM Olé Aut. Las Américas </v>
      </c>
      <c r="H122" s="169" t="str">
        <f>VLOOKUP(E122,VIP!$A$2:$O19821,7,FALSE)</f>
        <v>Si</v>
      </c>
      <c r="I122" s="169" t="str">
        <f>VLOOKUP(E122,VIP!$A$2:$O11786,8,FALSE)</f>
        <v>Si</v>
      </c>
      <c r="J122" s="169" t="str">
        <f>VLOOKUP(E122,VIP!$A$2:$O11736,8,FALSE)</f>
        <v>Si</v>
      </c>
      <c r="K122" s="169" t="str">
        <f>VLOOKUP(E122,VIP!$A$2:$O15310,6,0)</f>
        <v>SI</v>
      </c>
      <c r="L122" s="146" t="s">
        <v>2435</v>
      </c>
      <c r="M122" s="96" t="s">
        <v>2439</v>
      </c>
      <c r="N122" s="96" t="s">
        <v>2446</v>
      </c>
      <c r="O122" s="169" t="s">
        <v>2447</v>
      </c>
      <c r="P122" s="169"/>
      <c r="Q122" s="96" t="s">
        <v>2435</v>
      </c>
      <c r="R122" s="44"/>
      <c r="S122" s="102"/>
      <c r="T122" s="102"/>
      <c r="U122" s="102"/>
      <c r="V122" s="78"/>
      <c r="W122" s="69"/>
    </row>
    <row r="123" spans="1:23" ht="18" x14ac:dyDescent="0.25">
      <c r="A123" s="169" t="str">
        <f>VLOOKUP(E123,'LISTADO ATM'!$A$2:$C$902,3,0)</f>
        <v>DISTRITO NACIONAL</v>
      </c>
      <c r="B123" s="112" t="s">
        <v>2679</v>
      </c>
      <c r="C123" s="97">
        <v>44420.112962962965</v>
      </c>
      <c r="D123" s="97" t="s">
        <v>2462</v>
      </c>
      <c r="E123" s="141">
        <v>823</v>
      </c>
      <c r="F123" s="169" t="str">
        <f>VLOOKUP(E123,VIP!$A$2:$O14847,2,0)</f>
        <v>DRBR823</v>
      </c>
      <c r="G123" s="169" t="str">
        <f>VLOOKUP(E123,'LISTADO ATM'!$A$2:$B$901,2,0)</f>
        <v xml:space="preserve">ATM UNP El Carril (Haina) </v>
      </c>
      <c r="H123" s="169" t="str">
        <f>VLOOKUP(E123,VIP!$A$2:$O19808,7,FALSE)</f>
        <v>Si</v>
      </c>
      <c r="I123" s="169" t="str">
        <f>VLOOKUP(E123,VIP!$A$2:$O11773,8,FALSE)</f>
        <v>Si</v>
      </c>
      <c r="J123" s="169" t="str">
        <f>VLOOKUP(E123,VIP!$A$2:$O11723,8,FALSE)</f>
        <v>Si</v>
      </c>
      <c r="K123" s="169" t="str">
        <f>VLOOKUP(E123,VIP!$A$2:$O15297,6,0)</f>
        <v>NO</v>
      </c>
      <c r="L123" s="146" t="s">
        <v>2435</v>
      </c>
      <c r="M123" s="96" t="s">
        <v>2439</v>
      </c>
      <c r="N123" s="96" t="s">
        <v>2446</v>
      </c>
      <c r="O123" s="169" t="s">
        <v>2463</v>
      </c>
      <c r="P123" s="169"/>
      <c r="Q123" s="96" t="s">
        <v>2435</v>
      </c>
      <c r="R123" s="44"/>
      <c r="S123" s="102"/>
      <c r="T123" s="102"/>
      <c r="U123" s="102"/>
      <c r="V123" s="78"/>
      <c r="W123" s="69"/>
    </row>
    <row r="124" spans="1:23" ht="18" x14ac:dyDescent="0.25">
      <c r="A124" s="169" t="str">
        <f>VLOOKUP(E124,'LISTADO ATM'!$A$2:$C$902,3,0)</f>
        <v>DISTRITO NACIONAL</v>
      </c>
      <c r="B124" s="112" t="s">
        <v>2714</v>
      </c>
      <c r="C124" s="97">
        <v>44420.494212962964</v>
      </c>
      <c r="D124" s="97" t="s">
        <v>2442</v>
      </c>
      <c r="E124" s="141">
        <v>522</v>
      </c>
      <c r="F124" s="169" t="str">
        <f>VLOOKUP(E124,VIP!$A$2:$O14905,2,0)</f>
        <v>DRBR522</v>
      </c>
      <c r="G124" s="169" t="str">
        <f>VLOOKUP(E124,'LISTADO ATM'!$A$2:$B$901,2,0)</f>
        <v xml:space="preserve">ATM Oficina Galería 360 </v>
      </c>
      <c r="H124" s="169" t="str">
        <f>VLOOKUP(E124,VIP!$A$2:$O19866,7,FALSE)</f>
        <v>Si</v>
      </c>
      <c r="I124" s="169" t="str">
        <f>VLOOKUP(E124,VIP!$A$2:$O11831,8,FALSE)</f>
        <v>Si</v>
      </c>
      <c r="J124" s="169" t="str">
        <f>VLOOKUP(E124,VIP!$A$2:$O11781,8,FALSE)</f>
        <v>Si</v>
      </c>
      <c r="K124" s="169" t="str">
        <f>VLOOKUP(E124,VIP!$A$2:$O15355,6,0)</f>
        <v>SI</v>
      </c>
      <c r="L124" s="146" t="s">
        <v>2774</v>
      </c>
      <c r="M124" s="96" t="s">
        <v>2439</v>
      </c>
      <c r="N124" s="96" t="s">
        <v>2446</v>
      </c>
      <c r="O124" s="169" t="s">
        <v>2447</v>
      </c>
      <c r="P124" s="169"/>
      <c r="Q124" s="96" t="s">
        <v>2774</v>
      </c>
      <c r="R124" s="44"/>
      <c r="S124" s="102"/>
      <c r="T124" s="102"/>
      <c r="U124" s="102"/>
      <c r="V124" s="78"/>
      <c r="W124" s="69"/>
    </row>
    <row r="125" spans="1:23" ht="18" x14ac:dyDescent="0.25">
      <c r="A125" s="169" t="str">
        <f>VLOOKUP(E125,'LISTADO ATM'!$A$2:$C$902,3,0)</f>
        <v>SUR</v>
      </c>
      <c r="B125" s="112" t="s">
        <v>2759</v>
      </c>
      <c r="C125" s="97">
        <v>44420.741863425923</v>
      </c>
      <c r="D125" s="97" t="s">
        <v>2175</v>
      </c>
      <c r="E125" s="141">
        <v>584</v>
      </c>
      <c r="F125" s="169" t="str">
        <f>VLOOKUP(E125,VIP!$A$2:$O14863,2,0)</f>
        <v>DRBR404</v>
      </c>
      <c r="G125" s="169" t="str">
        <f>VLOOKUP(E125,'LISTADO ATM'!$A$2:$B$901,2,0)</f>
        <v xml:space="preserve">ATM Oficina San Cristóbal I </v>
      </c>
      <c r="H125" s="169" t="str">
        <f>VLOOKUP(E125,VIP!$A$2:$O19824,7,FALSE)</f>
        <v>Si</v>
      </c>
      <c r="I125" s="169" t="str">
        <f>VLOOKUP(E125,VIP!$A$2:$O11789,8,FALSE)</f>
        <v>Si</v>
      </c>
      <c r="J125" s="169" t="str">
        <f>VLOOKUP(E125,VIP!$A$2:$O11739,8,FALSE)</f>
        <v>Si</v>
      </c>
      <c r="K125" s="169" t="str">
        <f>VLOOKUP(E125,VIP!$A$2:$O15313,6,0)</f>
        <v>SI</v>
      </c>
      <c r="L125" s="146" t="s">
        <v>2673</v>
      </c>
      <c r="M125" s="96" t="s">
        <v>2439</v>
      </c>
      <c r="N125" s="96" t="s">
        <v>2446</v>
      </c>
      <c r="O125" s="169" t="s">
        <v>2448</v>
      </c>
      <c r="P125" s="169"/>
      <c r="Q125" s="96" t="s">
        <v>2673</v>
      </c>
      <c r="R125" s="44"/>
      <c r="S125" s="102"/>
      <c r="T125" s="102"/>
      <c r="U125" s="102"/>
      <c r="V125" s="78"/>
      <c r="W125" s="69"/>
    </row>
    <row r="126" spans="1:23" ht="18" x14ac:dyDescent="0.25">
      <c r="A126" s="169" t="str">
        <f>VLOOKUP(E126,'LISTADO ATM'!$A$2:$C$902,3,0)</f>
        <v>NORTE</v>
      </c>
      <c r="B126" s="112" t="s">
        <v>2674</v>
      </c>
      <c r="C126" s="97">
        <v>44419.856307870374</v>
      </c>
      <c r="D126" s="97" t="s">
        <v>2176</v>
      </c>
      <c r="E126" s="141">
        <v>654</v>
      </c>
      <c r="F126" s="169" t="str">
        <f>VLOOKUP(E126,VIP!$A$2:$O14852,2,0)</f>
        <v>DRBR654</v>
      </c>
      <c r="G126" s="169" t="str">
        <f>VLOOKUP(E126,'LISTADO ATM'!$A$2:$B$901,2,0)</f>
        <v>ATM Autoservicio S/M Jumbo Puerto Plata</v>
      </c>
      <c r="H126" s="169" t="str">
        <f>VLOOKUP(E126,VIP!$A$2:$O19813,7,FALSE)</f>
        <v>Si</v>
      </c>
      <c r="I126" s="169" t="str">
        <f>VLOOKUP(E126,VIP!$A$2:$O11778,8,FALSE)</f>
        <v>Si</v>
      </c>
      <c r="J126" s="169" t="str">
        <f>VLOOKUP(E126,VIP!$A$2:$O11728,8,FALSE)</f>
        <v>Si</v>
      </c>
      <c r="K126" s="169" t="str">
        <f>VLOOKUP(E126,VIP!$A$2:$O15302,6,0)</f>
        <v>NO</v>
      </c>
      <c r="L126" s="146" t="s">
        <v>2673</v>
      </c>
      <c r="M126" s="96" t="s">
        <v>2439</v>
      </c>
      <c r="N126" s="96" t="s">
        <v>2446</v>
      </c>
      <c r="O126" s="169" t="s">
        <v>2586</v>
      </c>
      <c r="P126" s="169"/>
      <c r="Q126" s="96" t="s">
        <v>2673</v>
      </c>
      <c r="R126" s="44"/>
      <c r="S126" s="102"/>
      <c r="T126" s="102"/>
      <c r="U126" s="102"/>
      <c r="V126" s="78"/>
      <c r="W126" s="69"/>
    </row>
    <row r="127" spans="1:23" ht="18" x14ac:dyDescent="0.25">
      <c r="A127" s="169" t="str">
        <f>VLOOKUP(E127,'LISTADO ATM'!$A$2:$C$902,3,0)</f>
        <v>NORTE</v>
      </c>
      <c r="B127" s="112" t="s">
        <v>2768</v>
      </c>
      <c r="C127" s="97">
        <v>44420.702372685184</v>
      </c>
      <c r="D127" s="97" t="s">
        <v>2643</v>
      </c>
      <c r="E127" s="141">
        <v>285</v>
      </c>
      <c r="F127" s="169" t="str">
        <f>VLOOKUP(E127,VIP!$A$2:$O14873,2,0)</f>
        <v>DRBR285</v>
      </c>
      <c r="G127" s="169" t="str">
        <f>VLOOKUP(E127,'LISTADO ATM'!$A$2:$B$901,2,0)</f>
        <v xml:space="preserve">ATM Oficina Camino Real (Puerto Plata) </v>
      </c>
      <c r="H127" s="169" t="str">
        <f>VLOOKUP(E127,VIP!$A$2:$O19834,7,FALSE)</f>
        <v>Si</v>
      </c>
      <c r="I127" s="169" t="str">
        <f>VLOOKUP(E127,VIP!$A$2:$O11799,8,FALSE)</f>
        <v>Si</v>
      </c>
      <c r="J127" s="169" t="str">
        <f>VLOOKUP(E127,VIP!$A$2:$O11749,8,FALSE)</f>
        <v>Si</v>
      </c>
      <c r="K127" s="169" t="str">
        <f>VLOOKUP(E127,VIP!$A$2:$O15323,6,0)</f>
        <v>NO</v>
      </c>
      <c r="L127" s="146" t="s">
        <v>2769</v>
      </c>
      <c r="M127" s="96" t="s">
        <v>2439</v>
      </c>
      <c r="N127" s="96" t="s">
        <v>2446</v>
      </c>
      <c r="O127" s="169" t="s">
        <v>2644</v>
      </c>
      <c r="P127" s="169"/>
      <c r="Q127" s="96" t="s">
        <v>2769</v>
      </c>
      <c r="R127" s="44"/>
      <c r="S127" s="102"/>
      <c r="T127" s="102"/>
      <c r="U127" s="102"/>
      <c r="V127" s="78"/>
      <c r="W127" s="69"/>
    </row>
    <row r="128" spans="1:23" ht="18" x14ac:dyDescent="0.25">
      <c r="A128" s="169" t="str">
        <f>VLOOKUP(E128,'LISTADO ATM'!$A$2:$C$902,3,0)</f>
        <v>ESTE</v>
      </c>
      <c r="B128" s="112" t="s">
        <v>2749</v>
      </c>
      <c r="C128" s="97">
        <v>44420.635196759256</v>
      </c>
      <c r="D128" s="97" t="s">
        <v>2442</v>
      </c>
      <c r="E128" s="141">
        <v>742</v>
      </c>
      <c r="F128" s="169" t="str">
        <f>VLOOKUP(E128,VIP!$A$2:$O14880,2,0)</f>
        <v>DRBR990</v>
      </c>
      <c r="G128" s="169" t="str">
        <f>VLOOKUP(E128,'LISTADO ATM'!$A$2:$B$901,2,0)</f>
        <v xml:space="preserve">ATM Oficina Plaza del Rey (La Romana) </v>
      </c>
      <c r="H128" s="169" t="str">
        <f>VLOOKUP(E128,VIP!$A$2:$O19841,7,FALSE)</f>
        <v>Si</v>
      </c>
      <c r="I128" s="169" t="str">
        <f>VLOOKUP(E128,VIP!$A$2:$O11806,8,FALSE)</f>
        <v>Si</v>
      </c>
      <c r="J128" s="169" t="str">
        <f>VLOOKUP(E128,VIP!$A$2:$O11756,8,FALSE)</f>
        <v>Si</v>
      </c>
      <c r="K128" s="169" t="str">
        <f>VLOOKUP(E128,VIP!$A$2:$O15330,6,0)</f>
        <v>NO</v>
      </c>
      <c r="L128" s="146" t="s">
        <v>2750</v>
      </c>
      <c r="M128" s="96" t="s">
        <v>2439</v>
      </c>
      <c r="N128" s="96" t="s">
        <v>2446</v>
      </c>
      <c r="O128" s="169" t="s">
        <v>2447</v>
      </c>
      <c r="P128" s="169"/>
      <c r="Q128" s="96" t="s">
        <v>2750</v>
      </c>
      <c r="R128" s="44"/>
      <c r="S128" s="102"/>
      <c r="T128" s="102"/>
      <c r="U128" s="102"/>
      <c r="V128" s="78"/>
      <c r="W128" s="69"/>
    </row>
    <row r="129" spans="1:23" ht="18" x14ac:dyDescent="0.25">
      <c r="A129" s="169" t="str">
        <f>VLOOKUP(E129,'LISTADO ATM'!$A$2:$C$902,3,0)</f>
        <v>ESTE</v>
      </c>
      <c r="B129" s="112" t="s">
        <v>2745</v>
      </c>
      <c r="C129" s="97">
        <v>44420.658622685187</v>
      </c>
      <c r="D129" s="97" t="s">
        <v>2175</v>
      </c>
      <c r="E129" s="141">
        <v>158</v>
      </c>
      <c r="F129" s="169" t="str">
        <f>VLOOKUP(E129,VIP!$A$2:$O14852,2,0)</f>
        <v>DRBR158</v>
      </c>
      <c r="G129" s="169" t="str">
        <f>VLOOKUP(E129,'LISTADO ATM'!$A$2:$B$901,2,0)</f>
        <v xml:space="preserve">ATM Oficina Romana Norte </v>
      </c>
      <c r="H129" s="169" t="str">
        <f>VLOOKUP(E129,VIP!$A$2:$O19813,7,FALSE)</f>
        <v>Si</v>
      </c>
      <c r="I129" s="169" t="str">
        <f>VLOOKUP(E129,VIP!$A$2:$O11778,8,FALSE)</f>
        <v>Si</v>
      </c>
      <c r="J129" s="169" t="str">
        <f>VLOOKUP(E129,VIP!$A$2:$O11728,8,FALSE)</f>
        <v>Si</v>
      </c>
      <c r="K129" s="169" t="str">
        <f>VLOOKUP(E129,VIP!$A$2:$O15302,6,0)</f>
        <v>SI</v>
      </c>
      <c r="L129" s="146" t="s">
        <v>2458</v>
      </c>
      <c r="M129" s="96" t="s">
        <v>2439</v>
      </c>
      <c r="N129" s="96" t="s">
        <v>2446</v>
      </c>
      <c r="O129" s="169" t="s">
        <v>2448</v>
      </c>
      <c r="P129" s="169"/>
      <c r="Q129" s="96" t="s">
        <v>2458</v>
      </c>
      <c r="R129" s="44"/>
      <c r="S129" s="102"/>
      <c r="T129" s="102"/>
      <c r="U129" s="102"/>
      <c r="V129" s="78"/>
      <c r="W129" s="69"/>
    </row>
    <row r="130" spans="1:23" ht="18" x14ac:dyDescent="0.25">
      <c r="A130" s="169" t="str">
        <f>VLOOKUP(E130,'LISTADO ATM'!$A$2:$C$902,3,0)</f>
        <v>DISTRITO NACIONAL</v>
      </c>
      <c r="B130" s="112" t="s">
        <v>2670</v>
      </c>
      <c r="C130" s="97">
        <v>44419.931041666663</v>
      </c>
      <c r="D130" s="97" t="s">
        <v>2175</v>
      </c>
      <c r="E130" s="141">
        <v>349</v>
      </c>
      <c r="F130" s="169" t="str">
        <f>VLOOKUP(E130,VIP!$A$2:$O14846,2,0)</f>
        <v>DRBR349</v>
      </c>
      <c r="G130" s="169" t="str">
        <f>VLOOKUP(E130,'LISTADO ATM'!$A$2:$B$901,2,0)</f>
        <v>ATM SENASA</v>
      </c>
      <c r="H130" s="169" t="str">
        <f>VLOOKUP(E130,VIP!$A$2:$O19807,7,FALSE)</f>
        <v>Si</v>
      </c>
      <c r="I130" s="169" t="str">
        <f>VLOOKUP(E130,VIP!$A$2:$O11772,8,FALSE)</f>
        <v>Si</v>
      </c>
      <c r="J130" s="169" t="str">
        <f>VLOOKUP(E130,VIP!$A$2:$O11722,8,FALSE)</f>
        <v>Si</v>
      </c>
      <c r="K130" s="169" t="str">
        <f>VLOOKUP(E130,VIP!$A$2:$O15296,6,0)</f>
        <v>NO</v>
      </c>
      <c r="L130" s="146" t="s">
        <v>2458</v>
      </c>
      <c r="M130" s="96" t="s">
        <v>2439</v>
      </c>
      <c r="N130" s="96" t="s">
        <v>2446</v>
      </c>
      <c r="O130" s="169" t="s">
        <v>2448</v>
      </c>
      <c r="P130" s="169"/>
      <c r="Q130" s="96" t="s">
        <v>2458</v>
      </c>
      <c r="R130" s="44"/>
      <c r="S130" s="102"/>
      <c r="T130" s="102"/>
      <c r="U130" s="102"/>
      <c r="V130" s="78"/>
      <c r="W130" s="69"/>
    </row>
    <row r="131" spans="1:23" ht="18" x14ac:dyDescent="0.25">
      <c r="A131" s="169" t="str">
        <f>VLOOKUP(E131,'[1]LISTADO ATM'!$A$2:$C$902,3,0)</f>
        <v>DISTRITO NACIONAL</v>
      </c>
      <c r="B131" s="112" t="s">
        <v>2651</v>
      </c>
      <c r="C131" s="97">
        <v>44419.618622685186</v>
      </c>
      <c r="D131" s="97" t="s">
        <v>2175</v>
      </c>
      <c r="E131" s="141">
        <v>369</v>
      </c>
      <c r="F131" s="169" t="str">
        <f>VLOOKUP(E131,[1]VIP!$A$2:$O14939,2,0)</f>
        <v xml:space="preserve">DRBR369 </v>
      </c>
      <c r="G131" s="169" t="str">
        <f>VLOOKUP(E131,'[1]LISTADO ATM'!$A$2:$B$901,2,0)</f>
        <v>ATM Plaza Lama Aut. Duarte</v>
      </c>
      <c r="H131" s="169" t="str">
        <f>VLOOKUP(E131,[1]VIP!$A$2:$O19900,7,FALSE)</f>
        <v>N/A</v>
      </c>
      <c r="I131" s="169" t="str">
        <f>VLOOKUP(E131,[1]VIP!$A$2:$O11865,8,FALSE)</f>
        <v>N/A</v>
      </c>
      <c r="J131" s="169" t="str">
        <f>VLOOKUP(E131,[1]VIP!$A$2:$O11815,8,FALSE)</f>
        <v>N/A</v>
      </c>
      <c r="K131" s="169" t="str">
        <f>VLOOKUP(E131,[1]VIP!$A$2:$O15389,6,0)</f>
        <v>N/A</v>
      </c>
      <c r="L131" s="146" t="s">
        <v>2458</v>
      </c>
      <c r="M131" s="96" t="s">
        <v>2439</v>
      </c>
      <c r="N131" s="96" t="s">
        <v>2613</v>
      </c>
      <c r="O131" s="169" t="s">
        <v>2448</v>
      </c>
      <c r="P131" s="169"/>
      <c r="Q131" s="96" t="s">
        <v>2458</v>
      </c>
      <c r="R131" s="44"/>
      <c r="S131" s="102"/>
      <c r="T131" s="102"/>
      <c r="U131" s="102"/>
      <c r="V131" s="78"/>
      <c r="W131" s="69"/>
    </row>
    <row r="132" spans="1:23" ht="18" x14ac:dyDescent="0.25">
      <c r="A132" s="169" t="str">
        <f>VLOOKUP(E132,'LISTADO ATM'!$A$2:$C$902,3,0)</f>
        <v>DISTRITO NACIONAL</v>
      </c>
      <c r="B132" s="112" t="s">
        <v>2711</v>
      </c>
      <c r="C132" s="97">
        <v>44420.496967592589</v>
      </c>
      <c r="D132" s="97" t="s">
        <v>2175</v>
      </c>
      <c r="E132" s="141">
        <v>696</v>
      </c>
      <c r="F132" s="169" t="str">
        <f>VLOOKUP(E132,VIP!$A$2:$O14851,2,0)</f>
        <v>DRBR696</v>
      </c>
      <c r="G132" s="169" t="str">
        <f>VLOOKUP(E132,'LISTADO ATM'!$A$2:$B$901,2,0)</f>
        <v>ATM Olé Jacobo Majluta</v>
      </c>
      <c r="H132" s="169" t="str">
        <f>VLOOKUP(E132,VIP!$A$2:$O19812,7,FALSE)</f>
        <v>Si</v>
      </c>
      <c r="I132" s="169" t="str">
        <f>VLOOKUP(E132,VIP!$A$2:$O11777,8,FALSE)</f>
        <v>Si</v>
      </c>
      <c r="J132" s="169" t="str">
        <f>VLOOKUP(E132,VIP!$A$2:$O11727,8,FALSE)</f>
        <v>Si</v>
      </c>
      <c r="K132" s="169" t="str">
        <f>VLOOKUP(E132,VIP!$A$2:$O15301,6,0)</f>
        <v>NO</v>
      </c>
      <c r="L132" s="146" t="s">
        <v>2458</v>
      </c>
      <c r="M132" s="96" t="s">
        <v>2439</v>
      </c>
      <c r="N132" s="96" t="s">
        <v>2446</v>
      </c>
      <c r="O132" s="169" t="s">
        <v>2448</v>
      </c>
      <c r="P132" s="169"/>
      <c r="Q132" s="96" t="s">
        <v>2458</v>
      </c>
      <c r="R132" s="44"/>
      <c r="S132" s="102"/>
      <c r="T132" s="102"/>
      <c r="U132" s="102"/>
      <c r="V132" s="78"/>
      <c r="W132" s="69"/>
    </row>
    <row r="133" spans="1:23" ht="18" x14ac:dyDescent="0.25">
      <c r="A133" s="169" t="str">
        <f>VLOOKUP(E133,'LISTADO ATM'!$A$2:$C$902,3,0)</f>
        <v>SUR</v>
      </c>
      <c r="B133" s="112" t="s">
        <v>2639</v>
      </c>
      <c r="C133" s="97">
        <v>44419.471273148149</v>
      </c>
      <c r="D133" s="97" t="s">
        <v>2175</v>
      </c>
      <c r="E133" s="141">
        <v>829</v>
      </c>
      <c r="F133" s="169" t="str">
        <f>VLOOKUP(E133,VIP!$A$2:$O14880,2,0)</f>
        <v>DRBR829</v>
      </c>
      <c r="G133" s="169" t="str">
        <f>VLOOKUP(E133,'LISTADO ATM'!$A$2:$B$901,2,0)</f>
        <v xml:space="preserve">ATM UNP Multicentro Sirena Baní </v>
      </c>
      <c r="H133" s="169" t="str">
        <f>VLOOKUP(E133,VIP!$A$2:$O19841,7,FALSE)</f>
        <v>Si</v>
      </c>
      <c r="I133" s="169" t="str">
        <f>VLOOKUP(E133,VIP!$A$2:$O11806,8,FALSE)</f>
        <v>Si</v>
      </c>
      <c r="J133" s="169" t="str">
        <f>VLOOKUP(E133,VIP!$A$2:$O11756,8,FALSE)</f>
        <v>Si</v>
      </c>
      <c r="K133" s="169" t="str">
        <f>VLOOKUP(E133,VIP!$A$2:$O15330,6,0)</f>
        <v>NO</v>
      </c>
      <c r="L133" s="146" t="s">
        <v>2458</v>
      </c>
      <c r="M133" s="96" t="s">
        <v>2439</v>
      </c>
      <c r="N133" s="96" t="s">
        <v>2446</v>
      </c>
      <c r="O133" s="169" t="s">
        <v>2448</v>
      </c>
      <c r="P133" s="169"/>
      <c r="Q133" s="96" t="s">
        <v>2458</v>
      </c>
      <c r="R133" s="44"/>
      <c r="S133" s="102"/>
      <c r="T133" s="102"/>
      <c r="U133" s="102"/>
      <c r="V133" s="78"/>
      <c r="W133" s="69"/>
    </row>
    <row r="134" spans="1:23" ht="18" x14ac:dyDescent="0.25">
      <c r="A134" s="169" t="str">
        <f>VLOOKUP(E134,'LISTADO ATM'!$A$2:$C$902,3,0)</f>
        <v>DISTRITO NACIONAL</v>
      </c>
      <c r="B134" s="112" t="s">
        <v>2731</v>
      </c>
      <c r="C134" s="97">
        <v>44420.579062500001</v>
      </c>
      <c r="D134" s="97" t="s">
        <v>2175</v>
      </c>
      <c r="E134" s="141">
        <v>850</v>
      </c>
      <c r="F134" s="169" t="str">
        <f>VLOOKUP(E134,VIP!$A$2:$O14855,2,0)</f>
        <v>DRBR850</v>
      </c>
      <c r="G134" s="169" t="str">
        <f>VLOOKUP(E134,'LISTADO ATM'!$A$2:$B$901,2,0)</f>
        <v xml:space="preserve">ATM Hotel Be Live Hamaca </v>
      </c>
      <c r="H134" s="169" t="str">
        <f>VLOOKUP(E134,VIP!$A$2:$O19816,7,FALSE)</f>
        <v>Si</v>
      </c>
      <c r="I134" s="169" t="str">
        <f>VLOOKUP(E134,VIP!$A$2:$O11781,8,FALSE)</f>
        <v>Si</v>
      </c>
      <c r="J134" s="169" t="str">
        <f>VLOOKUP(E134,VIP!$A$2:$O11731,8,FALSE)</f>
        <v>Si</v>
      </c>
      <c r="K134" s="169" t="str">
        <f>VLOOKUP(E134,VIP!$A$2:$O15305,6,0)</f>
        <v>NO</v>
      </c>
      <c r="L134" s="146" t="s">
        <v>2458</v>
      </c>
      <c r="M134" s="96" t="s">
        <v>2439</v>
      </c>
      <c r="N134" s="96" t="s">
        <v>2613</v>
      </c>
      <c r="O134" s="169" t="s">
        <v>2448</v>
      </c>
      <c r="P134" s="169"/>
      <c r="Q134" s="96" t="s">
        <v>2458</v>
      </c>
      <c r="R134" s="44"/>
      <c r="S134" s="102"/>
      <c r="T134" s="102"/>
      <c r="U134" s="102"/>
      <c r="V134" s="78"/>
      <c r="W134" s="69"/>
    </row>
    <row r="135" spans="1:23" ht="18" x14ac:dyDescent="0.25">
      <c r="A135" s="169" t="str">
        <f>VLOOKUP(E135,'LISTADO ATM'!$A$2:$C$902,3,0)</f>
        <v>DISTRITO NACIONAL</v>
      </c>
      <c r="B135" s="112" t="s">
        <v>2730</v>
      </c>
      <c r="C135" s="97">
        <v>44420.579641203702</v>
      </c>
      <c r="D135" s="97" t="s">
        <v>2175</v>
      </c>
      <c r="E135" s="141">
        <v>904</v>
      </c>
      <c r="F135" s="169" t="str">
        <f>VLOOKUP(E135,VIP!$A$2:$O14854,2,0)</f>
        <v>DRBR24B</v>
      </c>
      <c r="G135" s="169" t="str">
        <f>VLOOKUP(E135,'LISTADO ATM'!$A$2:$B$901,2,0)</f>
        <v xml:space="preserve">ATM Oficina Multicentro La Sirena Churchill </v>
      </c>
      <c r="H135" s="169" t="str">
        <f>VLOOKUP(E135,VIP!$A$2:$O19815,7,FALSE)</f>
        <v>Si</v>
      </c>
      <c r="I135" s="169" t="str">
        <f>VLOOKUP(E135,VIP!$A$2:$O11780,8,FALSE)</f>
        <v>Si</v>
      </c>
      <c r="J135" s="169" t="str">
        <f>VLOOKUP(E135,VIP!$A$2:$O11730,8,FALSE)</f>
        <v>Si</v>
      </c>
      <c r="K135" s="169" t="str">
        <f>VLOOKUP(E135,VIP!$A$2:$O15304,6,0)</f>
        <v>SI</v>
      </c>
      <c r="L135" s="146" t="s">
        <v>2458</v>
      </c>
      <c r="M135" s="96" t="s">
        <v>2439</v>
      </c>
      <c r="N135" s="96" t="s">
        <v>2613</v>
      </c>
      <c r="O135" s="169" t="s">
        <v>2448</v>
      </c>
      <c r="P135" s="169"/>
      <c r="Q135" s="96" t="s">
        <v>2458</v>
      </c>
      <c r="R135" s="44"/>
      <c r="S135" s="102"/>
      <c r="T135" s="102"/>
      <c r="U135" s="102"/>
      <c r="V135" s="78"/>
      <c r="W135" s="69"/>
    </row>
    <row r="136" spans="1:23" ht="18" x14ac:dyDescent="0.25">
      <c r="A136" s="169" t="str">
        <f>VLOOKUP(E136,'LISTADO ATM'!$A$2:$C$902,3,0)</f>
        <v>DISTRITO NACIONAL</v>
      </c>
      <c r="B136" s="112" t="s">
        <v>2681</v>
      </c>
      <c r="C136" s="97">
        <v>44420.10423611111</v>
      </c>
      <c r="D136" s="97" t="s">
        <v>2175</v>
      </c>
      <c r="E136" s="141">
        <v>946</v>
      </c>
      <c r="F136" s="169" t="str">
        <f>VLOOKUP(E136,VIP!$A$2:$O14849,2,0)</f>
        <v>DRBR24R</v>
      </c>
      <c r="G136" s="169" t="str">
        <f>VLOOKUP(E136,'LISTADO ATM'!$A$2:$B$901,2,0)</f>
        <v xml:space="preserve">ATM Oficina Núñez de Cáceres I </v>
      </c>
      <c r="H136" s="169" t="str">
        <f>VLOOKUP(E136,VIP!$A$2:$O19810,7,FALSE)</f>
        <v>Si</v>
      </c>
      <c r="I136" s="169" t="str">
        <f>VLOOKUP(E136,VIP!$A$2:$O11775,8,FALSE)</f>
        <v>Si</v>
      </c>
      <c r="J136" s="169" t="str">
        <f>VLOOKUP(E136,VIP!$A$2:$O11725,8,FALSE)</f>
        <v>Si</v>
      </c>
      <c r="K136" s="169" t="str">
        <f>VLOOKUP(E136,VIP!$A$2:$O15299,6,0)</f>
        <v>NO</v>
      </c>
      <c r="L136" s="146" t="s">
        <v>2458</v>
      </c>
      <c r="M136" s="96" t="s">
        <v>2439</v>
      </c>
      <c r="N136" s="171" t="s">
        <v>2718</v>
      </c>
      <c r="O136" s="169" t="s">
        <v>2448</v>
      </c>
      <c r="P136" s="169"/>
      <c r="Q136" s="96" t="s">
        <v>2458</v>
      </c>
      <c r="R136" s="44"/>
      <c r="S136" s="102"/>
      <c r="T136" s="102"/>
      <c r="U136" s="102"/>
      <c r="V136" s="78"/>
      <c r="W136" s="69"/>
    </row>
    <row r="1037865" spans="16:16" ht="18" x14ac:dyDescent="0.25">
      <c r="P1037865" s="113"/>
    </row>
  </sheetData>
  <autoFilter ref="A4:Q136">
    <sortState ref="A5:Q136">
      <sortCondition ref="M4:M136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96">
    <cfRule type="duplicateValues" dxfId="186" priority="36"/>
  </conditionalFormatting>
  <conditionalFormatting sqref="E97:E100">
    <cfRule type="duplicateValues" dxfId="185" priority="33"/>
  </conditionalFormatting>
  <conditionalFormatting sqref="E97:E100">
    <cfRule type="duplicateValues" dxfId="184" priority="32"/>
  </conditionalFormatting>
  <conditionalFormatting sqref="B97:B100">
    <cfRule type="duplicateValues" dxfId="183" priority="31"/>
  </conditionalFormatting>
  <conditionalFormatting sqref="E101:E110">
    <cfRule type="duplicateValues" dxfId="182" priority="29"/>
  </conditionalFormatting>
  <conditionalFormatting sqref="E101:E110">
    <cfRule type="duplicateValues" dxfId="181" priority="28"/>
  </conditionalFormatting>
  <conditionalFormatting sqref="B101:B110">
    <cfRule type="duplicateValues" dxfId="180" priority="27"/>
  </conditionalFormatting>
  <conditionalFormatting sqref="E101:E110">
    <cfRule type="duplicateValues" dxfId="179" priority="26"/>
  </conditionalFormatting>
  <conditionalFormatting sqref="E111:E116">
    <cfRule type="duplicateValues" dxfId="178" priority="23"/>
  </conditionalFormatting>
  <conditionalFormatting sqref="E111:E116">
    <cfRule type="duplicateValues" dxfId="177" priority="22"/>
  </conditionalFormatting>
  <conditionalFormatting sqref="B111:B116">
    <cfRule type="duplicateValues" dxfId="176" priority="21"/>
  </conditionalFormatting>
  <conditionalFormatting sqref="E111:E116">
    <cfRule type="duplicateValues" dxfId="175" priority="20"/>
  </conditionalFormatting>
  <conditionalFormatting sqref="E111:E116">
    <cfRule type="duplicateValues" dxfId="174" priority="19"/>
  </conditionalFormatting>
  <conditionalFormatting sqref="B111:B116">
    <cfRule type="duplicateValues" dxfId="173" priority="18"/>
  </conditionalFormatting>
  <conditionalFormatting sqref="E117:E121">
    <cfRule type="duplicateValues" dxfId="172" priority="16"/>
  </conditionalFormatting>
  <conditionalFormatting sqref="E117:E121">
    <cfRule type="duplicateValues" dxfId="171" priority="15"/>
  </conditionalFormatting>
  <conditionalFormatting sqref="B117:B121">
    <cfRule type="duplicateValues" dxfId="170" priority="14"/>
  </conditionalFormatting>
  <conditionalFormatting sqref="E117:E121">
    <cfRule type="duplicateValues" dxfId="169" priority="13"/>
  </conditionalFormatting>
  <conditionalFormatting sqref="E117:E121">
    <cfRule type="duplicateValues" dxfId="168" priority="12"/>
  </conditionalFormatting>
  <conditionalFormatting sqref="B117:B121">
    <cfRule type="duplicateValues" dxfId="167" priority="11"/>
  </conditionalFormatting>
  <conditionalFormatting sqref="E117:E121">
    <cfRule type="duplicateValues" dxfId="166" priority="10"/>
  </conditionalFormatting>
  <conditionalFormatting sqref="E137:E1048576 E1:E89">
    <cfRule type="duplicateValues" dxfId="165" priority="129628"/>
  </conditionalFormatting>
  <conditionalFormatting sqref="E137:E1048576 E1:E96">
    <cfRule type="duplicateValues" dxfId="164" priority="129631"/>
  </conditionalFormatting>
  <conditionalFormatting sqref="B137:B1048576 B1:B96">
    <cfRule type="duplicateValues" dxfId="163" priority="129634"/>
  </conditionalFormatting>
  <conditionalFormatting sqref="E137:E1048576 E1:E100">
    <cfRule type="duplicateValues" dxfId="162" priority="129637"/>
  </conditionalFormatting>
  <conditionalFormatting sqref="E137:E1048576 E1:E110">
    <cfRule type="duplicateValues" dxfId="161" priority="129640"/>
  </conditionalFormatting>
  <conditionalFormatting sqref="B137:B1048576 B1:B110">
    <cfRule type="duplicateValues" dxfId="160" priority="129643"/>
  </conditionalFormatting>
  <conditionalFormatting sqref="E137:E1048576 E1:E116">
    <cfRule type="duplicateValues" dxfId="159" priority="129646"/>
  </conditionalFormatting>
  <conditionalFormatting sqref="E1:E121 E137:E1048576">
    <cfRule type="duplicateValues" dxfId="158" priority="129649"/>
  </conditionalFormatting>
  <conditionalFormatting sqref="E5:E136">
    <cfRule type="duplicateValues" dxfId="157" priority="129652"/>
  </conditionalFormatting>
  <conditionalFormatting sqref="B122:B136">
    <cfRule type="duplicateValues" dxfId="156" priority="12965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zoomScale="70" zoomScaleNormal="70" workbookViewId="0">
      <selection activeCell="A36" sqref="A3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8" t="s">
        <v>2145</v>
      </c>
      <c r="B1" s="199"/>
      <c r="C1" s="199"/>
      <c r="D1" s="199"/>
      <c r="E1" s="200"/>
      <c r="F1" s="196" t="s">
        <v>2543</v>
      </c>
      <c r="G1" s="197"/>
      <c r="H1" s="101">
        <f>COUNTIF(A:E,"2 Gavetas Vacías + 1 Fallando")</f>
        <v>3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201" t="s">
        <v>2444</v>
      </c>
      <c r="B2" s="202"/>
      <c r="C2" s="202"/>
      <c r="D2" s="202"/>
      <c r="E2" s="203"/>
      <c r="F2" s="100" t="s">
        <v>2542</v>
      </c>
      <c r="G2" s="99">
        <f>G3+G4</f>
        <v>132</v>
      </c>
      <c r="H2" s="100" t="s">
        <v>2552</v>
      </c>
      <c r="I2" s="99">
        <f>COUNTIF(A:E,"Abastecido")</f>
        <v>10</v>
      </c>
      <c r="J2" s="100" t="s">
        <v>2569</v>
      </c>
      <c r="K2" s="99">
        <f>COUNTIF(REPORTE!1:1048576,"REINICIO FALLIDO")</f>
        <v>3</v>
      </c>
    </row>
    <row r="3" spans="1:11" ht="18" x14ac:dyDescent="0.25">
      <c r="A3" s="128"/>
      <c r="B3" s="147"/>
      <c r="C3" s="129"/>
      <c r="D3" s="129"/>
      <c r="E3" s="136"/>
      <c r="F3" s="100" t="s">
        <v>2541</v>
      </c>
      <c r="G3" s="99">
        <f>COUNTIF(REPORTE!A:Q,"fuera de Servicio")</f>
        <v>54</v>
      </c>
      <c r="H3" s="100" t="s">
        <v>2548</v>
      </c>
      <c r="I3" s="99">
        <f>COUNTIF(A:E,"Gavetas Vacías + Gavetas Fallando")</f>
        <v>2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44420.25</v>
      </c>
      <c r="C4" s="129"/>
      <c r="D4" s="129"/>
      <c r="E4" s="153"/>
      <c r="F4" s="100" t="s">
        <v>2538</v>
      </c>
      <c r="G4" s="99">
        <f>COUNTIF(REPORTE!A:Q,"En Servicio")</f>
        <v>78</v>
      </c>
      <c r="H4" s="100" t="s">
        <v>2551</v>
      </c>
      <c r="I4" s="99">
        <f>COUNTIF(A:E,"Solucionado")</f>
        <v>9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44420.708333333336</v>
      </c>
      <c r="C5" s="158"/>
      <c r="D5" s="129"/>
      <c r="E5" s="153"/>
      <c r="F5" s="100" t="s">
        <v>2539</v>
      </c>
      <c r="G5" s="99">
        <f>COUNTIF(REPORTE!A:Q,"REINICIO EXITOSO")</f>
        <v>8</v>
      </c>
      <c r="H5" s="100" t="s">
        <v>2545</v>
      </c>
      <c r="I5" s="99">
        <f>I1+H1+J1</f>
        <v>6</v>
      </c>
    </row>
    <row r="6" spans="1:11" ht="18" x14ac:dyDescent="0.25">
      <c r="A6" s="128"/>
      <c r="B6" s="147"/>
      <c r="C6" s="129"/>
      <c r="D6" s="129"/>
      <c r="E6" s="137"/>
      <c r="F6" s="100" t="s">
        <v>2540</v>
      </c>
      <c r="G6" s="99">
        <f>COUNTIF(REPORTE!A:Q,"carga exitosa")</f>
        <v>7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184" t="s">
        <v>2573</v>
      </c>
      <c r="B7" s="185"/>
      <c r="C7" s="185"/>
      <c r="D7" s="185"/>
      <c r="E7" s="186"/>
      <c r="F7" s="100" t="s">
        <v>2544</v>
      </c>
      <c r="G7" s="99">
        <f>COUNTIF(A:E,"Sin Efectivo")</f>
        <v>4</v>
      </c>
      <c r="H7" s="100" t="s">
        <v>2550</v>
      </c>
      <c r="I7" s="99">
        <f>COUNTIF(A:E,"GAVETA DE DEPOSITO LLENA")</f>
        <v>1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str">
        <f>VLOOKUP(B9,'[2]LISTADO ATM'!$A$2:$C$822,3,0)</f>
        <v>SUR</v>
      </c>
      <c r="B9" s="169">
        <v>249</v>
      </c>
      <c r="C9" s="141" t="str">
        <f>VLOOKUP(B9,'[2]LISTADO ATM'!$A$2:$B$822,2,0)</f>
        <v xml:space="preserve">ATM Banco Agrícola Neiba </v>
      </c>
      <c r="D9" s="139" t="s">
        <v>2537</v>
      </c>
      <c r="E9" s="169">
        <v>3335985294</v>
      </c>
    </row>
    <row r="10" spans="1:11" s="110" customFormat="1" ht="18" x14ac:dyDescent="0.25">
      <c r="A10" s="141" t="str">
        <f>VLOOKUP(B10,'[2]LISTADO ATM'!$A$2:$C$822,3,0)</f>
        <v>DISTRITO NACIONAL</v>
      </c>
      <c r="B10" s="169">
        <v>884</v>
      </c>
      <c r="C10" s="141" t="str">
        <f>VLOOKUP(B10,'[2]LISTADO ATM'!$A$2:$B$822,2,0)</f>
        <v xml:space="preserve">ATM UNP Olé Sabana Perdida </v>
      </c>
      <c r="D10" s="139" t="s">
        <v>2537</v>
      </c>
      <c r="E10" s="169">
        <v>3335986255</v>
      </c>
    </row>
    <row r="11" spans="1:11" s="110" customFormat="1" ht="18" x14ac:dyDescent="0.25">
      <c r="A11" s="141" t="str">
        <f>VLOOKUP(B11,'[2]LISTADO ATM'!$A$2:$C$822,3,0)</f>
        <v>NORTE</v>
      </c>
      <c r="B11" s="169">
        <v>888</v>
      </c>
      <c r="C11" s="141" t="str">
        <f>VLOOKUP(B11,'[2]LISTADO ATM'!$A$2:$B$822,2,0)</f>
        <v>ATM Oficina galeria 56 II (SFM)</v>
      </c>
      <c r="D11" s="139" t="s">
        <v>2537</v>
      </c>
      <c r="E11" s="169">
        <v>3335986409</v>
      </c>
    </row>
    <row r="12" spans="1:11" s="110" customFormat="1" ht="18" customHeight="1" x14ac:dyDescent="0.25">
      <c r="A12" s="141" t="str">
        <f>VLOOKUP(B12,'[2]LISTADO ATM'!$A$2:$C$822,3,0)</f>
        <v>DISTRITO NACIONAL</v>
      </c>
      <c r="B12" s="169">
        <v>377</v>
      </c>
      <c r="C12" s="141" t="str">
        <f>VLOOKUP(B12,'[2]LISTADO ATM'!$A$2:$B$822,2,0)</f>
        <v>ATM Estación del Metro Eduardo Brito</v>
      </c>
      <c r="D12" s="139" t="s">
        <v>2537</v>
      </c>
      <c r="E12" s="169">
        <v>3335985293</v>
      </c>
    </row>
    <row r="13" spans="1:11" s="110" customFormat="1" ht="18" x14ac:dyDescent="0.25">
      <c r="A13" s="141" t="str">
        <f>VLOOKUP(B13,'[2]LISTADO ATM'!$A$2:$C$822,3,0)</f>
        <v>NORTE</v>
      </c>
      <c r="B13" s="169">
        <v>649</v>
      </c>
      <c r="C13" s="141" t="str">
        <f>VLOOKUP(B13,'[2]LISTADO ATM'!$A$2:$B$822,2,0)</f>
        <v xml:space="preserve">ATM Oficina Galería 56 (San Francisco de Macorís) </v>
      </c>
      <c r="D13" s="139" t="s">
        <v>2537</v>
      </c>
      <c r="E13" s="169" t="s">
        <v>2677</v>
      </c>
    </row>
    <row r="14" spans="1:11" s="110" customFormat="1" ht="18" x14ac:dyDescent="0.25">
      <c r="A14" s="141" t="str">
        <f>VLOOKUP(B14,'[2]LISTADO ATM'!$A$2:$C$822,3,0)</f>
        <v>DISTRITO NACIONAL</v>
      </c>
      <c r="B14" s="169">
        <v>663</v>
      </c>
      <c r="C14" s="141" t="str">
        <f>VLOOKUP(B14,'[2]LISTADO ATM'!$A$2:$B$822,2,0)</f>
        <v>S/M Ole Ave. España</v>
      </c>
      <c r="D14" s="139" t="s">
        <v>2537</v>
      </c>
      <c r="E14" s="169">
        <v>3335985556</v>
      </c>
    </row>
    <row r="15" spans="1:11" s="110" customFormat="1" ht="18" x14ac:dyDescent="0.25">
      <c r="A15" s="141" t="str">
        <f>VLOOKUP(B15,'[2]LISTADO ATM'!$A$2:$C$822,3,0)</f>
        <v>ESTE</v>
      </c>
      <c r="B15" s="169">
        <v>386</v>
      </c>
      <c r="C15" s="141" t="str">
        <f>VLOOKUP(B15,'[2]LISTADO ATM'!$A$2:$B$822,2,0)</f>
        <v xml:space="preserve">ATM Plaza Verón II </v>
      </c>
      <c r="D15" s="139" t="s">
        <v>2537</v>
      </c>
      <c r="E15" s="169">
        <v>3335986461</v>
      </c>
    </row>
    <row r="16" spans="1:11" s="110" customFormat="1" ht="18" customHeight="1" x14ac:dyDescent="0.25">
      <c r="A16" s="141" t="str">
        <f>VLOOKUP(B16,'[2]LISTADO ATM'!$A$2:$C$822,3,0)</f>
        <v>DISTRITO NACIONAL</v>
      </c>
      <c r="B16" s="169">
        <v>725</v>
      </c>
      <c r="C16" s="141" t="str">
        <f>VLOOKUP(B16,'[2]LISTADO ATM'!$A$2:$B$822,2,0)</f>
        <v xml:space="preserve">ATM El Huacal II  </v>
      </c>
      <c r="D16" s="139" t="s">
        <v>2537</v>
      </c>
      <c r="E16" s="169">
        <v>3335985019</v>
      </c>
    </row>
    <row r="17" spans="1:7" s="110" customFormat="1" ht="18.75" customHeight="1" x14ac:dyDescent="0.25">
      <c r="A17" s="141" t="str">
        <f>VLOOKUP(B17,'[2]LISTADO ATM'!$A$2:$C$822,3,0)</f>
        <v>SUR</v>
      </c>
      <c r="B17" s="169">
        <v>311</v>
      </c>
      <c r="C17" s="141" t="str">
        <f>VLOOKUP(B17,'[2]LISTADO ATM'!$A$2:$B$822,2,0)</f>
        <v>ATM Plaza Eroski</v>
      </c>
      <c r="D17" s="139" t="s">
        <v>2537</v>
      </c>
      <c r="E17" s="159">
        <v>3335986319</v>
      </c>
    </row>
    <row r="18" spans="1:7" s="110" customFormat="1" ht="18" customHeight="1" x14ac:dyDescent="0.25">
      <c r="A18" s="141" t="str">
        <f>VLOOKUP(B18,'[2]LISTADO ATM'!$A$2:$C$822,3,0)</f>
        <v>ESTE</v>
      </c>
      <c r="B18" s="169">
        <v>219</v>
      </c>
      <c r="C18" s="141" t="str">
        <f>VLOOKUP(B18,'[2]LISTADO ATM'!$A$2:$B$822,2,0)</f>
        <v xml:space="preserve">ATM Oficina La Altagracia (Higuey) </v>
      </c>
      <c r="D18" s="139" t="s">
        <v>2537</v>
      </c>
      <c r="E18" s="159">
        <v>3335987215</v>
      </c>
    </row>
    <row r="19" spans="1:7" s="110" customFormat="1" ht="18" customHeight="1" x14ac:dyDescent="0.25">
      <c r="A19" s="131" t="s">
        <v>2465</v>
      </c>
      <c r="B19" s="140">
        <f>COUNT(B9:B18)</f>
        <v>10</v>
      </c>
      <c r="C19" s="181"/>
      <c r="D19" s="182"/>
      <c r="E19" s="183"/>
    </row>
    <row r="20" spans="1:7" s="118" customFormat="1" ht="18" customHeight="1" x14ac:dyDescent="0.25">
      <c r="A20" s="128"/>
      <c r="B20" s="133"/>
      <c r="C20" s="128"/>
      <c r="D20" s="128"/>
      <c r="E20" s="133"/>
    </row>
    <row r="21" spans="1:7" s="118" customFormat="1" ht="18" customHeight="1" x14ac:dyDescent="0.25">
      <c r="A21" s="184" t="s">
        <v>2574</v>
      </c>
      <c r="B21" s="185"/>
      <c r="C21" s="185"/>
      <c r="D21" s="185"/>
      <c r="E21" s="186"/>
    </row>
    <row r="22" spans="1:7" s="118" customFormat="1" ht="18" customHeight="1" x14ac:dyDescent="0.25">
      <c r="A22" s="140" t="s">
        <v>15</v>
      </c>
      <c r="B22" s="140" t="s">
        <v>2409</v>
      </c>
      <c r="C22" s="140" t="s">
        <v>46</v>
      </c>
      <c r="D22" s="140" t="s">
        <v>2412</v>
      </c>
      <c r="E22" s="140" t="s">
        <v>2410</v>
      </c>
    </row>
    <row r="23" spans="1:7" s="118" customFormat="1" ht="18" customHeight="1" x14ac:dyDescent="0.25">
      <c r="A23" s="141" t="str">
        <f>VLOOKUP(B23,'[3]LISTADO ATM'!$A$2:$C$922,3,0)</f>
        <v>DISTRITO NACIONAL</v>
      </c>
      <c r="B23" s="141">
        <v>471</v>
      </c>
      <c r="C23" s="141" t="str">
        <f>VLOOKUP(B23,'[3]LISTADO ATM'!$A$2:$B$822,2,0)</f>
        <v>ATM Autoservicio DGT I</v>
      </c>
      <c r="D23" s="139" t="s">
        <v>2533</v>
      </c>
      <c r="E23" s="169" t="s">
        <v>2616</v>
      </c>
    </row>
    <row r="24" spans="1:7" s="118" customFormat="1" ht="18" customHeight="1" x14ac:dyDescent="0.25">
      <c r="A24" s="141" t="str">
        <f>VLOOKUP(B24,'[3]LISTADO ATM'!$A$2:$C$922,3,0)</f>
        <v>ESTE</v>
      </c>
      <c r="B24" s="141">
        <v>429</v>
      </c>
      <c r="C24" s="141" t="str">
        <f>VLOOKUP(B24,'[3]LISTADO ATM'!$A$2:$B$822,2,0)</f>
        <v xml:space="preserve">ATM Oficina Jumbo La Romana </v>
      </c>
      <c r="D24" s="139" t="s">
        <v>2533</v>
      </c>
      <c r="E24" s="169">
        <v>3335986439</v>
      </c>
    </row>
    <row r="25" spans="1:7" s="118" customFormat="1" ht="18" customHeight="1" x14ac:dyDescent="0.25">
      <c r="A25" s="141" t="str">
        <f>VLOOKUP(B25,'[3]LISTADO ATM'!$A$2:$C$922,3,0)</f>
        <v>NORTE</v>
      </c>
      <c r="B25" s="141">
        <v>944</v>
      </c>
      <c r="C25" s="141" t="str">
        <f>VLOOKUP(B25,'[3]LISTADO ATM'!$A$2:$B$822,2,0)</f>
        <v xml:space="preserve">ATM UNP Mao </v>
      </c>
      <c r="D25" s="139" t="s">
        <v>2533</v>
      </c>
      <c r="E25" s="169">
        <v>3335986442</v>
      </c>
    </row>
    <row r="26" spans="1:7" s="118" customFormat="1" ht="18" customHeight="1" x14ac:dyDescent="0.25">
      <c r="A26" s="141" t="str">
        <f>VLOOKUP(B26,'[3]LISTADO ATM'!$A$2:$C$922,3,0)</f>
        <v>NORTE</v>
      </c>
      <c r="B26" s="141">
        <v>431</v>
      </c>
      <c r="C26" s="141" t="str">
        <f>VLOOKUP(B26,'[3]LISTADO ATM'!$A$2:$B$822,2,0)</f>
        <v xml:space="preserve">ATM Autoservicio Sol (Santiago) </v>
      </c>
      <c r="D26" s="139" t="s">
        <v>2533</v>
      </c>
      <c r="E26" s="169">
        <v>3335986445</v>
      </c>
    </row>
    <row r="27" spans="1:7" s="118" customFormat="1" ht="18.75" customHeight="1" x14ac:dyDescent="0.25">
      <c r="A27" s="141" t="str">
        <f>VLOOKUP(B27,'[3]LISTADO ATM'!$A$2:$C$922,3,0)</f>
        <v>NORTE</v>
      </c>
      <c r="B27" s="141">
        <v>538</v>
      </c>
      <c r="C27" s="141" t="str">
        <f>VLOOKUP(B27,'[3]LISTADO ATM'!$A$2:$B$822,2,0)</f>
        <v>ATM  Autoservicio San Fco. Macorís</v>
      </c>
      <c r="D27" s="139" t="s">
        <v>2533</v>
      </c>
      <c r="E27" s="169">
        <v>3335986447</v>
      </c>
    </row>
    <row r="28" spans="1:7" s="118" customFormat="1" ht="18.75" customHeight="1" x14ac:dyDescent="0.25">
      <c r="A28" s="141" t="str">
        <f>VLOOKUP(B28,'[3]LISTADO ATM'!$A$2:$C$922,3,0)</f>
        <v>DISTRITO NACIONAL</v>
      </c>
      <c r="B28" s="141">
        <v>994</v>
      </c>
      <c r="C28" s="141" t="str">
        <f>VLOOKUP(B28,'[3]LISTADO ATM'!$A$2:$B$922,2,0)</f>
        <v>ATM Telemicro</v>
      </c>
      <c r="D28" s="139" t="s">
        <v>2533</v>
      </c>
      <c r="E28" s="169">
        <v>3335984247</v>
      </c>
    </row>
    <row r="29" spans="1:7" s="118" customFormat="1" ht="18.75" customHeight="1" x14ac:dyDescent="0.25">
      <c r="A29" s="141" t="str">
        <f>VLOOKUP(B29,'[3]LISTADO ATM'!$A$2:$C$922,3,0)</f>
        <v>DISTRITO NACIONAL</v>
      </c>
      <c r="B29" s="141">
        <v>818</v>
      </c>
      <c r="C29" s="141" t="str">
        <f>VLOOKUP(B29,'[3]LISTADO ATM'!$A$2:$B$822,2,0)</f>
        <v xml:space="preserve">ATM Juridicción Inmobiliaria </v>
      </c>
      <c r="D29" s="139" t="s">
        <v>2533</v>
      </c>
      <c r="E29" s="169">
        <v>3335984824</v>
      </c>
    </row>
    <row r="30" spans="1:7" s="118" customFormat="1" ht="18.75" customHeight="1" x14ac:dyDescent="0.25">
      <c r="A30" s="141" t="str">
        <f>VLOOKUP(B30,'[3]LISTADO ATM'!$A$2:$C$922,3,0)</f>
        <v>NORTE</v>
      </c>
      <c r="B30" s="141">
        <v>599</v>
      </c>
      <c r="C30" s="141" t="str">
        <f>VLOOKUP(B30,'[3]LISTADO ATM'!$A$2:$B$822,2,0)</f>
        <v xml:space="preserve">ATM Oficina Plaza Internacional (Santiago) </v>
      </c>
      <c r="D30" s="139" t="s">
        <v>2533</v>
      </c>
      <c r="E30" s="159">
        <v>3335985473</v>
      </c>
    </row>
    <row r="31" spans="1:7" s="118" customFormat="1" ht="18" x14ac:dyDescent="0.25">
      <c r="A31" s="141" t="str">
        <f>VLOOKUP(B31,'[3]LISTADO ATM'!$A$2:$C$922,3,0)</f>
        <v>DISTRITO NACIONAL</v>
      </c>
      <c r="B31" s="141">
        <v>701</v>
      </c>
      <c r="C31" s="141" t="str">
        <f>VLOOKUP(B31,'[3]LISTADO ATM'!$A$2:$B$822,2,0)</f>
        <v>ATM Autoservicio Los Alcarrizos</v>
      </c>
      <c r="D31" s="139" t="s">
        <v>2533</v>
      </c>
      <c r="E31" s="159" t="s">
        <v>2623</v>
      </c>
    </row>
    <row r="32" spans="1:7" s="118" customFormat="1" ht="18.75" customHeight="1" thickBot="1" x14ac:dyDescent="0.3">
      <c r="A32" s="131" t="s">
        <v>2465</v>
      </c>
      <c r="B32" s="151">
        <f>COUNT(B23:B31)</f>
        <v>9</v>
      </c>
      <c r="C32" s="181"/>
      <c r="D32" s="182"/>
      <c r="E32" s="183"/>
      <c r="G32" s="127"/>
    </row>
    <row r="33" spans="1:10" s="118" customFormat="1" ht="18" customHeight="1" thickBot="1" x14ac:dyDescent="0.3">
      <c r="A33" s="128"/>
      <c r="B33" s="133"/>
      <c r="C33" s="128"/>
      <c r="D33" s="128"/>
      <c r="E33" s="133"/>
      <c r="F33" s="127"/>
      <c r="G33" s="127"/>
      <c r="H33" s="127"/>
      <c r="I33" s="127"/>
      <c r="J33" s="127"/>
    </row>
    <row r="34" spans="1:10" s="118" customFormat="1" ht="18.75" customHeight="1" thickBot="1" x14ac:dyDescent="0.3">
      <c r="A34" s="187" t="s">
        <v>2466</v>
      </c>
      <c r="B34" s="188"/>
      <c r="C34" s="188"/>
      <c r="D34" s="188"/>
      <c r="E34" s="189"/>
      <c r="F34" s="127"/>
      <c r="G34" s="127"/>
      <c r="H34" s="127"/>
      <c r="I34" s="127"/>
      <c r="J34" s="127"/>
    </row>
    <row r="35" spans="1:10" s="127" customFormat="1" ht="18" x14ac:dyDescent="0.25">
      <c r="A35" s="130" t="s">
        <v>15</v>
      </c>
      <c r="B35" s="130" t="s">
        <v>2409</v>
      </c>
      <c r="C35" s="130" t="s">
        <v>46</v>
      </c>
      <c r="D35" s="130" t="s">
        <v>2412</v>
      </c>
      <c r="E35" s="130" t="s">
        <v>2410</v>
      </c>
    </row>
    <row r="36" spans="1:10" s="127" customFormat="1" ht="18.75" customHeight="1" x14ac:dyDescent="0.25">
      <c r="A36" s="141" t="e">
        <f>VLOOKUP(B36,'[2]LISTADO ATM'!$A$2:$C$822,3,0)</f>
        <v>#N/A</v>
      </c>
      <c r="B36" s="141"/>
      <c r="C36" s="141" t="e">
        <f>VLOOKUP(B36,'[2]LISTADO ATM'!$A$2:$B$822,2,0)</f>
        <v>#N/A</v>
      </c>
      <c r="D36" s="152" t="s">
        <v>2430</v>
      </c>
      <c r="E36" s="159"/>
    </row>
    <row r="37" spans="1:10" s="127" customFormat="1" ht="18" x14ac:dyDescent="0.25">
      <c r="A37" s="141" t="str">
        <f>VLOOKUP(B37,'[2]LISTADO ATM'!$A$2:$C$822,3,0)</f>
        <v>ESTE</v>
      </c>
      <c r="B37" s="141">
        <v>742</v>
      </c>
      <c r="C37" s="141" t="str">
        <f>VLOOKUP(B37,'[2]LISTADO ATM'!$A$2:$B$822,2,0)</f>
        <v xml:space="preserve">ATM Oficina Plaza del Rey (La Romana) </v>
      </c>
      <c r="D37" s="152" t="s">
        <v>2430</v>
      </c>
      <c r="E37" s="159">
        <v>3335987215</v>
      </c>
    </row>
    <row r="38" spans="1:10" s="127" customFormat="1" ht="18" x14ac:dyDescent="0.25">
      <c r="A38" s="141" t="str">
        <f>VLOOKUP(B38,'[2]LISTADO ATM'!$A$2:$C$822,3,0)</f>
        <v>DISTRITO NACIONAL</v>
      </c>
      <c r="B38" s="141">
        <v>416</v>
      </c>
      <c r="C38" s="141" t="str">
        <f>VLOOKUP(B38,'[2]LISTADO ATM'!$A$2:$B$822,2,0)</f>
        <v xml:space="preserve">ATM Autobanco San Martín II </v>
      </c>
      <c r="D38" s="152" t="s">
        <v>2430</v>
      </c>
      <c r="E38" s="159">
        <v>3335986951</v>
      </c>
    </row>
    <row r="39" spans="1:10" s="127" customFormat="1" ht="18" x14ac:dyDescent="0.25">
      <c r="A39" s="141" t="str">
        <f>VLOOKUP(B39,'[2]LISTADO ATM'!$A$2:$C$822,3,0)</f>
        <v>NORTE</v>
      </c>
      <c r="B39" s="141">
        <v>285</v>
      </c>
      <c r="C39" s="141" t="str">
        <f>VLOOKUP(B39,'[2]LISTADO ATM'!$A$2:$B$822,2,0)</f>
        <v xml:space="preserve">ATM Oficina Camino Real (Puerto Plata) </v>
      </c>
      <c r="D39" s="152" t="s">
        <v>2430</v>
      </c>
      <c r="E39" s="169">
        <v>3335987602</v>
      </c>
    </row>
    <row r="40" spans="1:10" s="127" customFormat="1" ht="18" x14ac:dyDescent="0.25">
      <c r="A40" s="141" t="e">
        <f>VLOOKUP(B40,'[2]LISTADO ATM'!$A$2:$C$822,3,0)</f>
        <v>#N/A</v>
      </c>
      <c r="B40" s="141"/>
      <c r="C40" s="141" t="e">
        <f>VLOOKUP(B40,'[2]LISTADO ATM'!$A$2:$B$822,2,0)</f>
        <v>#N/A</v>
      </c>
      <c r="D40" s="152"/>
      <c r="E40" s="169"/>
    </row>
    <row r="41" spans="1:10" s="118" customFormat="1" ht="18" customHeight="1" thickBot="1" x14ac:dyDescent="0.3">
      <c r="A41" s="131"/>
      <c r="B41" s="151">
        <f>COUNT(B36:B40)</f>
        <v>3</v>
      </c>
      <c r="C41" s="138"/>
      <c r="D41" s="138"/>
      <c r="E41" s="155"/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28"/>
      <c r="B42" s="133"/>
      <c r="C42" s="128"/>
      <c r="D42" s="128"/>
      <c r="E42" s="133"/>
      <c r="F42" s="127"/>
      <c r="G42" s="127"/>
      <c r="H42" s="127"/>
      <c r="I42" s="127"/>
      <c r="J42" s="127"/>
    </row>
    <row r="43" spans="1:10" s="118" customFormat="1" ht="18" customHeight="1" x14ac:dyDescent="0.25">
      <c r="A43" s="190" t="s">
        <v>2612</v>
      </c>
      <c r="B43" s="191"/>
      <c r="C43" s="191"/>
      <c r="D43" s="191"/>
      <c r="E43" s="192"/>
      <c r="F43" s="127"/>
      <c r="G43" s="127"/>
      <c r="H43" s="127"/>
      <c r="I43" s="127"/>
      <c r="J43" s="127"/>
    </row>
    <row r="44" spans="1:10" s="118" customFormat="1" ht="18" customHeight="1" x14ac:dyDescent="0.25">
      <c r="A44" s="140" t="s">
        <v>15</v>
      </c>
      <c r="B44" s="140" t="s">
        <v>2409</v>
      </c>
      <c r="C44" s="140" t="s">
        <v>46</v>
      </c>
      <c r="D44" s="140" t="s">
        <v>2412</v>
      </c>
      <c r="E44" s="140" t="s">
        <v>2410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DISTRITO NACIONAL</v>
      </c>
      <c r="B45" s="169">
        <v>823</v>
      </c>
      <c r="C45" s="141" t="str">
        <f>VLOOKUP(B45,'[2]LISTADO ATM'!$A$2:$B$822,2,0)</f>
        <v xml:space="preserve">ATM UNP El Carril (Haina) </v>
      </c>
      <c r="D45" s="141" t="s">
        <v>2472</v>
      </c>
      <c r="E45" s="159">
        <v>3335986462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tr">
        <f>VLOOKUP(B46,'[2]LISTADO ATM'!$A$2:$C$822,3,0)</f>
        <v>DISTRITO NACIONAL</v>
      </c>
      <c r="B46" s="169">
        <v>590</v>
      </c>
      <c r="C46" s="141" t="str">
        <f>VLOOKUP(B46,'[2]LISTADO ATM'!$A$2:$B$822,2,0)</f>
        <v xml:space="preserve">ATM Olé Aut. Las Américas </v>
      </c>
      <c r="D46" s="141" t="s">
        <v>2472</v>
      </c>
      <c r="E46" s="159">
        <v>3335987025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1" t="e">
        <f>VLOOKUP(B47,'[2]LISTADO ATM'!$A$2:$C$822,3,0)</f>
        <v>#N/A</v>
      </c>
      <c r="B47" s="169"/>
      <c r="C47" s="141" t="e">
        <f>VLOOKUP(B47,'[2]LISTADO ATM'!$A$2:$B$822,2,0)</f>
        <v>#N/A</v>
      </c>
      <c r="D47" s="160"/>
      <c r="E47" s="169"/>
      <c r="F47" s="127"/>
      <c r="G47" s="127"/>
      <c r="H47" s="127"/>
      <c r="I47" s="127"/>
      <c r="J47" s="127"/>
    </row>
    <row r="48" spans="1:10" s="118" customFormat="1" ht="18.75" customHeight="1" x14ac:dyDescent="0.25">
      <c r="A48" s="141" t="e">
        <f>VLOOKUP(B48,'[2]LISTADO ATM'!$A$2:$C$822,3,0)</f>
        <v>#N/A</v>
      </c>
      <c r="B48" s="169"/>
      <c r="C48" s="141" t="e">
        <f>VLOOKUP(B48,'[2]LISTADO ATM'!$A$2:$B$822,2,0)</f>
        <v>#N/A</v>
      </c>
      <c r="D48" s="160"/>
      <c r="E48" s="159"/>
    </row>
    <row r="49" spans="1:5" s="118" customFormat="1" ht="18" customHeight="1" thickBot="1" x14ac:dyDescent="0.3">
      <c r="A49" s="142" t="s">
        <v>2465</v>
      </c>
      <c r="B49" s="151">
        <f>COUNT(B45:B46)</f>
        <v>2</v>
      </c>
      <c r="C49" s="138"/>
      <c r="D49" s="138"/>
      <c r="E49" s="155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x14ac:dyDescent="0.25">
      <c r="A51" s="190" t="s">
        <v>2588</v>
      </c>
      <c r="B51" s="191"/>
      <c r="C51" s="191"/>
      <c r="D51" s="191"/>
      <c r="E51" s="192"/>
    </row>
    <row r="52" spans="1:5" s="118" customFormat="1" ht="18.75" customHeight="1" x14ac:dyDescent="0.25">
      <c r="A52" s="140" t="s">
        <v>15</v>
      </c>
      <c r="B52" s="140" t="s">
        <v>2409</v>
      </c>
      <c r="C52" s="140" t="s">
        <v>46</v>
      </c>
      <c r="D52" s="140" t="s">
        <v>2412</v>
      </c>
      <c r="E52" s="154" t="s">
        <v>2410</v>
      </c>
    </row>
    <row r="53" spans="1:5" s="118" customFormat="1" ht="18" customHeight="1" x14ac:dyDescent="0.25">
      <c r="A53" s="141" t="str">
        <f>VLOOKUP(B53,'[2]LISTADO ATM'!$A$2:$C$822,3,0)</f>
        <v>NORTE</v>
      </c>
      <c r="B53" s="141">
        <v>97</v>
      </c>
      <c r="C53" s="141" t="str">
        <f>VLOOKUP(B53,'[2]LISTADO ATM'!$A$2:$B$822,2,0)</f>
        <v xml:space="preserve">ATM Oficina Villa Riva </v>
      </c>
      <c r="D53" s="157" t="s">
        <v>2590</v>
      </c>
      <c r="E53" s="159" t="s">
        <v>2668</v>
      </c>
    </row>
    <row r="54" spans="1:5" s="127" customFormat="1" ht="18" customHeight="1" x14ac:dyDescent="0.25">
      <c r="A54" s="141" t="str">
        <f>VLOOKUP(B54,'[2]LISTADO ATM'!$A$2:$C$822,3,0)</f>
        <v>NORTE</v>
      </c>
      <c r="B54" s="141">
        <v>720</v>
      </c>
      <c r="C54" s="141" t="str">
        <f>VLOOKUP(B54,'[2]LISTADO ATM'!$A$2:$B$822,2,0)</f>
        <v xml:space="preserve">ATM OMSA (Santiago) </v>
      </c>
      <c r="D54" s="146" t="s">
        <v>2553</v>
      </c>
      <c r="E54" s="159">
        <v>3335986448</v>
      </c>
    </row>
    <row r="55" spans="1:5" s="127" customFormat="1" ht="18" customHeight="1" x14ac:dyDescent="0.25">
      <c r="A55" s="141" t="str">
        <f>VLOOKUP(B55,'[2]LISTADO ATM'!$A$2:$C$822,3,0)</f>
        <v>NORTE</v>
      </c>
      <c r="B55" s="141">
        <v>741</v>
      </c>
      <c r="C55" s="141" t="str">
        <f>VLOOKUP(B55,'[2]LISTADO ATM'!$A$2:$B$822,2,0)</f>
        <v>ATM CURNE UASD San Francisco de Macorís</v>
      </c>
      <c r="D55" s="146" t="s">
        <v>2553</v>
      </c>
      <c r="E55" s="159">
        <v>3335986521</v>
      </c>
    </row>
    <row r="56" spans="1:5" s="127" customFormat="1" ht="18" customHeight="1" x14ac:dyDescent="0.25">
      <c r="A56" s="141" t="e">
        <f>VLOOKUP(B56,'[2]LISTADO ATM'!$A$2:$C$822,3,0)</f>
        <v>#N/A</v>
      </c>
      <c r="B56" s="141"/>
      <c r="C56" s="141" t="e">
        <f>VLOOKUP(B56,'[2]LISTADO ATM'!$A$2:$B$822,2,0)</f>
        <v>#N/A</v>
      </c>
      <c r="D56" s="166"/>
      <c r="E56" s="159"/>
    </row>
    <row r="57" spans="1:5" s="127" customFormat="1" ht="18" x14ac:dyDescent="0.25">
      <c r="A57" s="141" t="e">
        <f>VLOOKUP(B57,'[2]LISTADO ATM'!$A$2:$C$822,3,0)</f>
        <v>#N/A</v>
      </c>
      <c r="B57" s="141"/>
      <c r="C57" s="141" t="e">
        <f>VLOOKUP(B57,'[2]LISTADO ATM'!$A$2:$B$822,2,0)</f>
        <v>#N/A</v>
      </c>
      <c r="D57" s="166"/>
      <c r="E57" s="159"/>
    </row>
    <row r="58" spans="1:5" s="127" customFormat="1" ht="18.75" thickBot="1" x14ac:dyDescent="0.3">
      <c r="A58" s="142" t="s">
        <v>2465</v>
      </c>
      <c r="B58" s="151">
        <f>COUNT(B53:B56)</f>
        <v>3</v>
      </c>
      <c r="C58" s="138"/>
      <c r="D58" s="138"/>
      <c r="E58" s="155"/>
    </row>
    <row r="59" spans="1:5" s="127" customFormat="1" ht="18" customHeight="1" thickBot="1" x14ac:dyDescent="0.3">
      <c r="A59" s="128"/>
      <c r="B59" s="133"/>
      <c r="C59" s="128"/>
      <c r="D59" s="128"/>
      <c r="E59" s="133"/>
    </row>
    <row r="60" spans="1:5" s="127" customFormat="1" ht="18.75" thickBot="1" x14ac:dyDescent="0.3">
      <c r="A60" s="193" t="s">
        <v>2467</v>
      </c>
      <c r="B60" s="194"/>
      <c r="C60" s="128" t="s">
        <v>2406</v>
      </c>
      <c r="D60" s="133"/>
      <c r="E60" s="133"/>
    </row>
    <row r="61" spans="1:5" s="118" customFormat="1" ht="18" customHeight="1" thickBot="1" x14ac:dyDescent="0.3">
      <c r="A61" s="144">
        <f>+B41+B49+B58</f>
        <v>8</v>
      </c>
      <c r="B61" s="148"/>
      <c r="C61" s="128"/>
      <c r="D61" s="128"/>
      <c r="E61" s="143"/>
    </row>
    <row r="62" spans="1:5" s="118" customFormat="1" ht="18" customHeight="1" thickBot="1" x14ac:dyDescent="0.3">
      <c r="A62" s="128"/>
      <c r="B62" s="133"/>
      <c r="C62" s="128"/>
      <c r="D62" s="128"/>
      <c r="E62" s="133"/>
    </row>
    <row r="63" spans="1:5" s="127" customFormat="1" ht="18.75" customHeight="1" thickBot="1" x14ac:dyDescent="0.3">
      <c r="A63" s="187" t="s">
        <v>2468</v>
      </c>
      <c r="B63" s="188"/>
      <c r="C63" s="188"/>
      <c r="D63" s="188"/>
      <c r="E63" s="189"/>
    </row>
    <row r="64" spans="1:5" s="127" customFormat="1" ht="18" customHeight="1" x14ac:dyDescent="0.25">
      <c r="A64" s="134" t="s">
        <v>15</v>
      </c>
      <c r="B64" s="134" t="s">
        <v>2409</v>
      </c>
      <c r="C64" s="132" t="s">
        <v>46</v>
      </c>
      <c r="D64" s="204" t="s">
        <v>2412</v>
      </c>
      <c r="E64" s="205"/>
    </row>
    <row r="65" spans="1:5" s="127" customFormat="1" ht="18" customHeight="1" x14ac:dyDescent="0.25">
      <c r="A65" s="141" t="str">
        <f>VLOOKUP(B65,'[2]LISTADO ATM'!$A$2:$C$822,3,0)</f>
        <v>SUR</v>
      </c>
      <c r="B65" s="169">
        <v>870</v>
      </c>
      <c r="C65" s="141" t="str">
        <f>VLOOKUP(B65,'[2]LISTADO ATM'!$A$2:$B$822,2,0)</f>
        <v xml:space="preserve">ATM Willbes Dominicana (Barahona) </v>
      </c>
      <c r="D65" s="195" t="s">
        <v>2591</v>
      </c>
      <c r="E65" s="195"/>
    </row>
    <row r="66" spans="1:5" s="127" customFormat="1" ht="18.75" customHeight="1" x14ac:dyDescent="0.25">
      <c r="A66" s="141" t="str">
        <f>VLOOKUP(B66,'[2]LISTADO ATM'!$A$2:$C$822,3,0)</f>
        <v>DISTRITO NACIONAL</v>
      </c>
      <c r="B66" s="169">
        <v>974</v>
      </c>
      <c r="C66" s="141" t="str">
        <f>VLOOKUP(B66,'[2]LISTADO ATM'!$A$2:$B$822,2,0)</f>
        <v xml:space="preserve">ATM S/M Nacional Ave. Lope de Vega </v>
      </c>
      <c r="D66" s="195" t="s">
        <v>2775</v>
      </c>
      <c r="E66" s="195"/>
    </row>
    <row r="67" spans="1:5" s="127" customFormat="1" ht="18" customHeight="1" x14ac:dyDescent="0.25">
      <c r="A67" s="141" t="str">
        <f>VLOOKUP(B67,'[2]LISTADO ATM'!$A$2:$C$822,3,0)</f>
        <v>DISTRITO NACIONAL</v>
      </c>
      <c r="B67" s="169">
        <v>578</v>
      </c>
      <c r="C67" s="141" t="str">
        <f>VLOOKUP(B67,'[2]LISTADO ATM'!$A$2:$B$822,2,0)</f>
        <v xml:space="preserve">ATM Procuraduría General de la República </v>
      </c>
      <c r="D67" s="206" t="s">
        <v>2775</v>
      </c>
      <c r="E67" s="207"/>
    </row>
    <row r="68" spans="1:5" s="127" customFormat="1" ht="17.45" customHeight="1" x14ac:dyDescent="0.25">
      <c r="A68" s="141" t="str">
        <f>VLOOKUP(B68,'[2]LISTADO ATM'!$A$2:$C$822,3,0)</f>
        <v>DISTRITO NACIONAL</v>
      </c>
      <c r="B68" s="169">
        <v>709</v>
      </c>
      <c r="C68" s="141" t="str">
        <f>VLOOKUP(B68,'[2]LISTADO ATM'!$A$2:$B$822,2,0)</f>
        <v xml:space="preserve">ATM Seguros Maestro SEMMA  </v>
      </c>
      <c r="D68" s="206" t="s">
        <v>2775</v>
      </c>
      <c r="E68" s="207"/>
    </row>
    <row r="69" spans="1:5" s="127" customFormat="1" ht="18.75" customHeight="1" x14ac:dyDescent="0.25">
      <c r="A69" s="141" t="str">
        <f>VLOOKUP(B69,'[2]LISTADO ATM'!$A$2:$C$822,3,0)</f>
        <v>NORTE</v>
      </c>
      <c r="B69" s="169">
        <v>144</v>
      </c>
      <c r="C69" s="141" t="str">
        <f>VLOOKUP(B69,'[2]LISTADO ATM'!$A$2:$B$822,2,0)</f>
        <v xml:space="preserve">ATM Oficina Villa Altagracia </v>
      </c>
      <c r="D69" s="195" t="s">
        <v>2591</v>
      </c>
      <c r="E69" s="195"/>
    </row>
    <row r="70" spans="1:5" s="118" customFormat="1" ht="18.75" customHeight="1" x14ac:dyDescent="0.25">
      <c r="A70" s="141" t="str">
        <f>VLOOKUP(B70,'[2]LISTADO ATM'!$A$2:$C$822,3,0)</f>
        <v>ESTE</v>
      </c>
      <c r="B70" s="169">
        <v>824</v>
      </c>
      <c r="C70" s="141" t="str">
        <f>VLOOKUP(B70,'[2]LISTADO ATM'!$A$2:$B$822,2,0)</f>
        <v xml:space="preserve">ATM Multiplaza (Higuey) </v>
      </c>
      <c r="D70" s="195" t="s">
        <v>2591</v>
      </c>
      <c r="E70" s="195"/>
    </row>
    <row r="71" spans="1:5" s="118" customFormat="1" ht="18" customHeight="1" x14ac:dyDescent="0.25">
      <c r="A71" s="141" t="e">
        <f>VLOOKUP(B71,'[2]LISTADO ATM'!$A$2:$C$822,3,0)</f>
        <v>#N/A</v>
      </c>
      <c r="B71" s="169"/>
      <c r="C71" s="141" t="e">
        <f>VLOOKUP(B71,'[2]LISTADO ATM'!$A$2:$B$822,2,0)</f>
        <v>#N/A</v>
      </c>
      <c r="D71" s="162"/>
      <c r="E71" s="161"/>
    </row>
    <row r="72" spans="1:5" s="118" customFormat="1" ht="18" customHeight="1" thickBot="1" x14ac:dyDescent="0.3">
      <c r="A72" s="142" t="s">
        <v>2465</v>
      </c>
      <c r="B72" s="151">
        <f>COUNT(B65:B70)</f>
        <v>6</v>
      </c>
      <c r="C72" s="150"/>
      <c r="D72" s="150"/>
      <c r="E72" s="156"/>
    </row>
    <row r="73" spans="1:5" s="118" customFormat="1" x14ac:dyDescent="0.25"/>
    <row r="74" spans="1:5" s="118" customFormat="1" ht="18" customHeight="1" x14ac:dyDescent="0.25"/>
    <row r="75" spans="1:5" s="127" customFormat="1" ht="18.75" customHeight="1" x14ac:dyDescent="0.25"/>
    <row r="76" spans="1:5" s="127" customFormat="1" ht="18.75" customHeight="1" x14ac:dyDescent="0.25"/>
    <row r="77" spans="1:5" s="118" customFormat="1" ht="18" customHeight="1" x14ac:dyDescent="0.25"/>
    <row r="78" spans="1:5" s="118" customFormat="1" ht="18" customHeight="1" x14ac:dyDescent="0.25"/>
    <row r="79" spans="1:5" s="118" customFormat="1" x14ac:dyDescent="0.25"/>
    <row r="80" spans="1:5" s="110" customFormat="1" ht="18" customHeight="1" x14ac:dyDescent="0.25"/>
    <row r="81" spans="1:5" s="110" customFormat="1" ht="18" customHeight="1" x14ac:dyDescent="0.25"/>
    <row r="82" spans="1:5" s="118" customFormat="1" ht="18" customHeight="1" x14ac:dyDescent="0.25"/>
    <row r="83" spans="1:5" s="118" customFormat="1" ht="18" customHeight="1" x14ac:dyDescent="0.25"/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  <row r="499" spans="1:5" x14ac:dyDescent="0.25">
      <c r="A499" s="128"/>
      <c r="B499" s="149"/>
      <c r="C499" s="128"/>
      <c r="D499" s="128"/>
      <c r="E499" s="143"/>
    </row>
    <row r="500" spans="1:5" x14ac:dyDescent="0.25">
      <c r="A500" s="128"/>
      <c r="B500" s="149"/>
      <c r="C500" s="128"/>
      <c r="D500" s="128"/>
      <c r="E500" s="143"/>
    </row>
    <row r="501" spans="1:5" x14ac:dyDescent="0.25">
      <c r="A501" s="128"/>
      <c r="B501" s="149"/>
      <c r="C501" s="128"/>
      <c r="D501" s="128"/>
      <c r="E501" s="143"/>
    </row>
    <row r="502" spans="1:5" x14ac:dyDescent="0.25">
      <c r="A502" s="128"/>
      <c r="B502" s="149"/>
      <c r="C502" s="128"/>
      <c r="D502" s="128"/>
      <c r="E502" s="143"/>
    </row>
    <row r="503" spans="1:5" x14ac:dyDescent="0.25">
      <c r="A503" s="128"/>
      <c r="B503" s="149"/>
      <c r="C503" s="128"/>
      <c r="D503" s="128"/>
      <c r="E503" s="143"/>
    </row>
    <row r="504" spans="1:5" x14ac:dyDescent="0.25">
      <c r="A504" s="128"/>
      <c r="B504" s="149"/>
      <c r="C504" s="128"/>
      <c r="D504" s="128"/>
      <c r="E504" s="143"/>
    </row>
    <row r="505" spans="1:5" x14ac:dyDescent="0.25">
      <c r="A505" s="128"/>
      <c r="B505" s="149"/>
      <c r="C505" s="128"/>
      <c r="D505" s="128"/>
      <c r="E505" s="143"/>
    </row>
    <row r="506" spans="1:5" x14ac:dyDescent="0.25">
      <c r="A506" s="128"/>
      <c r="B506" s="149"/>
      <c r="C506" s="128"/>
      <c r="D506" s="128"/>
      <c r="E506" s="143"/>
    </row>
    <row r="507" spans="1:5" x14ac:dyDescent="0.25">
      <c r="A507" s="128"/>
      <c r="B507" s="149"/>
      <c r="C507" s="128"/>
      <c r="D507" s="128"/>
      <c r="E507" s="143"/>
    </row>
    <row r="508" spans="1:5" x14ac:dyDescent="0.25">
      <c r="A508" s="128"/>
      <c r="B508" s="149"/>
      <c r="C508" s="128"/>
      <c r="D508" s="128"/>
      <c r="E508" s="143"/>
    </row>
    <row r="509" spans="1:5" x14ac:dyDescent="0.25">
      <c r="A509" s="128"/>
      <c r="B509" s="149"/>
      <c r="C509" s="128"/>
      <c r="D509" s="128"/>
      <c r="E509" s="143"/>
    </row>
    <row r="510" spans="1:5" x14ac:dyDescent="0.25">
      <c r="A510" s="128"/>
      <c r="B510" s="149"/>
      <c r="C510" s="128"/>
      <c r="D510" s="128"/>
      <c r="E510" s="143"/>
    </row>
    <row r="511" spans="1:5" x14ac:dyDescent="0.25">
      <c r="A511" s="128"/>
      <c r="B511" s="149"/>
      <c r="C511" s="128"/>
      <c r="D511" s="128"/>
      <c r="E511" s="143"/>
    </row>
    <row r="512" spans="1:5" x14ac:dyDescent="0.25">
      <c r="A512" s="128"/>
      <c r="B512" s="149"/>
      <c r="C512" s="128"/>
      <c r="D512" s="128"/>
      <c r="E512" s="143"/>
    </row>
    <row r="513" spans="1:5" x14ac:dyDescent="0.25">
      <c r="A513" s="128"/>
      <c r="B513" s="149"/>
      <c r="C513" s="128"/>
      <c r="D513" s="128"/>
      <c r="E513" s="143"/>
    </row>
    <row r="514" spans="1:5" x14ac:dyDescent="0.25">
      <c r="A514" s="128"/>
      <c r="B514" s="149"/>
      <c r="C514" s="128"/>
      <c r="D514" s="128"/>
      <c r="E514" s="143"/>
    </row>
    <row r="515" spans="1:5" x14ac:dyDescent="0.25">
      <c r="A515" s="128"/>
      <c r="B515" s="149"/>
      <c r="C515" s="128"/>
      <c r="D515" s="128"/>
      <c r="E515" s="143"/>
    </row>
    <row r="516" spans="1:5" x14ac:dyDescent="0.25">
      <c r="A516" s="128"/>
      <c r="B516" s="149"/>
      <c r="C516" s="128"/>
      <c r="D516" s="128"/>
      <c r="E516" s="143"/>
    </row>
    <row r="517" spans="1:5" x14ac:dyDescent="0.25">
      <c r="A517" s="128"/>
      <c r="B517" s="149"/>
      <c r="C517" s="128"/>
      <c r="D517" s="128"/>
      <c r="E517" s="143"/>
    </row>
    <row r="518" spans="1:5" x14ac:dyDescent="0.25">
      <c r="A518" s="128"/>
      <c r="B518" s="149"/>
      <c r="C518" s="128"/>
      <c r="D518" s="128"/>
      <c r="E518" s="143"/>
    </row>
    <row r="519" spans="1:5" x14ac:dyDescent="0.25">
      <c r="A519" s="128"/>
      <c r="B519" s="149"/>
      <c r="C519" s="128"/>
      <c r="D519" s="128"/>
      <c r="E519" s="143"/>
    </row>
    <row r="520" spans="1:5" x14ac:dyDescent="0.25">
      <c r="A520" s="128"/>
      <c r="B520" s="149"/>
      <c r="C520" s="128"/>
      <c r="D520" s="128"/>
      <c r="E520" s="143"/>
    </row>
    <row r="521" spans="1:5" x14ac:dyDescent="0.25">
      <c r="A521" s="128"/>
      <c r="B521" s="149"/>
      <c r="C521" s="128"/>
      <c r="D521" s="128"/>
      <c r="E521" s="143"/>
    </row>
    <row r="522" spans="1:5" x14ac:dyDescent="0.25">
      <c r="A522" s="128"/>
      <c r="B522" s="149"/>
      <c r="C522" s="128"/>
      <c r="D522" s="128"/>
      <c r="E522" s="143"/>
    </row>
    <row r="523" spans="1:5" x14ac:dyDescent="0.25">
      <c r="A523" s="128"/>
      <c r="B523" s="149"/>
      <c r="C523" s="128"/>
      <c r="D523" s="128"/>
      <c r="E523" s="143"/>
    </row>
    <row r="524" spans="1:5" x14ac:dyDescent="0.25">
      <c r="A524" s="128"/>
      <c r="B524" s="149"/>
      <c r="C524" s="128"/>
      <c r="D524" s="128"/>
      <c r="E524" s="143"/>
    </row>
    <row r="525" spans="1:5" x14ac:dyDescent="0.25">
      <c r="A525" s="128"/>
      <c r="B525" s="149"/>
      <c r="C525" s="128"/>
      <c r="D525" s="128"/>
      <c r="E525" s="143"/>
    </row>
    <row r="526" spans="1:5" x14ac:dyDescent="0.25">
      <c r="A526" s="128"/>
      <c r="B526" s="149"/>
      <c r="C526" s="128"/>
      <c r="D526" s="128"/>
      <c r="E526" s="143"/>
    </row>
    <row r="527" spans="1:5" x14ac:dyDescent="0.25">
      <c r="A527" s="128"/>
      <c r="B527" s="149"/>
      <c r="C527" s="128"/>
      <c r="D527" s="128"/>
      <c r="E527" s="143"/>
    </row>
    <row r="528" spans="1:5" x14ac:dyDescent="0.25">
      <c r="A528" s="128"/>
      <c r="B528" s="149"/>
      <c r="C528" s="128"/>
      <c r="D528" s="128"/>
      <c r="E528" s="143"/>
    </row>
    <row r="529" spans="1:5" x14ac:dyDescent="0.25">
      <c r="A529" s="128"/>
      <c r="B529" s="149"/>
      <c r="C529" s="128"/>
      <c r="D529" s="128"/>
      <c r="E529" s="143"/>
    </row>
    <row r="530" spans="1:5" x14ac:dyDescent="0.25">
      <c r="A530" s="128"/>
      <c r="B530" s="149"/>
      <c r="C530" s="128"/>
      <c r="D530" s="128"/>
      <c r="E530" s="143"/>
    </row>
    <row r="531" spans="1:5" x14ac:dyDescent="0.25">
      <c r="A531" s="128"/>
      <c r="B531" s="149"/>
      <c r="C531" s="128"/>
      <c r="D531" s="128"/>
      <c r="E531" s="143"/>
    </row>
    <row r="532" spans="1:5" x14ac:dyDescent="0.25">
      <c r="A532" s="128"/>
      <c r="B532" s="149"/>
      <c r="C532" s="128"/>
      <c r="D532" s="128"/>
      <c r="E532" s="143"/>
    </row>
    <row r="533" spans="1:5" x14ac:dyDescent="0.25">
      <c r="A533" s="128"/>
      <c r="B533" s="149"/>
      <c r="C533" s="128"/>
      <c r="D533" s="128"/>
      <c r="E533" s="143"/>
    </row>
    <row r="534" spans="1:5" x14ac:dyDescent="0.25">
      <c r="A534" s="128"/>
      <c r="B534" s="149"/>
      <c r="C534" s="128"/>
      <c r="D534" s="128"/>
      <c r="E534" s="143"/>
    </row>
    <row r="535" spans="1:5" x14ac:dyDescent="0.25">
      <c r="A535" s="128"/>
      <c r="B535" s="149"/>
      <c r="C535" s="128"/>
      <c r="D535" s="128"/>
      <c r="E535" s="143"/>
    </row>
    <row r="536" spans="1:5" x14ac:dyDescent="0.25">
      <c r="A536" s="128"/>
      <c r="B536" s="149"/>
      <c r="C536" s="128"/>
      <c r="D536" s="128"/>
      <c r="E536" s="143"/>
    </row>
    <row r="537" spans="1:5" x14ac:dyDescent="0.25">
      <c r="A537" s="128"/>
      <c r="B537" s="149"/>
      <c r="C537" s="128"/>
      <c r="D537" s="128"/>
      <c r="E537" s="143"/>
    </row>
    <row r="538" spans="1:5" x14ac:dyDescent="0.25">
      <c r="A538" s="128"/>
      <c r="B538" s="149"/>
      <c r="C538" s="128"/>
      <c r="D538" s="128"/>
      <c r="E538" s="143"/>
    </row>
    <row r="539" spans="1:5" x14ac:dyDescent="0.25">
      <c r="A539" s="128"/>
      <c r="B539" s="149"/>
      <c r="C539" s="128"/>
      <c r="D539" s="128"/>
      <c r="E539" s="143"/>
    </row>
    <row r="540" spans="1:5" x14ac:dyDescent="0.25">
      <c r="A540" s="128"/>
      <c r="B540" s="149"/>
      <c r="C540" s="128"/>
      <c r="D540" s="128"/>
      <c r="E540" s="143"/>
    </row>
    <row r="541" spans="1:5" x14ac:dyDescent="0.25">
      <c r="A541" s="128"/>
      <c r="B541" s="149"/>
      <c r="C541" s="128"/>
      <c r="D541" s="128"/>
      <c r="E541" s="143"/>
    </row>
    <row r="542" spans="1:5" x14ac:dyDescent="0.25">
      <c r="A542" s="128"/>
      <c r="B542" s="149"/>
      <c r="C542" s="128"/>
      <c r="D542" s="128"/>
      <c r="E542" s="143"/>
    </row>
    <row r="543" spans="1:5" x14ac:dyDescent="0.25">
      <c r="A543" s="128"/>
      <c r="B543" s="149"/>
      <c r="C543" s="128"/>
      <c r="D543" s="128"/>
      <c r="E543" s="143"/>
    </row>
    <row r="544" spans="1:5" x14ac:dyDescent="0.25">
      <c r="A544" s="128"/>
      <c r="B544" s="149"/>
      <c r="C544" s="128"/>
      <c r="D544" s="128"/>
      <c r="E544" s="143"/>
    </row>
    <row r="545" spans="1:5" x14ac:dyDescent="0.25">
      <c r="A545" s="128"/>
      <c r="B545" s="149"/>
      <c r="C545" s="128"/>
      <c r="D545" s="128"/>
      <c r="E545" s="143"/>
    </row>
    <row r="546" spans="1:5" x14ac:dyDescent="0.25">
      <c r="A546" s="128"/>
      <c r="B546" s="149"/>
      <c r="C546" s="128"/>
      <c r="D546" s="128"/>
      <c r="E546" s="143"/>
    </row>
    <row r="547" spans="1:5" x14ac:dyDescent="0.25">
      <c r="A547" s="128"/>
      <c r="B547" s="149"/>
      <c r="C547" s="128"/>
      <c r="D547" s="128"/>
      <c r="E547" s="143"/>
    </row>
    <row r="548" spans="1:5" x14ac:dyDescent="0.25">
      <c r="A548" s="128"/>
      <c r="B548" s="149"/>
      <c r="C548" s="128"/>
      <c r="D548" s="128"/>
      <c r="E548" s="143"/>
    </row>
    <row r="549" spans="1:5" x14ac:dyDescent="0.25">
      <c r="A549" s="128"/>
      <c r="B549" s="149"/>
      <c r="C549" s="128"/>
      <c r="D549" s="128"/>
      <c r="E549" s="143"/>
    </row>
    <row r="550" spans="1:5" x14ac:dyDescent="0.25">
      <c r="A550" s="128"/>
      <c r="B550" s="149"/>
      <c r="C550" s="128"/>
      <c r="D550" s="128"/>
      <c r="E550" s="143"/>
    </row>
    <row r="551" spans="1:5" x14ac:dyDescent="0.25">
      <c r="A551" s="128"/>
      <c r="B551" s="149"/>
      <c r="C551" s="128"/>
      <c r="D551" s="128"/>
      <c r="E551" s="143"/>
    </row>
    <row r="552" spans="1:5" x14ac:dyDescent="0.25">
      <c r="A552" s="128"/>
      <c r="B552" s="149"/>
      <c r="C552" s="128"/>
      <c r="D552" s="128"/>
      <c r="E552" s="143"/>
    </row>
    <row r="553" spans="1:5" x14ac:dyDescent="0.25">
      <c r="A553" s="128"/>
      <c r="B553" s="149"/>
      <c r="C553" s="128"/>
      <c r="D553" s="128"/>
      <c r="E553" s="143"/>
    </row>
    <row r="554" spans="1:5" x14ac:dyDescent="0.25">
      <c r="A554" s="128"/>
      <c r="B554" s="149"/>
      <c r="C554" s="128"/>
      <c r="D554" s="128"/>
      <c r="E554" s="143"/>
    </row>
    <row r="555" spans="1:5" x14ac:dyDescent="0.25">
      <c r="A555" s="128"/>
      <c r="B555" s="149"/>
      <c r="C555" s="128"/>
      <c r="D555" s="128"/>
      <c r="E555" s="143"/>
    </row>
    <row r="556" spans="1:5" x14ac:dyDescent="0.25">
      <c r="A556" s="128"/>
      <c r="B556" s="149"/>
      <c r="C556" s="128"/>
      <c r="D556" s="128"/>
      <c r="E556" s="143"/>
    </row>
    <row r="557" spans="1:5" x14ac:dyDescent="0.25">
      <c r="A557" s="128"/>
      <c r="B557" s="149"/>
      <c r="C557" s="128"/>
      <c r="D557" s="128"/>
      <c r="E557" s="143"/>
    </row>
    <row r="558" spans="1:5" x14ac:dyDescent="0.25">
      <c r="A558" s="128"/>
      <c r="B558" s="149"/>
      <c r="C558" s="128"/>
      <c r="D558" s="128"/>
      <c r="E558" s="143"/>
    </row>
    <row r="559" spans="1:5" x14ac:dyDescent="0.25">
      <c r="A559" s="128"/>
      <c r="B559" s="149"/>
      <c r="C559" s="128"/>
      <c r="D559" s="128"/>
      <c r="E559" s="143"/>
    </row>
    <row r="560" spans="1:5" x14ac:dyDescent="0.25">
      <c r="A560" s="128"/>
      <c r="B560" s="149"/>
      <c r="C560" s="128"/>
      <c r="D560" s="128"/>
      <c r="E560" s="143"/>
    </row>
    <row r="561" spans="1:5" x14ac:dyDescent="0.25">
      <c r="A561" s="128"/>
      <c r="B561" s="149"/>
      <c r="C561" s="128"/>
      <c r="D561" s="128"/>
      <c r="E561" s="143"/>
    </row>
    <row r="562" spans="1:5" x14ac:dyDescent="0.25">
      <c r="A562" s="128"/>
      <c r="B562" s="149"/>
      <c r="C562" s="128"/>
      <c r="D562" s="128"/>
      <c r="E562" s="143"/>
    </row>
    <row r="563" spans="1:5" x14ac:dyDescent="0.25">
      <c r="A563" s="128"/>
      <c r="B563" s="149"/>
      <c r="C563" s="128"/>
      <c r="D563" s="128"/>
      <c r="E563" s="143"/>
    </row>
    <row r="564" spans="1:5" x14ac:dyDescent="0.25">
      <c r="A564" s="128"/>
      <c r="B564" s="149"/>
      <c r="C564" s="128"/>
      <c r="D564" s="128"/>
      <c r="E564" s="143"/>
    </row>
    <row r="565" spans="1:5" x14ac:dyDescent="0.25">
      <c r="A565" s="128"/>
      <c r="B565" s="149"/>
      <c r="C565" s="128"/>
      <c r="D565" s="128"/>
      <c r="E565" s="143"/>
    </row>
    <row r="566" spans="1:5" x14ac:dyDescent="0.25">
      <c r="A566" s="128"/>
      <c r="B566" s="149"/>
      <c r="C566" s="128"/>
      <c r="D566" s="128"/>
      <c r="E566" s="143"/>
    </row>
    <row r="567" spans="1:5" x14ac:dyDescent="0.25">
      <c r="A567" s="128"/>
      <c r="B567" s="149"/>
      <c r="C567" s="128"/>
      <c r="D567" s="128"/>
      <c r="E567" s="143"/>
    </row>
    <row r="568" spans="1:5" x14ac:dyDescent="0.25">
      <c r="A568" s="128"/>
      <c r="B568" s="149"/>
      <c r="C568" s="128"/>
      <c r="D568" s="128"/>
      <c r="E568" s="143"/>
    </row>
    <row r="569" spans="1:5" x14ac:dyDescent="0.25">
      <c r="A569" s="128"/>
      <c r="B569" s="149"/>
      <c r="C569" s="128"/>
      <c r="D569" s="128"/>
      <c r="E569" s="143"/>
    </row>
  </sheetData>
  <mergeCells count="19">
    <mergeCell ref="D66:E66"/>
    <mergeCell ref="D67:E67"/>
    <mergeCell ref="D68:E68"/>
    <mergeCell ref="A51:E51"/>
    <mergeCell ref="A60:B60"/>
    <mergeCell ref="A63:E63"/>
    <mergeCell ref="D64:E64"/>
    <mergeCell ref="D65:E65"/>
    <mergeCell ref="F1:G1"/>
    <mergeCell ref="A1:E1"/>
    <mergeCell ref="A2:E2"/>
    <mergeCell ref="A7:E7"/>
    <mergeCell ref="D69:E69"/>
    <mergeCell ref="D70:E70"/>
    <mergeCell ref="C19:E19"/>
    <mergeCell ref="A21:E21"/>
    <mergeCell ref="C32:E32"/>
    <mergeCell ref="A34:E34"/>
    <mergeCell ref="A43:E43"/>
  </mergeCells>
  <phoneticPr fontId="46" type="noConversion"/>
  <conditionalFormatting sqref="B555:B1048576">
    <cfRule type="duplicateValues" dxfId="155" priority="310"/>
  </conditionalFormatting>
  <conditionalFormatting sqref="B467:B554">
    <cfRule type="duplicateValues" dxfId="154" priority="74"/>
    <cfRule type="duplicateValues" dxfId="153" priority="77"/>
    <cfRule type="duplicateValues" dxfId="152" priority="79"/>
  </conditionalFormatting>
  <conditionalFormatting sqref="E467:E554">
    <cfRule type="duplicateValues" dxfId="151" priority="78"/>
  </conditionalFormatting>
  <conditionalFormatting sqref="E467:E554">
    <cfRule type="duplicateValues" dxfId="150" priority="75"/>
  </conditionalFormatting>
  <conditionalFormatting sqref="E36">
    <cfRule type="duplicateValues" dxfId="149" priority="7"/>
  </conditionalFormatting>
  <conditionalFormatting sqref="E36">
    <cfRule type="duplicateValues" dxfId="148" priority="8"/>
  </conditionalFormatting>
  <conditionalFormatting sqref="E37">
    <cfRule type="duplicateValues" dxfId="147" priority="5"/>
  </conditionalFormatting>
  <conditionalFormatting sqref="E37">
    <cfRule type="duplicateValues" dxfId="146" priority="6"/>
  </conditionalFormatting>
  <conditionalFormatting sqref="B1:B72">
    <cfRule type="duplicateValues" dxfId="145" priority="11"/>
    <cfRule type="duplicateValues" dxfId="144" priority="18"/>
    <cfRule type="duplicateValues" dxfId="143" priority="21"/>
    <cfRule type="duplicateValues" dxfId="142" priority="22"/>
  </conditionalFormatting>
  <conditionalFormatting sqref="E11">
    <cfRule type="duplicateValues" dxfId="141" priority="20"/>
  </conditionalFormatting>
  <conditionalFormatting sqref="E71:E72 E47:E53 E57:E68 E39:E45 E1:E17 E32:E35 E19:E30">
    <cfRule type="duplicateValues" dxfId="140" priority="19"/>
  </conditionalFormatting>
  <conditionalFormatting sqref="E54">
    <cfRule type="duplicateValues" dxfId="139" priority="17"/>
  </conditionalFormatting>
  <conditionalFormatting sqref="E54">
    <cfRule type="duplicateValues" dxfId="138" priority="16"/>
  </conditionalFormatting>
  <conditionalFormatting sqref="E55">
    <cfRule type="duplicateValues" dxfId="137" priority="15"/>
  </conditionalFormatting>
  <conditionalFormatting sqref="E55">
    <cfRule type="duplicateValues" dxfId="136" priority="14"/>
  </conditionalFormatting>
  <conditionalFormatting sqref="E71:E72 E47:E53 E1:E10 E57:E68 E39:E45 E12:E17 E32:E35 E19:E30">
    <cfRule type="duplicateValues" dxfId="135" priority="23"/>
  </conditionalFormatting>
  <conditionalFormatting sqref="E38">
    <cfRule type="duplicateValues" dxfId="134" priority="12"/>
  </conditionalFormatting>
  <conditionalFormatting sqref="E38">
    <cfRule type="duplicateValues" dxfId="133" priority="13"/>
  </conditionalFormatting>
  <conditionalFormatting sqref="E46">
    <cfRule type="duplicateValues" dxfId="132" priority="9"/>
  </conditionalFormatting>
  <conditionalFormatting sqref="E46">
    <cfRule type="duplicateValues" dxfId="131" priority="10"/>
  </conditionalFormatting>
  <conditionalFormatting sqref="E56 E31">
    <cfRule type="duplicateValues" dxfId="130" priority="24"/>
  </conditionalFormatting>
  <conditionalFormatting sqref="E70">
    <cfRule type="duplicateValues" dxfId="129" priority="3"/>
  </conditionalFormatting>
  <conditionalFormatting sqref="E70">
    <cfRule type="duplicateValues" dxfId="128" priority="4"/>
  </conditionalFormatting>
  <conditionalFormatting sqref="E69">
    <cfRule type="duplicateValues" dxfId="127" priority="25"/>
  </conditionalFormatting>
  <conditionalFormatting sqref="B84:B466">
    <cfRule type="duplicateValues" dxfId="6" priority="129657"/>
    <cfRule type="duplicateValues" dxfId="5" priority="129658"/>
    <cfRule type="duplicateValues" dxfId="4" priority="129659"/>
    <cfRule type="duplicateValues" dxfId="3" priority="129660"/>
  </conditionalFormatting>
  <conditionalFormatting sqref="E84:E466">
    <cfRule type="duplicateValues" dxfId="2" priority="129661"/>
  </conditionalFormatting>
  <conditionalFormatting sqref="E18">
    <cfRule type="duplicateValues" dxfId="1" priority="1"/>
  </conditionalFormatting>
  <conditionalFormatting sqref="E18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2620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6" priority="12"/>
  </conditionalFormatting>
  <conditionalFormatting sqref="A831">
    <cfRule type="duplicateValues" dxfId="125" priority="11"/>
  </conditionalFormatting>
  <conditionalFormatting sqref="A832">
    <cfRule type="duplicateValues" dxfId="124" priority="10"/>
  </conditionalFormatting>
  <conditionalFormatting sqref="A833">
    <cfRule type="duplicateValues" dxfId="123" priority="9"/>
  </conditionalFormatting>
  <conditionalFormatting sqref="A834">
    <cfRule type="duplicateValues" dxfId="122" priority="8"/>
  </conditionalFormatting>
  <conditionalFormatting sqref="A1:A834 A843:A1048576">
    <cfRule type="duplicateValues" dxfId="121" priority="7"/>
  </conditionalFormatting>
  <conditionalFormatting sqref="A835:A841">
    <cfRule type="duplicateValues" dxfId="120" priority="6"/>
  </conditionalFormatting>
  <conditionalFormatting sqref="A835:A841">
    <cfRule type="duplicateValues" dxfId="119" priority="5"/>
  </conditionalFormatting>
  <conditionalFormatting sqref="A1:A841 A843:A1048576">
    <cfRule type="duplicateValues" dxfId="118" priority="4"/>
  </conditionalFormatting>
  <conditionalFormatting sqref="A842">
    <cfRule type="duplicateValues" dxfId="117" priority="3"/>
  </conditionalFormatting>
  <conditionalFormatting sqref="A842">
    <cfRule type="duplicateValues" dxfId="116" priority="2"/>
  </conditionalFormatting>
  <conditionalFormatting sqref="A842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2414</v>
      </c>
      <c r="B1" s="209"/>
      <c r="C1" s="209"/>
      <c r="D1" s="209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2423</v>
      </c>
      <c r="B18" s="209"/>
      <c r="C18" s="209"/>
      <c r="D18" s="209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4" priority="18"/>
  </conditionalFormatting>
  <conditionalFormatting sqref="B7:B8">
    <cfRule type="duplicateValues" dxfId="113" priority="17"/>
  </conditionalFormatting>
  <conditionalFormatting sqref="A7:A8">
    <cfRule type="duplicateValues" dxfId="112" priority="15"/>
    <cfRule type="duplicateValues" dxfId="11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2021-08-13T00:32:25Z</dcterms:modified>
</cp:coreProperties>
</file>