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9" i="1"/>
  <c r="G129" i="1"/>
  <c r="H129" i="1"/>
  <c r="I129" i="1"/>
  <c r="J129" i="1"/>
  <c r="K129" i="1"/>
  <c r="A150" i="1"/>
  <c r="A149" i="1"/>
  <c r="A148" i="1"/>
  <c r="A147" i="1"/>
  <c r="A146" i="1"/>
  <c r="A145" i="1"/>
  <c r="A144" i="1"/>
  <c r="A129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55" i="1"/>
  <c r="A154" i="1"/>
  <c r="A153" i="1"/>
  <c r="A152" i="1"/>
  <c r="A151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8" i="1"/>
  <c r="A127" i="1"/>
  <c r="A126" i="1"/>
  <c r="A125" i="1"/>
  <c r="A124" i="1"/>
  <c r="A12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12" i="1"/>
  <c r="A111" i="1"/>
  <c r="A110" i="1"/>
  <c r="A109" i="1"/>
  <c r="A108" i="1"/>
  <c r="A107" i="1"/>
  <c r="A106" i="1"/>
  <c r="A98" i="1"/>
  <c r="A97" i="1"/>
  <c r="A9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22" i="1"/>
  <c r="A121" i="1"/>
  <c r="A120" i="1"/>
  <c r="A119" i="1"/>
  <c r="A118" i="1"/>
  <c r="A117" i="1"/>
  <c r="A116" i="1"/>
  <c r="A115" i="1"/>
  <c r="A114" i="1"/>
  <c r="A113" i="1"/>
  <c r="A105" i="1"/>
  <c r="A104" i="1"/>
  <c r="A103" i="1"/>
  <c r="A102" i="1"/>
  <c r="A101" i="1"/>
  <c r="A100" i="1"/>
  <c r="A99" i="1"/>
  <c r="A95" i="1"/>
  <c r="A94" i="1"/>
  <c r="A93" i="1"/>
  <c r="A92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7" i="1"/>
  <c r="A86" i="1"/>
  <c r="A85" i="1"/>
  <c r="A84" i="1"/>
  <c r="A83" i="1"/>
  <c r="A82" i="1"/>
  <c r="F34" i="1"/>
  <c r="G34" i="1"/>
  <c r="H34" i="1"/>
  <c r="I34" i="1"/>
  <c r="J34" i="1"/>
  <c r="K34" i="1"/>
  <c r="A34" i="1"/>
  <c r="F16" i="1"/>
  <c r="G16" i="1"/>
  <c r="H16" i="1"/>
  <c r="I16" i="1"/>
  <c r="J16" i="1"/>
  <c r="K16" i="1"/>
  <c r="A16" i="1"/>
  <c r="A9" i="3"/>
  <c r="G9" i="3"/>
  <c r="H9" i="3"/>
  <c r="I9" i="3"/>
  <c r="J9" i="3"/>
  <c r="F9" i="3"/>
  <c r="F27" i="1"/>
  <c r="G27" i="1"/>
  <c r="H27" i="1"/>
  <c r="I27" i="1"/>
  <c r="J27" i="1"/>
  <c r="K27" i="1"/>
  <c r="A27" i="1"/>
  <c r="F26" i="1"/>
  <c r="G26" i="1"/>
  <c r="H26" i="1"/>
  <c r="I26" i="1"/>
  <c r="J26" i="1"/>
  <c r="K26" i="1"/>
  <c r="A26" i="1"/>
  <c r="F57" i="1"/>
  <c r="F25" i="1"/>
  <c r="G25" i="1"/>
  <c r="H25" i="1"/>
  <c r="I25" i="1"/>
  <c r="J25" i="1"/>
  <c r="K25" i="1"/>
  <c r="A25" i="1"/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B59" i="16"/>
  <c r="A76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G57" i="1"/>
  <c r="H57" i="1"/>
  <c r="I57" i="1"/>
  <c r="J57" i="1"/>
  <c r="K5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4" i="1"/>
  <c r="A63" i="1"/>
  <c r="A62" i="1"/>
  <c r="A61" i="1"/>
  <c r="A60" i="1"/>
  <c r="A59" i="1"/>
  <c r="A58" i="1"/>
  <c r="A57" i="1"/>
  <c r="A55" i="1"/>
  <c r="A54" i="1"/>
  <c r="A53" i="1"/>
  <c r="A52" i="1"/>
  <c r="A51" i="1"/>
  <c r="F56" i="1" l="1"/>
  <c r="G56" i="1"/>
  <c r="H56" i="1"/>
  <c r="I56" i="1"/>
  <c r="J56" i="1"/>
  <c r="K5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A56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7" i="1"/>
  <c r="A32" i="1"/>
  <c r="A31" i="1"/>
  <c r="A30" i="1"/>
  <c r="A29" i="1"/>
  <c r="A28" i="1"/>
  <c r="A23" i="1"/>
  <c r="A22" i="1"/>
  <c r="A21" i="1"/>
  <c r="A20" i="1"/>
  <c r="A19" i="1"/>
  <c r="A18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24" i="1" l="1"/>
  <c r="G24" i="1"/>
  <c r="H24" i="1"/>
  <c r="I24" i="1"/>
  <c r="J24" i="1"/>
  <c r="K24" i="1"/>
  <c r="A24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<sst xmlns="http://schemas.openxmlformats.org/spreadsheetml/2006/main" count="14237" uniqueCount="2861">
  <si>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</si>
  <si>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</si>
  <si>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</si>
  <si>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</si>
  <si>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</si>
  <si>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</si>
  <si>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</si>
  <si>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</si>
  <si>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</si>
  <si>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</si>
  <si>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</si>
  <si>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</si>
  <si>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</si>
  <si>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</si>
  <si>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</si>
  <si>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</si>
  <si>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</si>
  <si>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</si>
  <si>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</si>
  <si>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</si>
  <si>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</si>
  <si>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</si>
  <si>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</si>
  <si>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</si>
  <si>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</si>
  <si>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</si>
  <si>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</si>
  <si>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</si>
  <si>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</si>
  <si>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</si>
  <si>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</si>
  <si>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</si>
  <si>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</si>
  <si>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</si>
  <si>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</si>
  <si>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</si>
  <si>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</si>
  <si>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</si>
  <si>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</si>
  <si>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</si>
  <si>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</si>
  <si>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</si>
  <si>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</si>
  <si>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</si>
  <si>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</si>
  <si>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</si>
  <si>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</si>
  <si>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</si>
  <si>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</si>
  <si>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</si>
  <si>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</si>
  <si>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</si>
  <si>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</si>
  <si>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</si>
  <si>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</si>
  <si>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</si>
  <si>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</si>
  <si>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</si>
  <si>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</si>
  <si>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</si>
  <si>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</si>
  <si>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</si>
  <si>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</si>
  <si>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</si>
  <si>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</si>
  <si>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</si>
  <si>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</si>
  <si>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</si>
  <si>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</si>
  <si>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</si>
  <si>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</si>
  <si>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</si>
  <si>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</si>
  <si>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</si>
  <si>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</si>
  <si>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</si>
  <si>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</si>
  <si>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</si>
  <si>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</si>
  <si>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</si>
  <si>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</si>
  <si>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</si>
  <si>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</si>
  <si>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</si>
  <si>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</si>
  <si>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</si>
  <si>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</si>
  <si>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</si>
  <si>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</si>
  <si>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</si>
  <si>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</si>
  <si>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</si>
  <si>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</si>
  <si>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</si>
  <si>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</si>
  <si>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</si>
  <si>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</si>
  <si>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</si>
  <si>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</si>
  <si>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</si>
  <si>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</si>
  <si>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</si>
  <si>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</si>
  <si>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</si>
  <si>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</si>
  <si>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</si>
  <si>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</si>
  <si>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</si>
  <si>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</si>
  <si>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</si>
  <si>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</si>
  <si>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</si>
  <si>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</si>
  <si>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</si>
  <si>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</si>
  <si>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</si>
  <si>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</si>
  <si>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</si>
  <si>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</si>
  <si>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</si>
  <si>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</si>
  <si>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</si>
  <si>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</si>
  <si>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</si>
  <si>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</si>
  <si>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</si>
  <si>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</si>
  <si>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</si>
  <si>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</si>
  <si>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</si>
  <si>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</si>
  <si>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</si>
  <si>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</si>
  <si>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</si>
  <si>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</si>
  <si>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</si>
  <si>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</si>
  <si>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</si>
  <si>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</si>
  <si>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</si>
  <si>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</si>
  <si>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</si>
  <si>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</si>
  <si>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</si>
  <si>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</si>
  <si>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</si>
  <si>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</si>
  <si>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</si>
  <si>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</si>
  <si>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</si>
  <si>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</si>
  <si>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</si>
  <si>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</si>
  <si>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</si>
  <si>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</si>
  <si>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</si>
  <si>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</si>
  <si>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</si>
  <si>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</si>
  <si>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</si>
  <si>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</si>
  <si>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</si>
  <si>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</si>
  <si>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</si>
  <si>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</si>
  <si>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</si>
  <si>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</si>
  <si>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</si>
  <si>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</si>
  <si>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</si>
  <si>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</si>
  <si>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</si>
  <si>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</si>
  <si>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</si>
  <si>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</si>
  <si>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</si>
  <si>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</si>
  <si>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</si>
  <si>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</si>
  <si>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</si>
  <si>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</si>
  <si>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</si>
  <si>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</si>
  <si>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</si>
  <si>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</si>
  <si>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</si>
  <si>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</si>
  <si>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</si>
  <si>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</si>
  <si>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</si>
  <si>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</si>
  <si>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</si>
  <si>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</si>
  <si>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</si>
  <si>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</si>
  <si>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</si>
  <si>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</si>
  <si>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</si>
  <si>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</si>
  <si>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</si>
  <si>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</si>
  <si>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</si>
  <si>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</si>
  <si>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</si>
  <si>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</si>
  <si>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</si>
  <si>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</si>
  <si>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</si>
  <si>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</si>
  <si>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</si>
  <si>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</si>
  <si>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</si>
  <si>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</si>
  <si>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</si>
  <si>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</si>
  <si>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</si>
  <si>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</si>
  <si>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</si>
  <si>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</si>
  <si>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</si>
  <si>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</si>
  <si>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</si>
  <si>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</si>
  <si>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</si>
  <si>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</si>
  <si>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</si>
  <si>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</si>
  <si>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</si>
  <si>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</si>
  <si>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</si>
  <si>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</si>
  <si>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</si>
  <si>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</si>
  <si>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</si>
  <si>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</si>
  <si>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</si>
  <si>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</si>
  <si>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</si>
  <si>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</si>
  <si>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</si>
  <si>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</si>
  <si>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</si>
  <si>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</si>
  <si>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</si>
  <si>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</si>
  <si>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</si>
  <si>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</si>
  <si>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</si>
  <si>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</si>
  <si>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</si>
  <si>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</si>
  <si>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</si>
  <si>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</si>
  <si>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</si>
  <si>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</si>
  <si>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</si>
  <si>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</si>
  <si>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</si>
  <si>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</si>
  <si>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</si>
  <si>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</si>
  <si>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</si>
  <si>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</si>
  <si>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</si>
  <si>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</si>
  <si>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</si>
  <si>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</si>
  <si>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</si>
  <si>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</si>
  <si>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</si>
  <si>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</si>
  <si>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</si>
  <si>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</si>
  <si>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</si>
  <si>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</si>
  <si>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</si>
  <si>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</si>
  <si>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</si>
  <si>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</si>
  <si>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</si>
  <si>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</si>
  <si>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</si>
  <si>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</si>
  <si>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</si>
  <si>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</si>
  <si>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</si>
  <si>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</si>
  <si>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</si>
  <si>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</si>
  <si>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</si>
  <si>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</si>
  <si>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</si>
  <si>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</si>
  <si>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</si>
  <si>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</si>
  <si>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</si>
  <si>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</si>
  <si>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</si>
  <si>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</si>
  <si>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</si>
  <si>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</si>
  <si>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</si>
  <si>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</si>
  <si>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</si>
  <si>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</si>
  <si>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</si>
  <si>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</si>
  <si>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</si>
  <si>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</si>
  <si>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</si>
  <si>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</si>
  <si>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</si>
  <si>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</si>
  <si>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</si>
  <si>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</si>
  <si>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</si>
  <si>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</si>
  <si>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</si>
  <si>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</si>
  <si>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</si>
  <si>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</si>
  <si>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</si>
  <si>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</si>
  <si>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</si>
  <si>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</si>
  <si>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</si>
  <si>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</si>
  <si>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</si>
  <si>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</si>
  <si>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</si>
  <si>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</si>
  <si>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</si>
  <si>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</si>
  <si>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</si>
  <si>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</si>
  <si>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</si>
  <si>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</si>
  <si>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</si>
  <si>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</si>
  <si>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</si>
  <si>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</si>
  <si>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</si>
  <si>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</si>
  <si>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</si>
  <si>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</si>
  <si>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</si>
  <si>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</si>
  <si>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</si>
  <si>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</si>
  <si>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</si>
  <si>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</si>
  <si>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</si>
  <si>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</si>
  <si>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</si>
  <si>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</si>
  <si>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</si>
  <si>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</si>
  <si>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</si>
  <si>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</si>
  <si>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</si>
  <si>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</si>
  <si>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</si>
  <si>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</si>
  <si>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</si>
  <si>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</si>
  <si>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</si>
  <si>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</si>
  <si>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</si>
  <si>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</si>
  <si>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</si>
  <si>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</si>
  <si>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</si>
  <si>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</si>
  <si>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</si>
  <si>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</si>
  <si>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</si>
  <si>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</si>
  <si>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</si>
  <si>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</si>
  <si>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</si>
  <si>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</si>
  <si>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</si>
  <si>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</si>
  <si>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</si>
  <si>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</si>
  <si>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</si>
  <si>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</si>
  <si>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</si>
  <si>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</si>
  <si>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</si>
  <si>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</si>
  <si>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</si>
  <si>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</si>
  <si>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</si>
  <si>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</si>
  <si>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</si>
  <si>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</si>
  <si>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</si>
  <si>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</si>
  <si>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</si>
  <si>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</si>
  <si>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</si>
  <si>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</si>
  <si>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</si>
  <si>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</si>
  <si>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</si>
  <si>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</si>
  <si>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</si>
  <si>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</si>
  <si>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</si>
  <si>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</si>
  <si>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</si>
  <si>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</si>
  <si>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</si>
  <si>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</si>
  <si>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</si>
  <si>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</si>
  <si>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</si>
  <si>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</si>
  <si>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</si>
  <si>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</si>
  <si>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</si>
  <si>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</si>
  <si>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</si>
  <si>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</si>
  <si>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</si>
  <si>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</si>
  <si>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</si>
  <si>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</si>
  <si>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</si>
  <si>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</si>
  <si>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</si>
  <si>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</si>
  <si>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</si>
  <si>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</si>
  <si>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</si>
  <si>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</si>
  <si>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</si>
  <si>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</si>
  <si>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</si>
  <si>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</si>
  <si>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</si>
  <si>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</si>
  <si>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</si>
  <si>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</si>
  <si>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</si>
  <si>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</si>
  <si>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</si>
  <si>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</si>
  <si>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</si>
  <si>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</si>
  <si>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</si>
  <si>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</si>
  <si>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</si>
  <si>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</si>
  <si>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</si>
  <si>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</si>
  <si>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</si>
  <si>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</si>
  <si>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</si>
  <si>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</si>
  <si>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</si>
  <si>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</si>
  <si>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</si>
  <si>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</si>
  <si>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</si>
  <si>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</si>
  <si>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</si>
  <si>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</si>
  <si>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</si>
  <si>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</si>
  <si>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</si>
  <si>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</si>
  <si>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</si>
  <si>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</si>
  <si>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</si>
  <si>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</si>
  <si>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</si>
  <si>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</si>
  <si>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</si>
  <si>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</si>
  <si>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</si>
  <si>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</si>
  <si>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</si>
  <si>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</si>
  <si>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</si>
  <si>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</si>
  <si>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</si>
  <si>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</si>
  <si>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</si>
  <si>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</si>
  <si>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</si>
  <si>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</si>
  <si>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</si>
  <si>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</si>
  <si>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</si>
  <si>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</si>
  <si>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</si>
  <si>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</si>
  <si>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</si>
  <si>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</si>
  <si>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</si>
  <si>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</si>
  <si>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</si>
  <si>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</si>
  <si>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</si>
  <si>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</si>
  <si>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</si>
  <si>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</si>
  <si>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</si>
  <si>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</si>
  <si>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</si>
  <si>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</si>
  <si>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</si>
  <si>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</si>
  <si>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</si>
  <si>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</si>
  <si>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</si>
  <si>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</si>
  <si>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</si>
  <si>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</si>
  <si>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</si>
  <si>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</si>
  <si>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</si>
  <si>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</si>
  <si>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</si>
  <si>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</si>
  <si>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</si>
  <si>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</si>
  <si>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</si>
  <si>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</si>
  <si>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</si>
  <si>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</si>
  <si>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</si>
  <si>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</si>
  <si>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</si>
  <si>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</si>
  <si>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</si>
  <si>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</si>
  <si>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</si>
  <si>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</si>
  <si>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</si>
  <si>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</si>
  <si>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</si>
  <si>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</si>
  <si>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</si>
  <si>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</si>
  <si>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</si>
  <si>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</si>
  <si>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</si>
  <si>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</si>
  <si>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</si>
  <si>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</si>
  <si>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</si>
  <si>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</si>
  <si>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</si>
  <si>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</si>
  <si>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</si>
  <si>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</si>
  <si>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</si>
  <si>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</si>
  <si>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</si>
  <si>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</si>
  <si>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</si>
  <si>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</si>
  <si>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</si>
  <si>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</si>
  <si>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</si>
  <si>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</si>
  <si>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</si>
  <si>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</si>
  <si>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</si>
  <si>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</si>
  <si>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</si>
  <si>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</si>
  <si>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</si>
  <si>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</si>
  <si>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</si>
  <si>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</si>
  <si>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</si>
  <si>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</si>
  <si>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</si>
  <si>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</si>
  <si>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</si>
  <si>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</si>
  <si>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</si>
  <si>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</si>
  <si>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</si>
  <si>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</si>
  <si>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</si>
  <si>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</si>
  <si>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</si>
  <si>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</si>
  <si>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</si>
  <si>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</si>
  <si>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</si>
  <si>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</si>
  <si>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</si>
  <si>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</si>
  <si>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</si>
  <si>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</si>
  <si>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</si>
  <si>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</si>
  <si>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</si>
  <si>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</si>
  <si>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</si>
  <si>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</si>
  <si>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</si>
  <si>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</si>
  <si>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</si>
  <si>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</si>
  <si>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</si>
  <si>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</si>
  <si>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</si>
  <si>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</si>
  <si>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</si>
  <si>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</si>
  <si>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</si>
  <si>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</si>
  <si>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</si>
  <si>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</si>
  <si>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</si>
  <si>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</si>
  <si>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</si>
  <si>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</si>
  <si>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</si>
  <si>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</si>
  <si>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</si>
  <si>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</si>
  <si>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</si>
  <si>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</si>
  <si>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</si>
  <si>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</si>
  <si>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</si>
  <si>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</si>
  <si>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</si>
  <si>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</si>
  <si>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</si>
  <si>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</si>
  <si>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</si>
  <si>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</si>
  <si>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</si>
  <si>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</si>
  <si>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</si>
  <si>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</si>
  <si>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</si>
  <si>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</si>
  <si>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</si>
  <si>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</si>
  <si>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</si>
  <si>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</si>
  <si>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</si>
  <si>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</si>
  <si>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</si>
  <si>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</si>
  <si>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</si>
  <si>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</si>
  <si>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</si>
  <si>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</si>
  <si>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</si>
  <si>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</si>
  <si>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</si>
  <si>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</si>
  <si>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</si>
  <si>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</si>
  <si>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</si>
  <si>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</si>
  <si>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</si>
  <si>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</si>
  <si>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</si>
  <si>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</si>
  <si>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</si>
  <si>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</si>
  <si>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</si>
  <si>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</si>
  <si>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</si>
  <si>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</si>
  <si>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</si>
  <si>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</si>
  <si>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</si>
  <si>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</si>
  <si>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</si>
  <si>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</si>
  <si>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</si>
  <si>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</si>
  <si>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</si>
  <si>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</si>
  <si>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</si>
  <si>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</si>
  <si>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</si>
  <si>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</si>
  <si>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</si>
  <si>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</si>
  <si>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</si>
  <si>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</si>
  <si>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</si>
  <si>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</si>
  <si>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</si>
  <si>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</si>
  <si>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</si>
  <si>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</si>
  <si>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</si>
  <si>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</si>
  <si>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</si>
  <si>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</si>
  <si>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</si>
  <si>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</si>
  <si>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</si>
  <si>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</si>
  <si>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</si>
  <si>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</si>
  <si>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</si>
  <si>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</si>
  <si>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</si>
  <si>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</si>
  <si>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</si>
  <si>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</si>
  <si>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</si>
  <si>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</si>
  <si>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</si>
  <si>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</si>
  <si>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</si>
  <si>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</si>
  <si>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</si>
  <si>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</si>
  <si>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</si>
  <si>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</si>
  <si>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</si>
  <si>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</si>
  <si>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</si>
  <si>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</si>
  <si>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</si>
  <si>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</si>
  <si>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</si>
  <si>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</si>
  <si>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</si>
  <si>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</si>
  <si>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</si>
  <si>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</si>
  <si>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</si>
  <si>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</si>
  <si>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</si>
  <si>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</si>
  <si>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</si>
  <si>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</si>
  <si>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</si>
  <si>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</si>
  <si>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</si>
  <si>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</si>
  <si>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</si>
  <si>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</si>
  <si>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</si>
  <si>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</si>
  <si>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</si>
  <si>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</si>
  <si>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</si>
  <si>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</si>
  <si>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</si>
  <si>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</si>
  <si>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</si>
  <si>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</si>
  <si>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</si>
  <si>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</si>
  <si>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</si>
  <si>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</si>
  <si>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</si>
  <si>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</si>
  <si>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</si>
  <si>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</si>
  <si>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</si>
  <si>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</si>
  <si>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</si>
  <si>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</si>
  <si>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</si>
  <si>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</si>
  <si>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</si>
  <si>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</si>
  <si>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</si>
  <si>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</si>
  <si>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</si>
  <si>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</si>
  <si>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</si>
  <si>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</si>
  <si>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</si>
  <si>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</si>
  <si>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</si>
  <si>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</si>
  <si>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</si>
  <si>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</si>
  <si>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</si>
  <si>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</si>
  <si>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</si>
  <si>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</si>
  <si>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</si>
  <si>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</si>
  <si>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</si>
  <si>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</si>
  <si>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</si>
  <si>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</si>
  <si>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</si>
  <si>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</si>
  <si>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</si>
  <si>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</si>
  <si>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</si>
  <si>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</si>
  <si>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</si>
  <si>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</si>
  <si>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</si>
  <si>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</si>
  <si>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</si>
  <si>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</si>
  <si>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</si>
  <si>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</si>
  <si>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</si>
  <si>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</si>
  <si>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</si>
  <si>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</si>
  <si>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</si>
  <si>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</si>
  <si>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</si>
  <si>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</si>
  <si>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</si>
  <si>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</si>
  <si>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</si>
  <si>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</si>
  <si>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</si>
  <si>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</si>
  <si>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</si>
  <si>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</si>
  <si>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</si>
  <si>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</si>
  <si>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</si>
  <si>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</si>
  <si>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</si>
  <si>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</si>
  <si>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</si>
  <si>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</si>
  <si>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</si>
  <si>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</si>
  <si>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</si>
  <si>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</si>
  <si>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</si>
  <si>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</si>
  <si>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</si>
  <si>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</si>
  <si>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</si>
  <si>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</si>
  <si>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</si>
  <si>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</si>
  <si>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</si>
  <si>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</si>
  <si>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</si>
  <si>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</si>
  <si>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</si>
  <si>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</si>
  <si>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</si>
  <si>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</si>
  <si>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</si>
  <si>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</si>
  <si>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</si>
  <si>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</si>
  <si>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</si>
  <si>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</si>
  <si>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</si>
  <si>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</si>
  <si>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</si>
  <si>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</si>
  <si>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</si>
  <si>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</si>
  <si>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</si>
  <si>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</si>
  <si>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</si>
  <si>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</si>
  <si>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</si>
  <si>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</si>
  <si>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</si>
  <si>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</si>
  <si>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</si>
  <si>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</si>
  <si>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</si>
  <si>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</si>
  <si>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</si>
  <si>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</si>
  <si>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</si>
  <si>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</si>
  <si>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</si>
  <si>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</si>
  <si>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</si>
  <si>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</si>
  <si>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</si>
  <si>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</si>
  <si>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</si>
  <si>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</si>
  <si>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</si>
  <si>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</si>
  <si>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</si>
  <si>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</si>
  <si>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</si>
  <si>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</si>
  <si>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</si>
  <si>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</si>
  <si>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</si>
  <si>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</si>
  <si>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</si>
  <si>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</si>
  <si>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</si>
  <si>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</si>
  <si>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</si>
  <si>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</si>
  <si>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</si>
  <si>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</si>
  <si>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</si>
  <si>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</si>
  <si>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</si>
  <si>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</si>
  <si>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</si>
  <si>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</si>
  <si>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</si>
  <si>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</si>
  <si>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</si>
  <si>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</si>
  <si>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</si>
  <si>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</si>
  <si>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</si>
  <si>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</si>
  <si>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</si>
  <si>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</si>
  <si>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</si>
  <si>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</si>
  <si>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</si>
  <si>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</si>
  <si>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</si>
  <si>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</si>
  <si>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</si>
  <si>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</si>
  <si>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</si>
  <si>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</si>
  <si>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</si>
  <si>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</si>
  <si>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</si>
  <si>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</si>
  <si>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</si>
  <si>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</si>
  <si>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</si>
  <si>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</si>
  <si>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</si>
  <si>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</si>
  <si>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</si>
  <si>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</si>
  <si>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</si>
  <si>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</si>
  <si>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</si>
  <si>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</si>
  <si>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</si>
  <si>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</si>
  <si>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</si>
  <si>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</si>
  <si>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</si>
  <si>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</si>
  <si>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</si>
  <si>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</si>
  <si>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</si>
  <si>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</si>
  <si>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</si>
  <si>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</si>
  <si>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</si>
  <si>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</si>
  <si>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</si>
  <si>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</si>
  <si>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</si>
  <si>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</si>
  <si>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</si>
  <si>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</si>
  <si>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</si>
  <si>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</si>
  <si>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</si>
  <si>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</si>
  <si>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</si>
  <si>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</si>
  <si>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</si>
  <si>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</si>
  <si>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</si>
  <si>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</si>
  <si>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</si>
  <si>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</si>
  <si>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</si>
  <si>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</si>
  <si>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</si>
  <si>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</si>
  <si>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</si>
  <si>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</si>
  <si>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</si>
  <si>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</si>
  <si>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</si>
  <si>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</si>
  <si>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</si>
  <si>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</si>
  <si>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</si>
  <si>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</si>
  <si>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</si>
  <si>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</si>
  <si>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</si>
  <si>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</si>
  <si>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</si>
  <si>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</si>
  <si>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</si>
  <si>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</si>
  <si>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</si>
  <si>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</si>
  <si>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</si>
  <si>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</si>
  <si>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</si>
  <si>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</si>
  <si>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</si>
  <si>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</si>
  <si>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</si>
  <si>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</si>
  <si>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</si>
  <si>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</si>
  <si>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</si>
  <si>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</si>
  <si>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</si>
  <si>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</si>
  <si>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</si>
  <si>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</si>
  <si>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</si>
  <si>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</si>
  <si>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</si>
  <si>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</si>
  <si>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</si>
  <si>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</si>
  <si>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</si>
  <si>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</si>
  <si>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</si>
  <si>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</si>
  <si>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</si>
  <si>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</si>
  <si>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</si>
  <si>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</si>
  <si>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</si>
  <si>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</si>
  <si>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</si>
  <si>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</si>
  <si>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</si>
  <si>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</si>
  <si>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</si>
  <si>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</si>
  <si>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</si>
  <si>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</si>
  <si>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</si>
  <si>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</si>
  <si>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</si>
  <si>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</si>
  <si>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</si>
  <si>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</si>
  <si>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</si>
  <si>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</si>
  <si>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</si>
  <si>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</si>
  <si>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</si>
  <si>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</si>
  <si>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</si>
  <si>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</si>
  <si>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</si>
  <si>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</si>
  <si>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</si>
  <si>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</si>
  <si>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</si>
  <si>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</si>
  <si>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</si>
  <si>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</si>
  <si>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</si>
  <si>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</si>
  <si>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</si>
  <si>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</si>
  <si>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</si>
  <si>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</si>
  <si>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</si>
  <si>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</si>
  <si>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</si>
  <si>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</si>
  <si>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</si>
  <si>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</si>
  <si>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</si>
  <si>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</si>
  <si>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</si>
  <si>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</si>
  <si>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</si>
  <si>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</si>
  <si>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</si>
  <si>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</si>
  <si>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</si>
  <si>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</si>
  <si>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</si>
  <si>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</si>
  <si>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</si>
  <si>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</si>
  <si>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</si>
  <si>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</si>
  <si>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</si>
  <si>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</si>
  <si>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</si>
  <si>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</si>
  <si>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</si>
  <si>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</si>
  <si>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</si>
  <si>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</si>
  <si>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</si>
  <si>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</si>
  <si>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</si>
  <si>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</si>
  <si>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</si>
  <si>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</si>
  <si>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</si>
  <si>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</si>
  <si>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</si>
  <si>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</si>
  <si>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</si>
  <si>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</si>
  <si>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</si>
  <si>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</si>
  <si>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</si>
  <si>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</si>
  <si>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</si>
  <si>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</si>
  <si>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</si>
  <si>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</si>
  <si>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</si>
  <si>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</si>
  <si>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</si>
  <si>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</si>
  <si>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</si>
  <si>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</si>
  <si>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</si>
  <si>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</si>
  <si>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</si>
  <si>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</si>
  <si>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</si>
  <si>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</si>
  <si>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</si>
  <si>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</si>
  <si>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</si>
  <si>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</si>
  <si>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</si>
  <si>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</si>
  <si>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</si>
  <si>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</si>
  <si>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</si>
  <si>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</si>
  <si>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</si>
  <si>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</si>
  <si>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</si>
  <si>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</si>
  <si>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</si>
  <si>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</si>
  <si>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</si>
  <si>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</si>
  <si>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</si>
  <si>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</si>
  <si>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</si>
  <si>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</si>
  <si>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</si>
  <si>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</si>
  <si>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</si>
  <si>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</si>
  <si>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</si>
  <si>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</si>
  <si>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</si>
  <si>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</si>
  <si>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</si>
  <si>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</si>
  <si>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</si>
  <si>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</si>
  <si>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</si>
  <si>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</si>
  <si>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</si>
  <si>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</si>
  <si>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</si>
  <si>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</si>
  <si>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</si>
  <si>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</si>
  <si>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</si>
  <si>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</si>
  <si>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</si>
  <si>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</si>
  <si>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</si>
  <si>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</si>
  <si>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</si>
  <si>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</si>
  <si>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</si>
  <si>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</si>
  <si>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</si>
  <si>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</si>
  <si>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</si>
  <si>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</si>
  <si>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</si>
  <si>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</si>
  <si>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</si>
  <si>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</si>
  <si>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</si>
  <si>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</si>
  <si>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</si>
  <si>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</si>
  <si>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</si>
  <si>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</si>
  <si>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</si>
  <si>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</si>
  <si>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</si>
  <si>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</si>
  <si>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</si>
  <si>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</si>
  <si>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</si>
  <si>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</si>
  <si>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</si>
  <si>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</si>
  <si>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</si>
  <si>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</si>
  <si>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</si>
  <si>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</si>
  <si>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</si>
  <si>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</si>
  <si>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</si>
  <si>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</si>
  <si>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</si>
  <si>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</si>
  <si>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</si>
  <si>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</si>
  <si>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</si>
  <si>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</si>
  <si>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</si>
  <si>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</si>
  <si>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</si>
  <si>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</si>
  <si>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</si>
  <si>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</si>
  <si>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</si>
  <si>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</si>
  <si>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</si>
  <si>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</si>
  <si>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</si>
  <si>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</si>
  <si>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</si>
  <si>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</si>
  <si>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</si>
  <si>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</si>
  <si>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</si>
  <si>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</si>
  <si>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</si>
  <si>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</si>
  <si>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</si>
  <si>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</si>
  <si>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</si>
  <si>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</si>
  <si>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</si>
  <si>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</si>
  <si>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</si>
  <si>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</si>
  <si>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</si>
  <si>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</si>
  <si>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</si>
  <si>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</si>
  <si>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</si>
  <si>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</si>
  <si>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</si>
  <si>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</si>
  <si>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</si>
  <si>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</si>
  <si>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</si>
  <si>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</si>
  <si>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</si>
  <si>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</si>
  <si>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</si>
  <si>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</si>
  <si>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</si>
  <si>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</si>
  <si>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</si>
  <si>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</si>
  <si>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</si>
  <si>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</si>
  <si>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</si>
  <si>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</si>
  <si>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</si>
  <si>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</si>
  <si>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</si>
  <si>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</si>
  <si>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</si>
  <si>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</si>
  <si>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</si>
  <si>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</si>
  <si>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</si>
  <si>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</si>
  <si>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</si>
  <si>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</si>
  <si>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</si>
  <si>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</si>
  <si>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</si>
  <si>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</si>
  <si>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</si>
  <si>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</si>
  <si>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</si>
  <si>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</si>
  <si>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</si>
  <si>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</si>
  <si>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</si>
  <si>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</si>
  <si>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</si>
  <si>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</si>
  <si>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</si>
  <si>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</si>
  <si>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</si>
  <si>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</si>
  <si>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</si>
  <si>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</si>
  <si>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</si>
  <si>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</si>
  <si>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</si>
  <si>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</si>
  <si>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</si>
  <si>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</si>
  <si>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</si>
  <si>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</si>
  <si>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</si>
  <si>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</si>
  <si>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</si>
  <si>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</si>
  <si>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</si>
  <si>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</si>
  <si>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</si>
  <si>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</si>
  <si>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</si>
  <si>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</si>
  <si>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</si>
  <si>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</si>
  <si>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</si>
  <si>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</si>
  <si>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</si>
  <si>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</si>
  <si>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</si>
  <si>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</si>
  <si>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</si>
  <si>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</si>
  <si>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</si>
  <si>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</si>
  <si>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</si>
  <si>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</si>
  <si>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</si>
  <si>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</si>
  <si>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</si>
  <si>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</si>
  <si>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</si>
  <si>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</si>
  <si>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</si>
  <si>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</si>
  <si>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</si>
  <si>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</si>
  <si>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</si>
  <si>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</si>
  <si>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</si>
  <si>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</si>
  <si>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</si>
  <si>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</si>
  <si>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</si>
  <si>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</si>
  <si>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</si>
  <si>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</si>
  <si>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</si>
  <si>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</si>
  <si>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</si>
  <si>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</si>
  <si>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</si>
  <si>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</si>
  <si>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</si>
  <si>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</si>
  <si>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</si>
  <si>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</si>
  <si>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</si>
  <si>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</si>
  <si>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</si>
  <si>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</si>
  <si>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</si>
  <si>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</si>
  <si>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</si>
  <si>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</si>
  <si>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</si>
  <si>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</si>
  <si>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</si>
  <si>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</si>
  <si>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</si>
  <si>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</si>
  <si>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</si>
  <si>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</si>
  <si>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</si>
  <si>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</si>
  <si>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</si>
  <si>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</si>
  <si>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</si>
  <si>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</si>
  <si>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</si>
  <si>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</si>
  <si>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</si>
  <si>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</si>
  <si>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</si>
  <si>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</si>
  <si>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</si>
  <si>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</si>
  <si>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</si>
  <si>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</si>
  <si>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</si>
  <si>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</si>
  <si>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</si>
  <si>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</si>
  <si>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</si>
  <si>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</si>
  <si>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</si>
  <si>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</si>
  <si>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</si>
  <si>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</si>
  <si>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</si>
  <si>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</si>
  <si>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</si>
  <si>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</si>
  <si>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</si>
  <si>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</si>
  <si>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</si>
  <si>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</si>
  <si>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</si>
  <si>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</si>
  <si>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</si>
  <si>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</si>
  <si>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</si>
  <si>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</si>
  <si>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</si>
  <si>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</si>
  <si>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</si>
  <si>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</si>
  <si>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</si>
  <si>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</si>
  <si>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</si>
  <si>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</si>
  <si>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</si>
  <si>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</si>
  <si>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</si>
  <si>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</si>
  <si>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</si>
  <si>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</si>
  <si>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</si>
  <si>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</si>
  <si>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</si>
  <si>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</si>
  <si>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</si>
  <si>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</si>
  <si>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</si>
  <si>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</si>
  <si>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</si>
  <si>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</si>
  <si>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</si>
  <si>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</si>
  <si>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</si>
  <si>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</si>
  <si>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</si>
  <si>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</si>
  <si>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</si>
  <si>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</si>
  <si>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</si>
  <si>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</si>
  <si>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</si>
  <si>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</si>
  <si>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</si>
  <si>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</si>
  <si>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</si>
  <si>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</si>
  <si>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</si>
  <si>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</si>
  <si>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</si>
  <si>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</si>
  <si>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</si>
  <si>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</si>
  <si>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</si>
  <si>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</si>
  <si>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</si>
  <si>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</si>
  <si>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</si>
  <si>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</si>
  <si>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</si>
  <si>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</si>
  <si>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</si>
  <si>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</si>
  <si>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</si>
  <si>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</si>
  <si>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</si>
  <si>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</si>
  <si>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</si>
  <si>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</si>
  <si>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</si>
  <si>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</si>
  <si>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</si>
  <si>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</si>
  <si>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</si>
  <si>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</si>
  <si>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</si>
  <si>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</si>
  <si>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</si>
  <si>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</si>
  <si>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</si>
  <si>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</si>
  <si>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</si>
  <si>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</si>
  <si>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</si>
  <si>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</si>
  <si>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</si>
  <si>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</si>
  <si>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</si>
  <si>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</si>
  <si>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</si>
  <si>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</si>
  <si>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</si>
  <si>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</si>
  <si>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</si>
  <si>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</si>
  <si>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</si>
  <si>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</si>
  <si>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</si>
  <si>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</si>
  <si>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</si>
  <si>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</si>
  <si>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</si>
  <si>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</si>
  <si>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</si>
  <si>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</si>
  <si>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</si>
  <si>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</si>
  <si>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</si>
  <si>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</si>
  <si>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</si>
  <si>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</si>
  <si>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</si>
  <si>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</si>
  <si>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</si>
  <si>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</si>
  <si>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</si>
  <si>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</si>
  <si>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</si>
  <si>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</si>
  <si>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</si>
  <si>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</si>
  <si>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</si>
  <si>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</si>
  <si>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</si>
  <si>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</si>
  <si>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</si>
  <si>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</si>
  <si>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</si>
  <si>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</si>
  <si>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</si>
  <si>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</si>
  <si>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</si>
  <si>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</si>
  <si>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</si>
  <si>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</si>
  <si>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</si>
  <si>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</si>
  <si>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</si>
  <si>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</si>
  <si>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</si>
  <si>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</si>
  <si>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</si>
  <si>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</si>
  <si>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</si>
  <si>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</si>
  <si>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</si>
  <si>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</si>
  <si>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</si>
  <si>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</si>
  <si>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</si>
  <si>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</si>
  <si>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</si>
  <si>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</si>
  <si>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</si>
  <si>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</si>
  <si>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</si>
  <si>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</si>
  <si>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</si>
  <si>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</si>
  <si>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</si>
  <si>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</si>
  <si>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</si>
  <si>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</si>
  <si>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</si>
  <si>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</si>
  <si>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</si>
  <si>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</si>
  <si>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</si>
  <si>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</si>
  <si>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</si>
  <si>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</si>
  <si>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</si>
  <si>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</si>
  <si>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</si>
  <si>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</si>
  <si>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</si>
  <si>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</si>
  <si>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</si>
  <si>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</si>
  <si>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</si>
  <si>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</si>
  <si>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</si>
  <si>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</si>
  <si>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</si>
  <si>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</si>
  <si>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</si>
  <si>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</si>
  <si>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</si>
  <si>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</si>
  <si>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</si>
  <si>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</si>
  <si>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</si>
  <si>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</si>
  <si>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</si>
  <si>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</si>
  <si>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</si>
  <si>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</si>
  <si>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</si>
  <si>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</si>
  <si>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</si>
  <si>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</si>
  <si>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</si>
  <si>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</si>
  <si>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</si>
  <si>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</si>
  <si>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</si>
  <si>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</si>
  <si>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</si>
  <si>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</si>
  <si>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</si>
  <si>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</si>
  <si>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</si>
  <si>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</si>
  <si>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</si>
  <si>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</si>
  <si>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</si>
  <si>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</si>
  <si>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</si>
  <si>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</si>
  <si>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</si>
  <si>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</si>
  <si>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</si>
  <si>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</si>
  <si>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</si>
  <si>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</si>
  <si>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</si>
  <si>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</si>
  <si>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</si>
  <si>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</si>
  <si>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</si>
  <si>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</si>
  <si>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</si>
  <si>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</si>
  <si>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</si>
  <si>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</si>
  <si>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</si>
  <si>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</si>
  <si>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</si>
  <si>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</si>
  <si>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</si>
  <si>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</si>
  <si>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</si>
  <si>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</si>
  <si>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</si>
  <si>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</si>
  <si>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</si>
  <si>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</si>
  <si>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</si>
  <si>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</si>
  <si>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</si>
  <si>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</si>
  <si>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</si>
  <si>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</si>
  <si>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</si>
  <si>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</si>
  <si>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</si>
  <si>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</si>
  <si>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</si>
  <si>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</si>
  <si>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</si>
  <si>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</si>
  <si>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</si>
  <si>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</si>
  <si>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</si>
  <si>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</si>
  <si>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</si>
  <si>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</si>
  <si>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</si>
  <si>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</si>
  <si>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</si>
  <si>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</si>
  <si>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</si>
  <si>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</si>
  <si>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</si>
  <si>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</si>
  <si>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</si>
  <si>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</si>
  <si>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</si>
  <si>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</si>
  <si>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</si>
  <si>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</si>
  <si>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</si>
  <si>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</si>
  <si>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</si>
  <si>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</si>
  <si>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</si>
  <si>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</si>
  <si>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</si>
  <si>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</si>
  <si>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</si>
  <si>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</si>
  <si>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</si>
  <si>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</si>
  <si>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</si>
  <si>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</si>
  <si>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</si>
  <si>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</si>
  <si>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</si>
  <si>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</si>
  <si>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</si>
  <si>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</si>
  <si>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</si>
  <si>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</si>
  <si>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</si>
  <si>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</si>
  <si>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</si>
  <si>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</si>
  <si>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</si>
  <si>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</si>
  <si>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</si>
  <si>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</si>
  <si>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</si>
  <si>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</si>
  <si>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</si>
  <si>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</si>
  <si>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</si>
  <si>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</si>
  <si>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</si>
  <si>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</si>
  <si>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</si>
  <si>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</si>
  <si>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</si>
  <si>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</si>
  <si>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</si>
  <si>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</si>
  <si>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</si>
  <si>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</si>
  <si>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</si>
  <si>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</si>
  <si>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</si>
  <si>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</si>
  <si>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</si>
  <si>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</si>
  <si>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</si>
  <si>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</si>
  <si>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</si>
  <si>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</si>
  <si>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</si>
  <si>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</si>
  <si>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</si>
  <si>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</si>
  <si>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</si>
  <si>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</si>
  <si>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</si>
  <si>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</si>
  <si>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</si>
  <si>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</si>
  <si>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</si>
  <si>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</si>
  <si>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</si>
  <si>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</si>
  <si>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</si>
  <si>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</si>
  <si>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</si>
  <si>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</si>
  <si>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</si>
  <si>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</si>
  <si>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</si>
  <si>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</si>
  <si>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</si>
  <si>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</si>
  <si>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</si>
  <si>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</si>
  <si>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</si>
  <si>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</si>
  <si>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</si>
  <si>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</si>
  <si>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</si>
  <si>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</si>
  <si>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</si>
  <si>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</si>
  <si>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</si>
  <si>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</si>
  <si>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</si>
  <si>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</si>
  <si>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</si>
  <si>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</si>
  <si>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</si>
  <si>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</si>
  <si>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</si>
  <si>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</si>
  <si>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</si>
  <si>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</si>
  <si>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</si>
  <si>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</si>
  <si>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</si>
  <si>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</si>
  <si>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</si>
  <si>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</si>
  <si>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</si>
  <si>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</si>
  <si>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</si>
  <si>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</si>
  <si>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</si>
  <si>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</si>
  <si>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</si>
  <si>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</si>
  <si>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</si>
  <si>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</si>
  <si>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</si>
  <si>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</si>
  <si>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</si>
  <si>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</si>
  <si>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</si>
  <si>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</si>
  <si>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</si>
  <si>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</si>
  <si>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</si>
  <si>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</si>
  <si>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</si>
  <si>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</si>
  <si>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</si>
  <si>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</si>
  <si>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</si>
  <si>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</si>
  <si>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</si>
  <si>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</si>
  <si>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</si>
  <si>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</si>
  <si>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</si>
  <si>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</si>
  <si>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</si>
  <si>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</si>
  <si>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</si>
  <si>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</si>
  <si>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</si>
  <si>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</si>
  <si>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</si>
  <si>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</si>
  <si>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</si>
  <si>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</si>
  <si>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</si>
  <si>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</si>
  <si>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</si>
  <si>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</si>
  <si>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</si>
  <si>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</si>
  <si>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</si>
  <si>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</si>
  <si>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</si>
  <si>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</si>
  <si>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</si>
  <si>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</si>
  <si>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</si>
  <si>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</si>
  <si>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</si>
  <si>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</si>
  <si>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</si>
  <si>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</si>
  <si>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</si>
  <si>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</si>
  <si>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</si>
  <si>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</si>
  <si>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</si>
  <si>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</si>
  <si>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</si>
  <si>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</si>
  <si>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</si>
  <si>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</si>
  <si>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</si>
  <si>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</si>
  <si>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</si>
  <si>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</si>
  <si>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</si>
  <si>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</si>
  <si>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</si>
  <si>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</si>
  <si>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</si>
  <si>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</si>
  <si>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</si>
  <si>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</si>
  <si>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</si>
  <si>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</si>
  <si>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</si>
  <si>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</si>
  <si>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</si>
  <si>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</si>
  <si>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</si>
  <si>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</si>
  <si>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</si>
  <si>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</si>
  <si>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</si>
  <si>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</si>
  <si>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</si>
  <si>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</si>
  <si>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</si>
  <si>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</si>
  <si>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</si>
  <si>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</si>
  <si>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</si>
  <si>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</si>
  <si>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</si>
  <si>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</si>
  <si>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</si>
  <si>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</si>
  <si>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</si>
  <si>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</si>
  <si>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</si>
  <si>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</si>
  <si>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</si>
  <si>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</si>
  <si>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</si>
  <si>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</si>
  <si>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</si>
  <si>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</si>
  <si>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</si>
  <si>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</si>
  <si>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</si>
  <si>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</si>
  <si>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</si>
  <si>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</si>
  <si>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</si>
  <si>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</si>
  <si>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</si>
  <si>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</si>
  <si>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</si>
  <si>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</si>
  <si>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</si>
  <si>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</si>
  <si>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</si>
  <si>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</si>
  <si>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</si>
  <si>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</si>
  <si>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</si>
  <si>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</si>
  <si>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</si>
  <si>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</si>
  <si>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</si>
  <si>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</si>
  <si>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</si>
  <si>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</si>
  <si>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</si>
  <si>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</si>
  <si>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</si>
  <si>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</si>
  <si>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</si>
  <si>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</si>
  <si>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</si>
  <si>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</si>
  <si>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</si>
  <si>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</si>
  <si>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</si>
  <si>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</si>
  <si>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</si>
  <si>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</si>
  <si>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</si>
  <si>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</si>
  <si>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</si>
  <si>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</si>
  <si>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</si>
  <si>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</si>
  <si>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</si>
  <si>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</si>
  <si>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</si>
  <si>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</si>
  <si>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</si>
  <si>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</si>
  <si>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</si>
  <si>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</si>
  <si>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</si>
  <si>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</si>
  <si>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</si>
  <si>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</si>
  <si>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</si>
  <si>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</si>
  <si>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</si>
  <si>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</si>
  <si>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</si>
  <si>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</si>
  <si>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</si>
  <si>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</si>
  <si>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</si>
  <si>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</si>
  <si>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</si>
  <si>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</si>
  <si>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</si>
  <si>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</si>
  <si>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</si>
  <si>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</si>
  <si>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</si>
  <si>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</si>
  <si>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</si>
  <si>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</si>
  <si>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</si>
  <si>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</si>
  <si>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</si>
  <si>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</si>
  <si>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</si>
  <si>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</si>
  <si>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</si>
  <si>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</si>
  <si>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</si>
  <si>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</si>
  <si>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</si>
  <si>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</si>
  <si>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</si>
  <si>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</si>
  <si>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</si>
  <si>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</si>
  <si>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</si>
  <si>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</si>
  <si>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</si>
  <si>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</si>
  <si>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</si>
  <si>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</si>
  <si>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</si>
  <si>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</si>
  <si>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</si>
  <si>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</si>
  <si>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</si>
  <si>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</si>
  <si>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</si>
  <si>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</si>
  <si>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</si>
  <si>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</si>
  <si>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</si>
  <si>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</si>
  <si>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</si>
  <si>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</si>
  <si>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</si>
  <si>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</si>
  <si>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</si>
  <si>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</si>
  <si>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</si>
  <si>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</si>
  <si>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</si>
  <si>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</si>
  <si>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</si>
  <si>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</si>
  <si>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</si>
  <si>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</si>
  <si>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</si>
  <si>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</si>
  <si>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</si>
  <si>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</si>
  <si>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</si>
  <si>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</si>
  <si>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</si>
  <si>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</si>
  <si>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</si>
  <si>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</si>
  <si>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</si>
  <si>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</si>
  <si>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</si>
  <si>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</si>
  <si>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</si>
  <si>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</si>
  <si>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</si>
  <si>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</si>
  <si>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</si>
  <si>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</si>
  <si>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</si>
  <si>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</si>
  <si>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</si>
  <si>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</si>
  <si>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</si>
  <si>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</si>
  <si>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</si>
  <si>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</si>
  <si>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</si>
  <si>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</si>
  <si>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</si>
  <si>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</si>
  <si>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</si>
  <si>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</si>
  <si>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</si>
  <si>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</si>
  <si>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</si>
  <si>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</si>
  <si>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</si>
  <si>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</si>
  <si>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</si>
  <si>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</si>
  <si>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</si>
  <si>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</si>
  <si>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</si>
  <si>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</si>
  <si>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</si>
  <si>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</si>
  <si>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</si>
  <si>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</si>
  <si>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</si>
  <si>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</si>
  <si>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</si>
  <si>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</si>
  <si>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</si>
  <si>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</si>
  <si>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</si>
  <si>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</si>
  <si>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</si>
  <si>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</si>
  <si>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</si>
  <si>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</si>
  <si>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</si>
  <si>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</si>
  <si>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</si>
  <si>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</si>
  <si>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</si>
  <si>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</si>
  <si>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</si>
  <si>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</si>
  <si>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</si>
  <si>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</si>
  <si>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</si>
  <si>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</si>
  <si>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</si>
  <si>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</si>
  <si>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</si>
  <si>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</si>
  <si>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</si>
  <si>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</si>
  <si>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</si>
  <si>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</si>
  <si>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</si>
  <si>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</si>
  <si>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</si>
  <si>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</si>
  <si>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</si>
  <si>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</si>
  <si>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</si>
  <si>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</si>
  <si>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</si>
  <si>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</si>
  <si>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</si>
  <si>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</si>
  <si>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</si>
  <si>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</si>
  <si>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</si>
  <si>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</si>
  <si>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</si>
  <si>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</si>
  <si>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</si>
  <si>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</si>
  <si>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</si>
  <si>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</si>
  <si>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</si>
  <si>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</si>
  <si>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</si>
  <si>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</si>
  <si>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</si>
  <si>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</si>
  <si>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</si>
  <si>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</si>
  <si>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</si>
  <si>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</si>
  <si>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</si>
  <si>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</si>
  <si>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</si>
  <si>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</si>
  <si>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</si>
  <si>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</si>
  <si>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</si>
  <si>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</si>
  <si>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</si>
  <si>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</si>
  <si>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</si>
  <si>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</si>
  <si>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</si>
  <si>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</si>
  <si>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</si>
  <si>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</si>
  <si>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</si>
  <si>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</si>
  <si>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</si>
  <si>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</si>
  <si>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</si>
  <si>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</si>
  <si>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</si>
  <si>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</si>
  <si>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</si>
  <si>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</si>
  <si>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</si>
  <si>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</si>
  <si>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</si>
  <si>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</si>
  <si>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</si>
  <si>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</si>
  <si>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</si>
  <si>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</si>
  <si>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</si>
  <si>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</si>
  <si>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</si>
  <si>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</si>
  <si>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</si>
  <si>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</si>
  <si>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</si>
  <si>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</si>
  <si>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</si>
  <si>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</si>
  <si>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</si>
  <si>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</si>
  <si>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</si>
  <si>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</si>
  <si>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</si>
  <si>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</si>
  <si>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</si>
  <si>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</si>
  <si>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</si>
  <si>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</si>
  <si>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</si>
  <si>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</si>
  <si>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</si>
  <si>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</si>
  <si>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</si>
  <si>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</si>
  <si>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</si>
  <si>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</si>
  <si>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</si>
  <si>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</si>
  <si>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</si>
  <si>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</si>
  <si>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</si>
  <si>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</si>
  <si>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</si>
  <si>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</si>
  <si>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</si>
  <si>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</si>
  <si>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</si>
  <si>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</si>
  <si>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</si>
  <si>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</si>
  <si>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</si>
  <si>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</si>
  <si>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</si>
  <si>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</si>
  <si>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</si>
  <si>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</si>
  <si>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</si>
  <si>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</si>
  <si>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</si>
  <si>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</si>
  <si>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</si>
  <si>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</si>
  <si>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</si>
  <si>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</si>
  <si>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</si>
  <si>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</si>
  <si>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</si>
  <si>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</si>
  <si>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</si>
  <si>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</si>
  <si>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</si>
  <si>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</si>
  <si>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</si>
  <si>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</si>
  <si>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</si>
  <si>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</si>
  <si>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</si>
  <si>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</si>
  <si>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</si>
  <si>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</si>
  <si>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</si>
  <si>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</si>
  <si>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</si>
  <si>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</si>
  <si>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</si>
  <si>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</si>
  <si>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</si>
  <si>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</si>
  <si>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</si>
  <si>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</si>
  <si>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</si>
  <si>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</si>
  <si>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</si>
  <si>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</si>
  <si>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</si>
  <si>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</si>
  <si>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</si>
  <si>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</si>
  <si>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</si>
  <si>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</si>
  <si>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</si>
  <si>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</si>
  <si>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</si>
  <si>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</si>
  <si>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</si>
  <si>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</si>
  <si>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</si>
  <si>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</si>
  <si>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</si>
  <si>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</si>
  <si>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</si>
  <si>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</si>
  <si>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</si>
  <si>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</si>
  <si>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</si>
  <si>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</si>
  <si>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</si>
  <si>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</si>
  <si>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</si>
  <si>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</si>
  <si>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</si>
  <si>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</si>
  <si>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</si>
  <si>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</si>
  <si>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</si>
  <si>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</si>
  <si>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</si>
  <si>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</si>
  <si>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</si>
  <si>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</si>
  <si>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</si>
  <si>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</si>
  <si>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</si>
  <si>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</si>
  <si>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</si>
  <si>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</si>
  <si>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</si>
  <si>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</si>
  <si>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</si>
  <si>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</si>
  <si>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</si>
  <si>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</si>
  <si>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</si>
  <si>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</si>
  <si>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</si>
  <si>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</si>
  <si>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</si>
  <si>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</si>
  <si>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</si>
  <si>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</si>
  <si>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</si>
  <si>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</si>
  <si>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</si>
  <si>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</si>
  <si>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</si>
  <si>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</si>
  <si>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</si>
  <si>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</si>
  <si>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</si>
  <si>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</si>
  <si>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</si>
  <si>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</si>
  <si>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</si>
  <si>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</si>
  <si>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</si>
  <si>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</si>
  <si>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</si>
  <si>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</si>
  <si>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</si>
  <si>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</si>
  <si>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</si>
  <si>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</si>
  <si>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</si>
  <si>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</si>
  <si>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</si>
  <si>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</si>
  <si>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</si>
  <si>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</si>
  <si>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</si>
  <si>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</si>
  <si>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</si>
  <si>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</si>
  <si>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</si>
  <si>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</si>
  <si>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</si>
  <si>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</si>
  <si>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</si>
  <si>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</si>
  <si>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</si>
  <si>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</si>
  <si>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</si>
  <si>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</si>
  <si>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</si>
  <si>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</si>
  <si>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</si>
  <si>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</si>
  <si>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</si>
  <si>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</si>
  <si>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</si>
  <si>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</si>
  <si>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</si>
  <si>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</si>
  <si>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</si>
  <si>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</si>
  <si>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</si>
  <si>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</si>
  <si>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</si>
  <si>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</si>
  <si>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</si>
  <si>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</si>
  <si>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</si>
  <si>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</si>
  <si>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</si>
  <si>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</si>
  <si>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</si>
  <si>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</si>
  <si>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</si>
  <si>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</si>
  <si>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</si>
  <si>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</si>
  <si>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</si>
  <si>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</si>
  <si>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</si>
  <si>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</si>
  <si>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</si>
  <si>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</si>
  <si>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</si>
  <si>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</si>
  <si>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</si>
  <si>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</si>
  <si>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</si>
  <si>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</si>
  <si>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</si>
  <si>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</si>
  <si>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</si>
  <si>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</si>
  <si>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</si>
  <si>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</si>
  <si>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</si>
  <si>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</si>
  <si>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</si>
  <si>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</si>
  <si>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</si>
  <si>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</si>
  <si>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</si>
  <si>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</si>
  <si>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</si>
  <si>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</si>
  <si>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</si>
  <si>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</si>
  <si>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</si>
  <si>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</si>
  <si>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</si>
  <si>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</si>
  <si>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</si>
  <si>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</si>
  <si>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</si>
  <si>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</si>
  <si>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</si>
  <si>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</si>
  <si>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</si>
  <si>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</si>
  <si>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</si>
  <si>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</si>
  <si>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</si>
  <si>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</si>
  <si>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</si>
  <si>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</si>
  <si>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</si>
  <si>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</si>
  <si>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</si>
  <si>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</si>
  <si>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</si>
  <si>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</si>
  <si>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</si>
  <si>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</si>
  <si>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</si>
  <si>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</si>
  <si>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</si>
  <si>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</si>
  <si>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</si>
  <si>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</si>
  <si>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</si>
  <si>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</si>
  <si>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</si>
  <si>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</si>
  <si>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</si>
  <si>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</si>
  <si>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</si>
  <si>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</si>
  <si>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</si>
  <si>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</si>
  <si>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</si>
  <si>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</si>
  <si>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</si>
  <si>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</si>
  <si>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</si>
  <si>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</si>
  <si>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</si>
  <si>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</si>
  <si>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</si>
  <si>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</si>
  <si>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</si>
  <si>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</si>
  <si>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</si>
  <si>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</si>
  <si>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</si>
  <si>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</si>
  <si>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</si>
  <si>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</si>
  <si>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</si>
  <si>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</si>
  <si>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</si>
  <si>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</si>
  <si>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</si>
  <si>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</si>
  <si>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</si>
  <si>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</si>
  <si>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</si>
  <si>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</si>
  <si>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</si>
  <si>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</si>
  <si>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</si>
  <si>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</si>
  <si>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</si>
  <si>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</si>
  <si>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</si>
  <si>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</si>
  <si>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</si>
  <si>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</si>
  <si>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</si>
  <si>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</si>
  <si>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</si>
  <si>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</si>
  <si>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</si>
  <si>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</si>
  <si>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</si>
  <si>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</si>
  <si>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</si>
  <si>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</si>
  <si>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</si>
  <si>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</si>
  <si>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</si>
  <si>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</si>
  <si>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</si>
  <si>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</si>
  <si>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</si>
  <si>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</si>
  <si>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</si>
  <si>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</si>
  <si>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</si>
  <si>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</si>
  <si>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</si>
  <si>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</si>
  <si>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</si>
  <si>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</si>
  <si>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</si>
  <si>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</si>
  <si>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</si>
  <si>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</si>
  <si>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</si>
  <si>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</si>
  <si>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</si>
  <si>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</si>
  <si>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</si>
  <si>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</si>
  <si>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</si>
  <si>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</si>
  <si>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</si>
  <si>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</si>
  <si>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</si>
  <si>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</si>
  <si>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</si>
  <si>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</si>
  <si>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</si>
  <si>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</si>
  <si>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</si>
  <si>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</si>
  <si>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</si>
  <si>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</si>
  <si>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</si>
  <si>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</si>
  <si>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</si>
  <si>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</si>
  <si>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</si>
  <si>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</si>
  <si>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</si>
  <si>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</si>
  <si>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</si>
  <si>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</si>
  <si>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</si>
  <si>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</si>
  <si>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</si>
  <si>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</si>
  <si>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</si>
  <si>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</si>
  <si>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</si>
  <si>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</si>
  <si>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</si>
  <si>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</si>
  <si>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</si>
  <si>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</si>
  <si>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</si>
  <si>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</si>
  <si>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</si>
  <si>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</si>
  <si>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</si>
  <si>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</si>
  <si>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</si>
  <si>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</si>
  <si>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</si>
  <si>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</si>
  <si>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</si>
  <si>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</si>
  <si>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</si>
  <si>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</si>
  <si>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</si>
  <si>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</si>
  <si>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</si>
  <si>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</si>
  <si>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3335985007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</si>
  <si>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</si>
  <si>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</si>
  <si>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</si>
  <si>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</si>
  <si>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</si>
  <si>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</si>
  <si>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</si>
  <si>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3335981941</t>
  </si>
  <si>
    <t>3335986860</t>
  </si>
  <si>
    <t>3335987621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</si>
  <si>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</si>
  <si>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</si>
  <si>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</si>
  <si>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</si>
  <si>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</si>
  <si>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</si>
  <si>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</si>
  <si>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</si>
  <si>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</si>
  <si>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</si>
  <si>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</si>
  <si>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3335988580</t>
  </si>
  <si>
    <t>3335988519</t>
  </si>
  <si>
    <t>3335988516</t>
  </si>
  <si>
    <t>3335988316</t>
  </si>
  <si>
    <t>3335988313</t>
  </si>
  <si>
    <t>3335988311</t>
  </si>
  <si>
    <t>DTEL Zona Metro Este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</si>
  <si>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</si>
  <si>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</si>
  <si>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</si>
  <si>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</si>
  <si>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</si>
  <si>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</si>
  <si>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</si>
  <si>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</si>
  <si>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</si>
  <si>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</si>
  <si>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</si>
  <si>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</si>
  <si>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</si>
  <si>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</si>
  <si>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</si>
  <si>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</si>
  <si>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</si>
  <si>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</si>
  <si>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</si>
  <si>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</si>
  <si>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</si>
  <si>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</si>
  <si>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</si>
  <si>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</si>
  <si>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</si>
  <si>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</si>
  <si>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</si>
  <si>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</si>
  <si>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</si>
  <si>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</si>
  <si>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</si>
  <si>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3335989119</t>
  </si>
  <si>
    <t>3335989113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</si>
  <si>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</si>
  <si>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</si>
  <si>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</si>
  <si>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</si>
  <si>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</si>
  <si>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</si>
  <si>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</si>
  <si>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</si>
  <si>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3335989152</t>
  </si>
  <si>
    <t>3335989151</t>
  </si>
  <si>
    <t>3335989150</t>
  </si>
  <si>
    <t>3335989149</t>
  </si>
  <si>
    <t>3335989148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</si>
  <si>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</si>
  <si>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</si>
  <si>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</si>
  <si>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</si>
  <si>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</si>
  <si>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</si>
  <si>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</si>
  <si>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</si>
  <si>
    <t>FALLA DE COMUNICACION</t>
  </si>
  <si>
    <t>LOCALIDAD EN REMODELACION</t>
  </si>
  <si>
    <t>EN ESPERA DE ROZAMIENTO DE FILTRACION EN LOCALIDAD</t>
  </si>
  <si>
    <t>3335989166</t>
  </si>
  <si>
    <t>3335989165</t>
  </si>
  <si>
    <t>3335989164</t>
  </si>
  <si>
    <t>3335989163</t>
  </si>
  <si>
    <t>3335989162</t>
  </si>
  <si>
    <t>3335989161</t>
  </si>
  <si>
    <t>Acevedo Dominguez, Victor Leonardo</t>
  </si>
  <si>
    <t>14/8/2021 10:10</t>
  </si>
  <si>
    <t>14/8/2021 10:35</t>
  </si>
  <si>
    <t xml:space="preserve">14/8/2021 10:22 </t>
  </si>
  <si>
    <t xml:space="preserve">14/8/2021 10:35 </t>
  </si>
  <si>
    <t>14/8/2021 10:32</t>
  </si>
  <si>
    <t>14/8/2021 9:30</t>
  </si>
  <si>
    <t xml:space="preserve">14/8/2021 10:39 </t>
  </si>
  <si>
    <t>14/8/2021 10:39</t>
  </si>
  <si>
    <t>14/8/2021 10:40</t>
  </si>
  <si>
    <t>14/8/2021 10:44</t>
  </si>
  <si>
    <t xml:space="preserve">14/8/2021 10:49 </t>
  </si>
  <si>
    <t>14/8/2021 10:48</t>
  </si>
  <si>
    <t>14/8/2021 10:51</t>
  </si>
  <si>
    <t>14/8/2021 10:45</t>
  </si>
  <si>
    <t>14/8/2021 10:49</t>
  </si>
  <si>
    <t>14/8/2021 10:50</t>
  </si>
  <si>
    <t>14/8/2021 10:47</t>
  </si>
  <si>
    <t>14/8/2021 10:55</t>
  </si>
  <si>
    <t>14/8/2021 10:57</t>
  </si>
  <si>
    <t xml:space="preserve">14/8/2021 10:53 </t>
  </si>
  <si>
    <t>En servicio</t>
  </si>
  <si>
    <t>3335989290</t>
  </si>
  <si>
    <t>3335989284</t>
  </si>
  <si>
    <t>3335989280</t>
  </si>
  <si>
    <t>3335989277</t>
  </si>
  <si>
    <t>3335989275</t>
  </si>
  <si>
    <t>3335989271</t>
  </si>
  <si>
    <t>3335989267</t>
  </si>
  <si>
    <t>3335989263</t>
  </si>
  <si>
    <t>3335989261</t>
  </si>
  <si>
    <t>3335989260</t>
  </si>
  <si>
    <t>3335989242</t>
  </si>
  <si>
    <t>3335989240</t>
  </si>
  <si>
    <t>3335989237</t>
  </si>
  <si>
    <t>3335989234</t>
  </si>
  <si>
    <t>3335989227</t>
  </si>
  <si>
    <t>3335989221</t>
  </si>
  <si>
    <t>3335989219</t>
  </si>
  <si>
    <t>3335989197</t>
  </si>
  <si>
    <t>3335989196</t>
  </si>
  <si>
    <t>3335989193</t>
  </si>
  <si>
    <t>3335989187</t>
  </si>
  <si>
    <t>3335989181</t>
  </si>
  <si>
    <t>3335989178</t>
  </si>
  <si>
    <t>3335989170</t>
  </si>
  <si>
    <t>INHIBIDO REINICIO FALLIDO</t>
  </si>
  <si>
    <t>Peguero Solano, Victor Manuel</t>
  </si>
  <si>
    <t>Osoria Torres, Jose Bolivar</t>
  </si>
  <si>
    <t>3335989254</t>
  </si>
  <si>
    <t>3335989253</t>
  </si>
  <si>
    <t>3335989252</t>
  </si>
  <si>
    <t>3335989251</t>
  </si>
  <si>
    <t>3335989247</t>
  </si>
  <si>
    <t>3335989246</t>
  </si>
  <si>
    <t>3335989243</t>
  </si>
  <si>
    <t>3335989208</t>
  </si>
  <si>
    <t>3335989207</t>
  </si>
  <si>
    <t>3335989206</t>
  </si>
  <si>
    <t>FUERA DE SERVICIO</t>
  </si>
  <si>
    <t xml:space="preserve">FUERA DE SERVICIO </t>
  </si>
  <si>
    <t>Closed</t>
  </si>
  <si>
    <t>Cuevas Peralta, Ivan Hanell</t>
  </si>
  <si>
    <t>REINICIO ATM</t>
  </si>
  <si>
    <t>ENVIO CARGA</t>
  </si>
  <si>
    <t>14/8/2021 9:53</t>
  </si>
  <si>
    <t>14/8/2021 9:34</t>
  </si>
  <si>
    <t>14/8/2021 9:52</t>
  </si>
  <si>
    <t>14/8/2021 9:51</t>
  </si>
  <si>
    <t>14/8/2021 9:43</t>
  </si>
  <si>
    <t>14/8/2021 9:54</t>
  </si>
  <si>
    <t>14/8/2021 9:24</t>
  </si>
  <si>
    <t>14/8/2021 11:13</t>
  </si>
  <si>
    <t>14/8/2021 11:15</t>
  </si>
  <si>
    <t>14/8/2021 11:17</t>
  </si>
  <si>
    <t>REINICIO FALLIDO</t>
  </si>
  <si>
    <t>3335989380</t>
  </si>
  <si>
    <t>3335989379</t>
  </si>
  <si>
    <t>3335989378</t>
  </si>
  <si>
    <t>3335989377</t>
  </si>
  <si>
    <t>3335989376</t>
  </si>
  <si>
    <t>3335989364</t>
  </si>
  <si>
    <t>3335989354</t>
  </si>
  <si>
    <t>3335989352</t>
  </si>
  <si>
    <t>3335989351</t>
  </si>
  <si>
    <t>3335989350</t>
  </si>
  <si>
    <t>3335989347</t>
  </si>
  <si>
    <t>3335989346</t>
  </si>
  <si>
    <t>3335989345</t>
  </si>
  <si>
    <t>3335989334</t>
  </si>
  <si>
    <t>3335989329</t>
  </si>
  <si>
    <t>3335989326</t>
  </si>
  <si>
    <t>3335989325</t>
  </si>
  <si>
    <t>3335989324</t>
  </si>
  <si>
    <t>3335989323</t>
  </si>
  <si>
    <t>3335989314</t>
  </si>
  <si>
    <t>3335989312</t>
  </si>
  <si>
    <t>3335989311</t>
  </si>
  <si>
    <t>3335989310</t>
  </si>
  <si>
    <t>3335989303</t>
  </si>
  <si>
    <t>3335989302</t>
  </si>
  <si>
    <t>3335989375</t>
  </si>
  <si>
    <t>3335989374</t>
  </si>
  <si>
    <t>3335989373</t>
  </si>
  <si>
    <t>3335989372</t>
  </si>
  <si>
    <t>3335989371</t>
  </si>
  <si>
    <t>3335989370</t>
  </si>
  <si>
    <t>3335989369</t>
  </si>
  <si>
    <t>3335989319</t>
  </si>
  <si>
    <t>14/8/2021 13:49</t>
  </si>
  <si>
    <t>14/8/2021 13:33</t>
  </si>
  <si>
    <t>14/8/2021 13:34</t>
  </si>
  <si>
    <t>14/8/2021 13:38</t>
  </si>
  <si>
    <t>14/8/2021 11:57</t>
  </si>
  <si>
    <t>14/8/2021 13:37</t>
  </si>
  <si>
    <t xml:space="preserve">14/8/2021 13:25 </t>
  </si>
  <si>
    <t>14/8/2021 14:02</t>
  </si>
  <si>
    <t xml:space="preserve">14/8/2021 14:20 </t>
  </si>
  <si>
    <t>14/8/2021 14:22</t>
  </si>
  <si>
    <t>14/8/2021 14:23</t>
  </si>
  <si>
    <t>14/8/2021 14:19</t>
  </si>
  <si>
    <t>14/8/2021 14:07</t>
  </si>
  <si>
    <t>14/8/2021 14:16</t>
  </si>
  <si>
    <t>14/8/2021 14:30</t>
  </si>
  <si>
    <t>14/8/2021 14:32</t>
  </si>
  <si>
    <t>14/8/2021 14:26</t>
  </si>
  <si>
    <t>14/8/2021 14:39</t>
  </si>
  <si>
    <t>14/8/2021 14:36</t>
  </si>
  <si>
    <t>14/8/2021 14:38</t>
  </si>
  <si>
    <t>14/8/2021 14:35</t>
  </si>
  <si>
    <t>14/8/2021 14:29</t>
  </si>
  <si>
    <t>14/8/2021 14:37</t>
  </si>
  <si>
    <t>14/8/2021 14:34</t>
  </si>
  <si>
    <t>14/8/2021 14:43</t>
  </si>
  <si>
    <t>14/8/2021 14:49</t>
  </si>
  <si>
    <t>14/8/2021 14:48</t>
  </si>
  <si>
    <t>14/8/2021 14:47</t>
  </si>
  <si>
    <t>14/8/2021 13:31</t>
  </si>
  <si>
    <t>14/8/2021 14:42</t>
  </si>
  <si>
    <t>14/8/2021 14:45</t>
  </si>
  <si>
    <t>14/8/2021 14:41</t>
  </si>
  <si>
    <t>14/8/2021 14:46</t>
  </si>
  <si>
    <t>14/8/2021 /14:56</t>
  </si>
  <si>
    <t>14/8/2021 14:53</t>
  </si>
  <si>
    <t>14/8/2021 14:57</t>
  </si>
  <si>
    <t>14/8/2021 14:56</t>
  </si>
  <si>
    <t>14/8/2021 14:15</t>
  </si>
  <si>
    <t>14/8/2021 14:40</t>
  </si>
  <si>
    <t>14/8/2021 15:40</t>
  </si>
  <si>
    <t>14/8/2021 15:33</t>
  </si>
  <si>
    <t>14/8/2021 15:08</t>
  </si>
  <si>
    <t>14/8/2021 15:46</t>
  </si>
  <si>
    <t>14/8/2021 15:50</t>
  </si>
  <si>
    <t>14/8/2021 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</si>
</sst>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96.8324421296275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2699</v>
      </c>
    </row>
    <row r="4" spans="1:11" ht="18" x14ac:dyDescent="0.25">
      <c r="A4" s="107" t="str">
        <f t="shared" ref="A4:A9" ca="1" si="0">CONCATENATE(TODAY()-C4," días")</f>
        <v>59.4985879629603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2700</v>
      </c>
    </row>
    <row r="5" spans="1:11" ht="18" x14ac:dyDescent="0.25">
      <c r="A5" s="107" t="str">
        <f ca="1">CONCATENATE(TODAY()-C5," días")</f>
        <v>49.4985879629603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2699</v>
      </c>
    </row>
    <row r="6" spans="1:11" ht="18" x14ac:dyDescent="0.25">
      <c r="A6" s="107" t="str">
        <f t="shared" ca="1" si="0"/>
        <v>49.5651273148178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2699</v>
      </c>
    </row>
    <row r="7" spans="1:11" ht="18" x14ac:dyDescent="0.25">
      <c r="A7" s="107" t="str">
        <f t="shared" ca="1" si="0"/>
        <v>20.0556018518546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14.4964583333349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1.0611689814832 días</v>
      </c>
      <c r="B9" s="151" t="s">
        <v>2626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7" priority="99400"/>
  </conditionalFormatting>
  <conditionalFormatting sqref="E3">
    <cfRule type="duplicateValues" dxfId="76" priority="121763"/>
  </conditionalFormatting>
  <conditionalFormatting sqref="E3">
    <cfRule type="duplicateValues" dxfId="75" priority="121764"/>
    <cfRule type="duplicateValues" dxfId="74" priority="121765"/>
  </conditionalFormatting>
  <conditionalFormatting sqref="E3">
    <cfRule type="duplicateValues" dxfId="73" priority="121766"/>
    <cfRule type="duplicateValues" dxfId="72" priority="121767"/>
    <cfRule type="duplicateValues" dxfId="71" priority="121768"/>
    <cfRule type="duplicateValues" dxfId="70" priority="121769"/>
  </conditionalFormatting>
  <conditionalFormatting sqref="B3">
    <cfRule type="duplicateValues" dxfId="69" priority="121770"/>
  </conditionalFormatting>
  <conditionalFormatting sqref="E4">
    <cfRule type="duplicateValues" dxfId="68" priority="115"/>
  </conditionalFormatting>
  <conditionalFormatting sqref="E4">
    <cfRule type="duplicateValues" dxfId="67" priority="112"/>
    <cfRule type="duplicateValues" dxfId="66" priority="113"/>
    <cfRule type="duplicateValues" dxfId="65" priority="114"/>
  </conditionalFormatting>
  <conditionalFormatting sqref="E4">
    <cfRule type="duplicateValues" dxfId="64" priority="111"/>
  </conditionalFormatting>
  <conditionalFormatting sqref="E4">
    <cfRule type="duplicateValues" dxfId="63" priority="108"/>
    <cfRule type="duplicateValues" dxfId="62" priority="109"/>
    <cfRule type="duplicateValues" dxfId="61" priority="110"/>
  </conditionalFormatting>
  <conditionalFormatting sqref="B4">
    <cfRule type="duplicateValues" dxfId="60" priority="107"/>
  </conditionalFormatting>
  <conditionalFormatting sqref="E4">
    <cfRule type="duplicateValues" dxfId="59" priority="106"/>
  </conditionalFormatting>
  <conditionalFormatting sqref="B5">
    <cfRule type="duplicateValues" dxfId="58" priority="90"/>
  </conditionalFormatting>
  <conditionalFormatting sqref="E5">
    <cfRule type="duplicateValues" dxfId="57" priority="89"/>
  </conditionalFormatting>
  <conditionalFormatting sqref="E5">
    <cfRule type="duplicateValues" dxfId="56" priority="86"/>
    <cfRule type="duplicateValues" dxfId="55" priority="87"/>
    <cfRule type="duplicateValues" dxfId="54" priority="88"/>
  </conditionalFormatting>
  <conditionalFormatting sqref="E5">
    <cfRule type="duplicateValues" dxfId="53" priority="85"/>
  </conditionalFormatting>
  <conditionalFormatting sqref="E5">
    <cfRule type="duplicateValues" dxfId="52" priority="82"/>
    <cfRule type="duplicateValues" dxfId="51" priority="83"/>
    <cfRule type="duplicateValues" dxfId="50" priority="84"/>
  </conditionalFormatting>
  <conditionalFormatting sqref="E5">
    <cfRule type="duplicateValues" dxfId="49" priority="81"/>
  </conditionalFormatting>
  <conditionalFormatting sqref="E7">
    <cfRule type="duplicateValues" dxfId="48" priority="34"/>
  </conditionalFormatting>
  <conditionalFormatting sqref="E7">
    <cfRule type="duplicateValues" dxfId="47" priority="32"/>
    <cfRule type="duplicateValues" dxfId="46" priority="33"/>
  </conditionalFormatting>
  <conditionalFormatting sqref="E7">
    <cfRule type="duplicateValues" dxfId="45" priority="29"/>
    <cfRule type="duplicateValues" dxfId="44" priority="30"/>
    <cfRule type="duplicateValues" dxfId="43" priority="31"/>
  </conditionalFormatting>
  <conditionalFormatting sqref="E7">
    <cfRule type="duplicateValues" dxfId="42" priority="25"/>
    <cfRule type="duplicateValues" dxfId="41" priority="26"/>
    <cfRule type="duplicateValues" dxfId="40" priority="27"/>
    <cfRule type="duplicateValues" dxfId="39" priority="28"/>
  </conditionalFormatting>
  <conditionalFormatting sqref="B7">
    <cfRule type="duplicateValues" dxfId="38" priority="24"/>
  </conditionalFormatting>
  <conditionalFormatting sqref="B7">
    <cfRule type="duplicateValues" dxfId="37" priority="22"/>
    <cfRule type="duplicateValues" dxfId="36" priority="23"/>
  </conditionalFormatting>
  <conditionalFormatting sqref="E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B8">
    <cfRule type="duplicateValues" dxfId="31" priority="17"/>
  </conditionalFormatting>
  <conditionalFormatting sqref="E8">
    <cfRule type="duplicateValues" dxfId="30" priority="16"/>
  </conditionalFormatting>
  <conditionalFormatting sqref="E9">
    <cfRule type="duplicateValues" dxfId="29" priority="5"/>
    <cfRule type="duplicateValues" dxfId="28" priority="6"/>
    <cfRule type="duplicateValues" dxfId="27" priority="7"/>
    <cfRule type="duplicateValues" dxfId="26" priority="8"/>
  </conditionalFormatting>
  <conditionalFormatting sqref="B9">
    <cfRule type="duplicateValues" dxfId="25" priority="130226"/>
  </conditionalFormatting>
  <conditionalFormatting sqref="E6">
    <cfRule type="duplicateValues" dxfId="24" priority="130228"/>
  </conditionalFormatting>
  <conditionalFormatting sqref="B6">
    <cfRule type="duplicateValues" dxfId="23" priority="130229"/>
  </conditionalFormatting>
  <conditionalFormatting sqref="B6">
    <cfRule type="duplicateValues" dxfId="22" priority="130230"/>
    <cfRule type="duplicateValues" dxfId="21" priority="130231"/>
    <cfRule type="duplicateValues" dxfId="20" priority="130232"/>
  </conditionalFormatting>
  <conditionalFormatting sqref="E6">
    <cfRule type="duplicateValues" dxfId="19" priority="130233"/>
    <cfRule type="duplicateValues" dxfId="18" priority="130234"/>
  </conditionalFormatting>
  <conditionalFormatting sqref="E6">
    <cfRule type="duplicateValues" dxfId="17" priority="130235"/>
    <cfRule type="duplicateValues" dxfId="16" priority="130236"/>
    <cfRule type="duplicateValues" dxfId="15" priority="130237"/>
  </conditionalFormatting>
  <conditionalFormatting sqref="E6">
    <cfRule type="duplicateValues" dxfId="14" priority="130238"/>
    <cfRule type="duplicateValues" dxfId="13" priority="130239"/>
    <cfRule type="duplicateValues" dxfId="12" priority="130240"/>
    <cfRule type="duplicateValues" dxfId="1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7597"/>
  <sheetViews>
    <sheetView tabSelected="1" zoomScale="70" zoomScaleNormal="70" workbookViewId="0">
      <pane ySplit="4" topLeftCell="A5" activePane="bottomLeft" state="frozen"/>
      <selection pane="bottomLeft" activeCell="A5" sqref="A5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hidden="1" customWidth="1"/>
    <col min="7" max="7" width="54.28515625" style="44" hidden="1" customWidth="1"/>
    <col min="8" max="11" width="5.85546875" style="44" hidden="1" customWidth="1"/>
    <col min="12" max="12" width="52" style="44" bestFit="1" customWidth="1"/>
    <col min="13" max="13" width="20.140625" style="101" bestFit="1" customWidth="1"/>
    <col min="14" max="14" width="18.85546875" style="101" hidden="1" customWidth="1"/>
    <col min="15" max="15" width="42.5703125" style="101" hidden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4" t="s">
        <v>2148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0" t="str">
        <f>VLOOKUP(E5,'LISTADO ATM'!$A$2:$C$902,3,0)</f>
        <v>DISTRITO NACIONAL</v>
      </c>
      <c r="B5" s="151">
        <v>3335987759</v>
      </c>
      <c r="C5" s="96">
        <v>44418.598854166667</v>
      </c>
      <c r="D5" s="96" t="s">
        <v>2175</v>
      </c>
      <c r="E5" s="136">
        <v>952</v>
      </c>
      <c r="F5" s="150" t="str">
        <f>VLOOKUP(E5,VIP!$A$2:$O14837,2,0)</f>
        <v>DRBR16L</v>
      </c>
      <c r="G5" s="150" t="str">
        <f>VLOOKUP(E5,'LISTADO ATM'!$A$2:$B$901,2,0)</f>
        <v xml:space="preserve">ATM Alvarez Rivas </v>
      </c>
      <c r="H5" s="150" t="str">
        <f>VLOOKUP(E5,VIP!$A$2:$O19798,7,FALSE)</f>
        <v>Si</v>
      </c>
      <c r="I5" s="150" t="str">
        <f>VLOOKUP(E5,VIP!$A$2:$O11763,8,FALSE)</f>
        <v>Si</v>
      </c>
      <c r="J5" s="150" t="str">
        <f>VLOOKUP(E5,VIP!$A$2:$O11713,8,FALSE)</f>
        <v>Si</v>
      </c>
      <c r="K5" s="150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0" t="s">
        <v>2448</v>
      </c>
      <c r="P5" s="152"/>
      <c r="Q5" s="95" t="s">
        <v>2214</v>
      </c>
    </row>
    <row r="6" spans="1:17" ht="18" x14ac:dyDescent="0.25">
      <c r="A6" s="150" t="str">
        <f>VLOOKUP(E6,'LISTADO ATM'!$A$2:$C$902,3,0)</f>
        <v>DISTRITO NACIONAL</v>
      </c>
      <c r="B6" s="151" t="s">
        <v>2616</v>
      </c>
      <c r="C6" s="96">
        <v>44418.814710648148</v>
      </c>
      <c r="D6" s="96" t="s">
        <v>2175</v>
      </c>
      <c r="E6" s="136">
        <v>318</v>
      </c>
      <c r="F6" s="150" t="str">
        <f>VLOOKUP(E6,VIP!$A$2:$O14849,2,0)</f>
        <v>DRBR318</v>
      </c>
      <c r="G6" s="150" t="str">
        <f>VLOOKUP(E6,'LISTADO ATM'!$A$2:$B$901,2,0)</f>
        <v>ATM Autoservicio Lope de Vega</v>
      </c>
      <c r="H6" s="150" t="str">
        <f>VLOOKUP(E6,VIP!$A$2:$O19810,7,FALSE)</f>
        <v>Si</v>
      </c>
      <c r="I6" s="150" t="str">
        <f>VLOOKUP(E6,VIP!$A$2:$O11775,8,FALSE)</f>
        <v>Si</v>
      </c>
      <c r="J6" s="150" t="str">
        <f>VLOOKUP(E6,VIP!$A$2:$O11725,8,FALSE)</f>
        <v>Si</v>
      </c>
      <c r="K6" s="150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0" t="s">
        <v>2448</v>
      </c>
      <c r="P6" s="152"/>
      <c r="Q6" s="95" t="s">
        <v>2214</v>
      </c>
    </row>
    <row r="7" spans="1:17" ht="18" x14ac:dyDescent="0.25">
      <c r="A7" s="150" t="str">
        <f>VLOOKUP(E7,'[1]LISTADO ATM'!$A$2:$C$902,3,0)</f>
        <v>ESTE</v>
      </c>
      <c r="B7" s="151" t="s">
        <v>2622</v>
      </c>
      <c r="C7" s="96">
        <v>44419.691030092596</v>
      </c>
      <c r="D7" s="96" t="s">
        <v>2175</v>
      </c>
      <c r="E7" s="136">
        <v>472</v>
      </c>
      <c r="F7" s="150" t="str">
        <f>VLOOKUP(E7,[1]VIP!$A$2:$O14931,2,0)</f>
        <v>DRBRA72</v>
      </c>
      <c r="G7" s="150" t="str">
        <f>VLOOKUP(E7,'[1]LISTADO ATM'!$A$2:$B$901,2,0)</f>
        <v>ATM Ayuntamiento Ramon Santana</v>
      </c>
      <c r="H7" s="150" t="str">
        <f>VLOOKUP(E7,[1]VIP!$A$2:$O19892,7,FALSE)</f>
        <v>Si</v>
      </c>
      <c r="I7" s="150" t="str">
        <f>VLOOKUP(E7,[1]VIP!$A$2:$O11857,8,FALSE)</f>
        <v>Si</v>
      </c>
      <c r="J7" s="150" t="str">
        <f>VLOOKUP(E7,[1]VIP!$A$2:$O11807,8,FALSE)</f>
        <v>Si</v>
      </c>
      <c r="K7" s="150" t="str">
        <f>VLOOKUP(E7,[1]VIP!$A$2:$O15381,6,0)</f>
        <v>NO</v>
      </c>
      <c r="L7" s="140" t="s">
        <v>2240</v>
      </c>
      <c r="M7" s="95" t="s">
        <v>2439</v>
      </c>
      <c r="N7" s="95" t="s">
        <v>2446</v>
      </c>
      <c r="O7" s="150" t="s">
        <v>2448</v>
      </c>
      <c r="P7" s="152"/>
      <c r="Q7" s="95" t="s">
        <v>2240</v>
      </c>
    </row>
    <row r="8" spans="1:17" ht="18" x14ac:dyDescent="0.25">
      <c r="A8" s="150" t="str">
        <f>VLOOKUP(E8,'[1]LISTADO ATM'!$A$2:$C$902,3,0)</f>
        <v>DISTRITO NACIONAL</v>
      </c>
      <c r="B8" s="151" t="s">
        <v>2621</v>
      </c>
      <c r="C8" s="96">
        <v>44419.692395833335</v>
      </c>
      <c r="D8" s="96" t="s">
        <v>2175</v>
      </c>
      <c r="E8" s="136">
        <v>446</v>
      </c>
      <c r="F8" s="150" t="str">
        <f>VLOOKUP(E8,[1]VIP!$A$2:$O14930,2,0)</f>
        <v>DRBR446</v>
      </c>
      <c r="G8" s="150" t="str">
        <f>VLOOKUP(E8,'[1]LISTADO ATM'!$A$2:$B$901,2,0)</f>
        <v>ATM Hipodromo V Centenario</v>
      </c>
      <c r="H8" s="150" t="str">
        <f>VLOOKUP(E8,[1]VIP!$A$2:$O19891,7,FALSE)</f>
        <v>Si</v>
      </c>
      <c r="I8" s="150" t="str">
        <f>VLOOKUP(E8,[1]VIP!$A$2:$O11856,8,FALSE)</f>
        <v>Si</v>
      </c>
      <c r="J8" s="150" t="str">
        <f>VLOOKUP(E8,[1]VIP!$A$2:$O11806,8,FALSE)</f>
        <v>Si</v>
      </c>
      <c r="K8" s="150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2" t="s">
        <v>2448</v>
      </c>
      <c r="P8" s="152"/>
      <c r="Q8" s="95" t="s">
        <v>2240</v>
      </c>
    </row>
    <row r="9" spans="1:17" ht="18" x14ac:dyDescent="0.25">
      <c r="A9" s="150" t="str">
        <f>VLOOKUP(E9,'[1]LISTADO ATM'!$A$2:$C$902,3,0)</f>
        <v>ESTE</v>
      </c>
      <c r="B9" s="151" t="s">
        <v>2620</v>
      </c>
      <c r="C9" s="96">
        <v>44419.695370370369</v>
      </c>
      <c r="D9" s="96" t="s">
        <v>2175</v>
      </c>
      <c r="E9" s="136">
        <v>68</v>
      </c>
      <c r="F9" s="150" t="str">
        <f>VLOOKUP(E9,[1]VIP!$A$2:$O14929,2,0)</f>
        <v>DRBR068</v>
      </c>
      <c r="G9" s="150" t="str">
        <f>VLOOKUP(E9,'[1]LISTADO ATM'!$A$2:$B$901,2,0)</f>
        <v xml:space="preserve">ATM Hotel Nickelodeon (Punta Cana) </v>
      </c>
      <c r="H9" s="150" t="str">
        <f>VLOOKUP(E9,[1]VIP!$A$2:$O19890,7,FALSE)</f>
        <v>Si</v>
      </c>
      <c r="I9" s="150" t="str">
        <f>VLOOKUP(E9,[1]VIP!$A$2:$O11855,8,FALSE)</f>
        <v>Si</v>
      </c>
      <c r="J9" s="150" t="str">
        <f>VLOOKUP(E9,[1]VIP!$A$2:$O11805,8,FALSE)</f>
        <v>Si</v>
      </c>
      <c r="K9" s="150" t="str">
        <f>VLOOKUP(E9,[1]VIP!$A$2:$O15379,6,0)</f>
        <v>NO</v>
      </c>
      <c r="L9" s="140" t="s">
        <v>2240</v>
      </c>
      <c r="M9" s="95" t="s">
        <v>2439</v>
      </c>
      <c r="N9" s="95" t="s">
        <v>2446</v>
      </c>
      <c r="O9" s="150" t="s">
        <v>2448</v>
      </c>
      <c r="P9" s="152"/>
      <c r="Q9" s="95" t="s">
        <v>2240</v>
      </c>
    </row>
    <row r="10" spans="1:17" ht="18" x14ac:dyDescent="0.25">
      <c r="A10" s="150" t="str">
        <f>VLOOKUP(E10,'[1]LISTADO ATM'!$A$2:$C$902,3,0)</f>
        <v>DISTRITO NACIONAL</v>
      </c>
      <c r="B10" s="151" t="s">
        <v>2619</v>
      </c>
      <c r="C10" s="96">
        <v>44419.714999999997</v>
      </c>
      <c r="D10" s="96" t="s">
        <v>2175</v>
      </c>
      <c r="E10" s="136">
        <v>375</v>
      </c>
      <c r="F10" s="150" t="str">
        <f>VLOOKUP(E10,[1]VIP!$A$2:$O14918,2,0)</f>
        <v>DRBR375</v>
      </c>
      <c r="G10" s="150" t="str">
        <f>VLOOKUP(E10,'[1]LISTADO ATM'!$A$2:$B$901,2,0)</f>
        <v>ATM Base Naval Las Caletas</v>
      </c>
      <c r="H10" s="150" t="str">
        <f>VLOOKUP(E10,[1]VIP!$A$2:$O19879,7,FALSE)</f>
        <v>N/A</v>
      </c>
      <c r="I10" s="150" t="str">
        <f>VLOOKUP(E10,[1]VIP!$A$2:$O11844,8,FALSE)</f>
        <v>N/A</v>
      </c>
      <c r="J10" s="150" t="str">
        <f>VLOOKUP(E10,[1]VIP!$A$2:$O11794,8,FALSE)</f>
        <v>N/A</v>
      </c>
      <c r="K10" s="150" t="str">
        <f>VLOOKUP(E10,[1]VIP!$A$2:$O15368,6,0)</f>
        <v>N/A</v>
      </c>
      <c r="L10" s="140" t="s">
        <v>2240</v>
      </c>
      <c r="M10" s="95" t="s">
        <v>2439</v>
      </c>
      <c r="N10" s="95" t="s">
        <v>2446</v>
      </c>
      <c r="O10" s="150" t="s">
        <v>2448</v>
      </c>
      <c r="P10" s="152"/>
      <c r="Q10" s="95" t="s">
        <v>2240</v>
      </c>
    </row>
    <row r="11" spans="1:17" ht="18" x14ac:dyDescent="0.25">
      <c r="A11" s="150" t="str">
        <f>VLOOKUP(E11,'LISTADO ATM'!$A$2:$C$902,3,0)</f>
        <v>DISTRITO NACIONAL</v>
      </c>
      <c r="B11" s="151" t="s">
        <v>2624</v>
      </c>
      <c r="C11" s="96">
        <v>44420.494212962964</v>
      </c>
      <c r="D11" s="96" t="s">
        <v>2442</v>
      </c>
      <c r="E11" s="136">
        <v>522</v>
      </c>
      <c r="F11" s="158" t="str">
        <f>VLOOKUP(E11,VIP!$A$2:$O14905,2,0)</f>
        <v>DRBR522</v>
      </c>
      <c r="G11" s="150" t="str">
        <f>VLOOKUP(E11,'LISTADO ATM'!$A$2:$B$901,2,0)</f>
        <v xml:space="preserve">ATM Oficina Galería 360 </v>
      </c>
      <c r="H11" s="150" t="str">
        <f>VLOOKUP(E11,VIP!$A$2:$O19866,7,FALSE)</f>
        <v>Si</v>
      </c>
      <c r="I11" s="150" t="str">
        <f>VLOOKUP(E11,VIP!$A$2:$O11831,8,FALSE)</f>
        <v>Si</v>
      </c>
      <c r="J11" s="150" t="str">
        <f>VLOOKUP(E11,VIP!$A$2:$O11781,8,FALSE)</f>
        <v>Si</v>
      </c>
      <c r="K11" s="150" t="str">
        <f>VLOOKUP(E11,VIP!$A$2:$O15355,6,0)</f>
        <v>SI</v>
      </c>
      <c r="L11" s="140" t="s">
        <v>2435</v>
      </c>
      <c r="M11" s="160" t="s">
        <v>2537</v>
      </c>
      <c r="N11" s="95" t="s">
        <v>2446</v>
      </c>
      <c r="O11" s="150" t="s">
        <v>2447</v>
      </c>
      <c r="P11" s="152"/>
      <c r="Q11" s="160" t="s">
        <v>2834</v>
      </c>
    </row>
    <row r="12" spans="1:17" ht="18" x14ac:dyDescent="0.25">
      <c r="A12" s="150" t="str">
        <f>VLOOKUP(E12,'LISTADO ATM'!$A$2:$C$902,3,0)</f>
        <v>NORTE</v>
      </c>
      <c r="B12" s="151" t="s">
        <v>2625</v>
      </c>
      <c r="C12" s="96">
        <v>44420.707858796297</v>
      </c>
      <c r="D12" s="96" t="s">
        <v>2176</v>
      </c>
      <c r="E12" s="136">
        <v>809</v>
      </c>
      <c r="F12" s="150" t="str">
        <f>VLOOKUP(E12,VIP!$A$2:$O14869,2,0)</f>
        <v>DRBR809</v>
      </c>
      <c r="G12" s="150" t="str">
        <f>VLOOKUP(E12,'LISTADO ATM'!$A$2:$B$901,2,0)</f>
        <v>ATM Yoma (Cotuí)</v>
      </c>
      <c r="H12" s="150" t="str">
        <f>VLOOKUP(E12,VIP!$A$2:$O19830,7,FALSE)</f>
        <v>Si</v>
      </c>
      <c r="I12" s="150" t="str">
        <f>VLOOKUP(E12,VIP!$A$2:$O11795,8,FALSE)</f>
        <v>Si</v>
      </c>
      <c r="J12" s="150" t="str">
        <f>VLOOKUP(E12,VIP!$A$2:$O11745,8,FALSE)</f>
        <v>Si</v>
      </c>
      <c r="K12" s="150" t="str">
        <f>VLOOKUP(E12,VIP!$A$2:$O15319,6,0)</f>
        <v>NO</v>
      </c>
      <c r="L12" s="140" t="s">
        <v>2240</v>
      </c>
      <c r="M12" s="95" t="s">
        <v>2439</v>
      </c>
      <c r="N12" s="95" t="s">
        <v>2446</v>
      </c>
      <c r="O12" s="150" t="s">
        <v>2585</v>
      </c>
      <c r="P12" s="152"/>
      <c r="Q12" s="95" t="s">
        <v>2240</v>
      </c>
    </row>
    <row r="13" spans="1:17" ht="18" x14ac:dyDescent="0.25">
      <c r="A13" s="150" t="str">
        <f>VLOOKUP(E13,'LISTADO ATM'!$A$2:$C$902,3,0)</f>
        <v>SUR</v>
      </c>
      <c r="B13" s="151" t="s">
        <v>2627</v>
      </c>
      <c r="C13" s="96">
        <v>44421.017268518517</v>
      </c>
      <c r="D13" s="96" t="s">
        <v>2175</v>
      </c>
      <c r="E13" s="136">
        <v>89</v>
      </c>
      <c r="F13" s="150" t="str">
        <f>VLOOKUP(E13,VIP!$A$2:$O14868,2,0)</f>
        <v>DRBR089</v>
      </c>
      <c r="G13" s="150" t="str">
        <f>VLOOKUP(E13,'LISTADO ATM'!$A$2:$B$901,2,0)</f>
        <v xml:space="preserve">ATM UNP El Cercado (San Juan) </v>
      </c>
      <c r="H13" s="150" t="str">
        <f>VLOOKUP(E13,VIP!$A$2:$O19829,7,FALSE)</f>
        <v>Si</v>
      </c>
      <c r="I13" s="150" t="str">
        <f>VLOOKUP(E13,VIP!$A$2:$O11794,8,FALSE)</f>
        <v>Si</v>
      </c>
      <c r="J13" s="150" t="str">
        <f>VLOOKUP(E13,VIP!$A$2:$O11744,8,FALSE)</f>
        <v>Si</v>
      </c>
      <c r="K13" s="150" t="str">
        <f>VLOOKUP(E13,VIP!$A$2:$O15318,6,0)</f>
        <v>NO</v>
      </c>
      <c r="L13" s="140" t="s">
        <v>2628</v>
      </c>
      <c r="M13" s="160" t="s">
        <v>2537</v>
      </c>
      <c r="N13" s="95" t="s">
        <v>2446</v>
      </c>
      <c r="O13" s="153" t="s">
        <v>2448</v>
      </c>
      <c r="P13" s="152"/>
      <c r="Q13" s="160" t="s">
        <v>2840</v>
      </c>
    </row>
    <row r="14" spans="1:17" ht="18" x14ac:dyDescent="0.25">
      <c r="A14" s="150" t="str">
        <f>VLOOKUP(E14,'LISTADO ATM'!$A$2:$C$902,3,0)</f>
        <v>DISTRITO NACIONAL</v>
      </c>
      <c r="B14" s="151" t="s">
        <v>2630</v>
      </c>
      <c r="C14" s="96">
        <v>44421.425127314818</v>
      </c>
      <c r="D14" s="96" t="s">
        <v>2442</v>
      </c>
      <c r="E14" s="136">
        <v>515</v>
      </c>
      <c r="F14" s="150" t="str">
        <f>VLOOKUP(E14,VIP!$A$2:$O14861,2,0)</f>
        <v>DRBR515</v>
      </c>
      <c r="G14" s="150" t="str">
        <f>VLOOKUP(E14,'LISTADO ATM'!$A$2:$B$901,2,0)</f>
        <v xml:space="preserve">ATM Oficina Agora Mall I </v>
      </c>
      <c r="H14" s="150" t="str">
        <f>VLOOKUP(E14,VIP!$A$2:$O19822,7,FALSE)</f>
        <v>Si</v>
      </c>
      <c r="I14" s="150" t="str">
        <f>VLOOKUP(E14,VIP!$A$2:$O11787,8,FALSE)</f>
        <v>Si</v>
      </c>
      <c r="J14" s="150" t="str">
        <f>VLOOKUP(E14,VIP!$A$2:$O11737,8,FALSE)</f>
        <v>Si</v>
      </c>
      <c r="K14" s="150" t="str">
        <f>VLOOKUP(E14,VIP!$A$2:$O15311,6,0)</f>
        <v>SI</v>
      </c>
      <c r="L14" s="140" t="s">
        <v>2435</v>
      </c>
      <c r="M14" s="160" t="s">
        <v>2537</v>
      </c>
      <c r="N14" s="95" t="s">
        <v>2446</v>
      </c>
      <c r="O14" s="150" t="s">
        <v>2447</v>
      </c>
      <c r="P14" s="152"/>
      <c r="Q14" s="160" t="s">
        <v>2834</v>
      </c>
    </row>
    <row r="15" spans="1:17" ht="18" x14ac:dyDescent="0.25">
      <c r="A15" s="150" t="str">
        <f>VLOOKUP(E15,'LISTADO ATM'!$A$2:$C$902,3,0)</f>
        <v>DISTRITO NACIONAL</v>
      </c>
      <c r="B15" s="151" t="s">
        <v>2629</v>
      </c>
      <c r="C15" s="96">
        <v>44421.44332175926</v>
      </c>
      <c r="D15" s="96" t="s">
        <v>2175</v>
      </c>
      <c r="E15" s="136">
        <v>2</v>
      </c>
      <c r="F15" s="150" t="str">
        <f>VLOOKUP(E15,VIP!$A$2:$O14855,2,0)</f>
        <v>DRBR002</v>
      </c>
      <c r="G15" s="150" t="str">
        <f>VLOOKUP(E15,'LISTADO ATM'!$A$2:$B$901,2,0)</f>
        <v>ATM Autoservicio Padre Castellano</v>
      </c>
      <c r="H15" s="150" t="str">
        <f>VLOOKUP(E15,VIP!$A$2:$O19816,7,FALSE)</f>
        <v>Si</v>
      </c>
      <c r="I15" s="150" t="str">
        <f>VLOOKUP(E15,VIP!$A$2:$O11781,8,FALSE)</f>
        <v>Si</v>
      </c>
      <c r="J15" s="150" t="str">
        <f>VLOOKUP(E15,VIP!$A$2:$O11731,8,FALSE)</f>
        <v>Si</v>
      </c>
      <c r="K15" s="150" t="str">
        <f>VLOOKUP(E15,VIP!$A$2:$O15305,6,0)</f>
        <v>NO</v>
      </c>
      <c r="L15" s="140" t="s">
        <v>2240</v>
      </c>
      <c r="M15" s="95" t="s">
        <v>2439</v>
      </c>
      <c r="N15" s="95" t="s">
        <v>2446</v>
      </c>
      <c r="O15" s="150" t="s">
        <v>2448</v>
      </c>
      <c r="P15" s="152"/>
      <c r="Q15" s="95" t="s">
        <v>2240</v>
      </c>
    </row>
    <row r="16" spans="1:17" ht="18" x14ac:dyDescent="0.25">
      <c r="A16" s="150" t="str">
        <f>VLOOKUP(E16,'LISTADO ATM'!$A$2:$C$902,3,0)</f>
        <v>DISTRITO NACIONAL</v>
      </c>
      <c r="B16" s="151">
        <v>3335988174</v>
      </c>
      <c r="C16" s="96">
        <v>44421.450532407405</v>
      </c>
      <c r="D16" s="96" t="s">
        <v>2175</v>
      </c>
      <c r="E16" s="136">
        <v>35</v>
      </c>
      <c r="F16" s="150" t="str">
        <f>VLOOKUP(E16,VIP!$A$2:$O14944,2,0)</f>
        <v>DRBR035</v>
      </c>
      <c r="G16" s="150" t="str">
        <f>VLOOKUP(E16,'LISTADO ATM'!$A$2:$B$901,2,0)</f>
        <v xml:space="preserve">ATM Dirección General de Aduanas I </v>
      </c>
      <c r="H16" s="150" t="str">
        <f>VLOOKUP(E16,VIP!$A$2:$O19905,7,FALSE)</f>
        <v>Si</v>
      </c>
      <c r="I16" s="150" t="str">
        <f>VLOOKUP(E16,VIP!$A$2:$O11870,8,FALSE)</f>
        <v>Si</v>
      </c>
      <c r="J16" s="150" t="str">
        <f>VLOOKUP(E16,VIP!$A$2:$O11820,8,FALSE)</f>
        <v>Si</v>
      </c>
      <c r="K16" s="150" t="str">
        <f>VLOOKUP(E16,VIP!$A$2:$O15394,6,0)</f>
        <v>NO</v>
      </c>
      <c r="L16" s="140" t="s">
        <v>2458</v>
      </c>
      <c r="M16" s="95" t="s">
        <v>2439</v>
      </c>
      <c r="N16" s="95" t="s">
        <v>2611</v>
      </c>
      <c r="O16" s="150" t="s">
        <v>2448</v>
      </c>
      <c r="P16" s="152"/>
      <c r="Q16" s="95" t="s">
        <v>2458</v>
      </c>
    </row>
    <row r="17" spans="1:23" ht="18" x14ac:dyDescent="0.25">
      <c r="A17" s="150" t="str">
        <f>VLOOKUP(E17,'LISTADO ATM'!$A$2:$C$902,3,0)</f>
        <v>DISTRITO NACIONAL</v>
      </c>
      <c r="B17" s="151" t="s">
        <v>2642</v>
      </c>
      <c r="C17" s="96">
        <v>44421.481354166666</v>
      </c>
      <c r="D17" s="96" t="s">
        <v>2175</v>
      </c>
      <c r="E17" s="136">
        <v>146</v>
      </c>
      <c r="F17" s="150" t="str">
        <f>VLOOKUP(E17,VIP!$A$2:$O14897,2,0)</f>
        <v>DRBR146</v>
      </c>
      <c r="G17" s="150" t="str">
        <f>VLOOKUP(E17,'LISTADO ATM'!$A$2:$B$901,2,0)</f>
        <v xml:space="preserve">ATM Tribunal Superior Constitucional </v>
      </c>
      <c r="H17" s="150" t="str">
        <f>VLOOKUP(E17,VIP!$A$2:$O19858,7,FALSE)</f>
        <v>Si</v>
      </c>
      <c r="I17" s="150" t="str">
        <f>VLOOKUP(E17,VIP!$A$2:$O11823,8,FALSE)</f>
        <v>Si</v>
      </c>
      <c r="J17" s="150" t="str">
        <f>VLOOKUP(E17,VIP!$A$2:$O11773,8,FALSE)</f>
        <v>Si</v>
      </c>
      <c r="K17" s="150" t="str">
        <f>VLOOKUP(E17,VIP!$A$2:$O15347,6,0)</f>
        <v>NO</v>
      </c>
      <c r="L17" s="140" t="s">
        <v>2214</v>
      </c>
      <c r="M17" s="95" t="s">
        <v>2439</v>
      </c>
      <c r="N17" s="95" t="s">
        <v>2611</v>
      </c>
      <c r="O17" s="150" t="s">
        <v>2448</v>
      </c>
      <c r="P17" s="152"/>
      <c r="Q17" s="95" t="s">
        <v>2214</v>
      </c>
    </row>
    <row r="18" spans="1:23" ht="18" x14ac:dyDescent="0.25">
      <c r="A18" s="150" t="str">
        <f>VLOOKUP(E18,'LISTADO ATM'!$A$2:$C$902,3,0)</f>
        <v>ESTE</v>
      </c>
      <c r="B18" s="151" t="s">
        <v>2641</v>
      </c>
      <c r="C18" s="96">
        <v>44421.481724537036</v>
      </c>
      <c r="D18" s="96" t="s">
        <v>2175</v>
      </c>
      <c r="E18" s="136">
        <v>213</v>
      </c>
      <c r="F18" s="150" t="str">
        <f>VLOOKUP(E18,VIP!$A$2:$O14896,2,0)</f>
        <v>DRBR213</v>
      </c>
      <c r="G18" s="150" t="str">
        <f>VLOOKUP(E18,'LISTADO ATM'!$A$2:$B$901,2,0)</f>
        <v xml:space="preserve">ATM Almacenes Iberia (La Romana) </v>
      </c>
      <c r="H18" s="150" t="str">
        <f>VLOOKUP(E18,VIP!$A$2:$O19857,7,FALSE)</f>
        <v>Si</v>
      </c>
      <c r="I18" s="150" t="str">
        <f>VLOOKUP(E18,VIP!$A$2:$O11822,8,FALSE)</f>
        <v>Si</v>
      </c>
      <c r="J18" s="150" t="str">
        <f>VLOOKUP(E18,VIP!$A$2:$O11772,8,FALSE)</f>
        <v>Si</v>
      </c>
      <c r="K18" s="150" t="str">
        <f>VLOOKUP(E18,VIP!$A$2:$O15346,6,0)</f>
        <v>NO</v>
      </c>
      <c r="L18" s="140" t="s">
        <v>2214</v>
      </c>
      <c r="M18" s="160" t="s">
        <v>2537</v>
      </c>
      <c r="N18" s="95" t="s">
        <v>2611</v>
      </c>
      <c r="O18" s="153" t="s">
        <v>2448</v>
      </c>
      <c r="P18" s="152"/>
      <c r="Q18" s="160" t="s">
        <v>2828</v>
      </c>
    </row>
    <row r="19" spans="1:23" ht="18" x14ac:dyDescent="0.25">
      <c r="A19" s="150" t="str">
        <f>VLOOKUP(E19,'LISTADO ATM'!$A$2:$C$902,3,0)</f>
        <v>DISTRITO NACIONAL</v>
      </c>
      <c r="B19" s="151" t="s">
        <v>2640</v>
      </c>
      <c r="C19" s="96">
        <v>44421.482083333336</v>
      </c>
      <c r="D19" s="96" t="s">
        <v>2175</v>
      </c>
      <c r="E19" s="136">
        <v>180</v>
      </c>
      <c r="F19" s="150" t="str">
        <f>VLOOKUP(E19,VIP!$A$2:$O14895,2,0)</f>
        <v>DRBR180</v>
      </c>
      <c r="G19" s="150" t="str">
        <f>VLOOKUP(E19,'LISTADO ATM'!$A$2:$B$901,2,0)</f>
        <v xml:space="preserve">ATM Megacentro II </v>
      </c>
      <c r="H19" s="150" t="str">
        <f>VLOOKUP(E19,VIP!$A$2:$O19856,7,FALSE)</f>
        <v>Si</v>
      </c>
      <c r="I19" s="150" t="str">
        <f>VLOOKUP(E19,VIP!$A$2:$O11821,8,FALSE)</f>
        <v>Si</v>
      </c>
      <c r="J19" s="150" t="str">
        <f>VLOOKUP(E19,VIP!$A$2:$O11771,8,FALSE)</f>
        <v>Si</v>
      </c>
      <c r="K19" s="150" t="str">
        <f>VLOOKUP(E19,VIP!$A$2:$O15345,6,0)</f>
        <v>SI</v>
      </c>
      <c r="L19" s="140" t="s">
        <v>2214</v>
      </c>
      <c r="M19" s="95" t="s">
        <v>2439</v>
      </c>
      <c r="N19" s="95" t="s">
        <v>2611</v>
      </c>
      <c r="O19" s="150" t="s">
        <v>2448</v>
      </c>
      <c r="P19" s="152"/>
      <c r="Q19" s="95" t="s">
        <v>2214</v>
      </c>
    </row>
    <row r="20" spans="1:23" ht="18" x14ac:dyDescent="0.25">
      <c r="A20" s="150" t="str">
        <f>VLOOKUP(E20,'LISTADO ATM'!$A$2:$C$902,3,0)</f>
        <v>DISTRITO NACIONAL</v>
      </c>
      <c r="B20" s="151" t="s">
        <v>2639</v>
      </c>
      <c r="C20" s="96">
        <v>44421.539282407408</v>
      </c>
      <c r="D20" s="96" t="s">
        <v>2175</v>
      </c>
      <c r="E20" s="136">
        <v>516</v>
      </c>
      <c r="F20" s="150" t="str">
        <f>VLOOKUP(E20,VIP!$A$2:$O14893,2,0)</f>
        <v>DRBR516</v>
      </c>
      <c r="G20" s="150" t="str">
        <f>VLOOKUP(E20,'LISTADO ATM'!$A$2:$B$901,2,0)</f>
        <v xml:space="preserve">ATM Oficina Gascue </v>
      </c>
      <c r="H20" s="150" t="str">
        <f>VLOOKUP(E20,VIP!$A$2:$O19854,7,FALSE)</f>
        <v>Si</v>
      </c>
      <c r="I20" s="150" t="str">
        <f>VLOOKUP(E20,VIP!$A$2:$O11819,8,FALSE)</f>
        <v>Si</v>
      </c>
      <c r="J20" s="150" t="str">
        <f>VLOOKUP(E20,VIP!$A$2:$O11769,8,FALSE)</f>
        <v>Si</v>
      </c>
      <c r="K20" s="150" t="str">
        <f>VLOOKUP(E20,VIP!$A$2:$O15343,6,0)</f>
        <v>SI</v>
      </c>
      <c r="L20" s="140" t="s">
        <v>2458</v>
      </c>
      <c r="M20" s="160" t="s">
        <v>2537</v>
      </c>
      <c r="N20" s="95" t="s">
        <v>2611</v>
      </c>
      <c r="O20" s="150" t="s">
        <v>2448</v>
      </c>
      <c r="P20" s="152"/>
      <c r="Q20" s="160" t="s">
        <v>2850</v>
      </c>
    </row>
    <row r="21" spans="1:23" ht="18" x14ac:dyDescent="0.25">
      <c r="A21" s="150" t="str">
        <f>VLOOKUP(E21,'LISTADO ATM'!$A$2:$C$902,3,0)</f>
        <v>DISTRITO NACIONAL</v>
      </c>
      <c r="B21" s="151" t="s">
        <v>2638</v>
      </c>
      <c r="C21" s="96">
        <v>44421.540243055555</v>
      </c>
      <c r="D21" s="96" t="s">
        <v>2175</v>
      </c>
      <c r="E21" s="136">
        <v>26</v>
      </c>
      <c r="F21" s="150" t="str">
        <f>VLOOKUP(E21,VIP!$A$2:$O14892,2,0)</f>
        <v>DRBR221</v>
      </c>
      <c r="G21" s="150" t="str">
        <f>VLOOKUP(E21,'LISTADO ATM'!$A$2:$B$901,2,0)</f>
        <v>ATM S/M Jumbo San Isidro</v>
      </c>
      <c r="H21" s="150" t="str">
        <f>VLOOKUP(E21,VIP!$A$2:$O19853,7,FALSE)</f>
        <v>Si</v>
      </c>
      <c r="I21" s="150" t="str">
        <f>VLOOKUP(E21,VIP!$A$2:$O11818,8,FALSE)</f>
        <v>Si</v>
      </c>
      <c r="J21" s="150" t="str">
        <f>VLOOKUP(E21,VIP!$A$2:$O11768,8,FALSE)</f>
        <v>Si</v>
      </c>
      <c r="K21" s="150" t="str">
        <f>VLOOKUP(E21,VIP!$A$2:$O15342,6,0)</f>
        <v>NO</v>
      </c>
      <c r="L21" s="140" t="s">
        <v>2458</v>
      </c>
      <c r="M21" s="160" t="s">
        <v>2537</v>
      </c>
      <c r="N21" s="95" t="s">
        <v>2611</v>
      </c>
      <c r="O21" s="150" t="s">
        <v>2448</v>
      </c>
      <c r="P21" s="152"/>
      <c r="Q21" s="160" t="s">
        <v>2851</v>
      </c>
    </row>
    <row r="22" spans="1:23" ht="18" x14ac:dyDescent="0.25">
      <c r="A22" s="152" t="str">
        <f>VLOOKUP(E22,'LISTADO ATM'!$A$2:$C$902,3,0)</f>
        <v>DISTRITO NACIONAL</v>
      </c>
      <c r="B22" s="151" t="s">
        <v>2637</v>
      </c>
      <c r="C22" s="96">
        <v>44421.571134259262</v>
      </c>
      <c r="D22" s="96" t="s">
        <v>2175</v>
      </c>
      <c r="E22" s="136">
        <v>235</v>
      </c>
      <c r="F22" s="152" t="str">
        <f>VLOOKUP(E22,VIP!$A$2:$O14890,2,0)</f>
        <v>DRBR235</v>
      </c>
      <c r="G22" s="152" t="str">
        <f>VLOOKUP(E22,'LISTADO ATM'!$A$2:$B$901,2,0)</f>
        <v xml:space="preserve">ATM Oficina Multicentro La Sirena San Isidro </v>
      </c>
      <c r="H22" s="152" t="str">
        <f>VLOOKUP(E22,VIP!$A$2:$O19851,7,FALSE)</f>
        <v>Si</v>
      </c>
      <c r="I22" s="152" t="str">
        <f>VLOOKUP(E22,VIP!$A$2:$O11816,8,FALSE)</f>
        <v>Si</v>
      </c>
      <c r="J22" s="152" t="str">
        <f>VLOOKUP(E22,VIP!$A$2:$O11766,8,FALSE)</f>
        <v>Si</v>
      </c>
      <c r="K22" s="152" t="str">
        <f>VLOOKUP(E22,VIP!$A$2:$O15340,6,0)</f>
        <v>SI</v>
      </c>
      <c r="L22" s="140" t="s">
        <v>2458</v>
      </c>
      <c r="M22" s="160" t="s">
        <v>2537</v>
      </c>
      <c r="N22" s="95" t="s">
        <v>2611</v>
      </c>
      <c r="O22" s="153" t="s">
        <v>2448</v>
      </c>
      <c r="P22" s="152"/>
      <c r="Q22" s="160" t="s">
        <v>2727</v>
      </c>
      <c r="R22" s="44"/>
      <c r="S22" s="101"/>
      <c r="T22" s="101"/>
      <c r="U22" s="101"/>
      <c r="V22" s="78"/>
      <c r="W22" s="69"/>
    </row>
    <row r="23" spans="1:23" ht="18" x14ac:dyDescent="0.25">
      <c r="A23" s="152" t="str">
        <f>VLOOKUP(E23,'LISTADO ATM'!$A$2:$C$902,3,0)</f>
        <v>DISTRITO NACIONAL</v>
      </c>
      <c r="B23" s="151" t="s">
        <v>2636</v>
      </c>
      <c r="C23" s="96">
        <v>44421.571574074071</v>
      </c>
      <c r="D23" s="96" t="s">
        <v>2442</v>
      </c>
      <c r="E23" s="136">
        <v>96</v>
      </c>
      <c r="F23" s="152" t="str">
        <f>VLOOKUP(E23,VIP!$A$2:$O14889,2,0)</f>
        <v>DRBR096</v>
      </c>
      <c r="G23" s="152" t="str">
        <f>VLOOKUP(E23,'LISTADO ATM'!$A$2:$B$901,2,0)</f>
        <v>ATM S/M Caribe Av. Charles de Gaulle</v>
      </c>
      <c r="H23" s="152" t="str">
        <f>VLOOKUP(E23,VIP!$A$2:$O19850,7,FALSE)</f>
        <v>Si</v>
      </c>
      <c r="I23" s="152" t="str">
        <f>VLOOKUP(E23,VIP!$A$2:$O11815,8,FALSE)</f>
        <v>No</v>
      </c>
      <c r="J23" s="152" t="str">
        <f>VLOOKUP(E23,VIP!$A$2:$O11765,8,FALSE)</f>
        <v>No</v>
      </c>
      <c r="K23" s="152" t="str">
        <f>VLOOKUP(E23,VIP!$A$2:$O15339,6,0)</f>
        <v>NO</v>
      </c>
      <c r="L23" s="140" t="s">
        <v>2552</v>
      </c>
      <c r="M23" s="160" t="s">
        <v>2537</v>
      </c>
      <c r="N23" s="95" t="s">
        <v>2446</v>
      </c>
      <c r="O23" s="152" t="s">
        <v>2447</v>
      </c>
      <c r="P23" s="152"/>
      <c r="Q23" s="160" t="s">
        <v>2839</v>
      </c>
      <c r="R23" s="44"/>
      <c r="S23" s="101"/>
      <c r="T23" s="101"/>
      <c r="U23" s="101"/>
      <c r="V23" s="78"/>
      <c r="W23" s="69"/>
    </row>
    <row r="24" spans="1:23" ht="18" x14ac:dyDescent="0.25">
      <c r="A24" s="152" t="str">
        <f>VLOOKUP(E24,'LISTADO ATM'!$A$2:$C$902,3,0)</f>
        <v>DISTRITO NACIONAL</v>
      </c>
      <c r="B24" s="151">
        <v>3335988673</v>
      </c>
      <c r="C24" s="96">
        <v>44421.598506944443</v>
      </c>
      <c r="D24" s="96" t="s">
        <v>2175</v>
      </c>
      <c r="E24" s="136">
        <v>915</v>
      </c>
      <c r="F24" s="152" t="str">
        <f>VLOOKUP(E24,VIP!$A$2:$O14853,2,0)</f>
        <v>DRBR24F</v>
      </c>
      <c r="G24" s="152" t="str">
        <f>VLOOKUP(E24,'LISTADO ATM'!$A$2:$B$901,2,0)</f>
        <v xml:space="preserve">ATM Multicentro La Sirena Aut. Duarte </v>
      </c>
      <c r="H24" s="152" t="str">
        <f>VLOOKUP(E24,VIP!$A$2:$O19814,7,FALSE)</f>
        <v>Si</v>
      </c>
      <c r="I24" s="152" t="str">
        <f>VLOOKUP(E24,VIP!$A$2:$O11779,8,FALSE)</f>
        <v>Si</v>
      </c>
      <c r="J24" s="152" t="str">
        <f>VLOOKUP(E24,VIP!$A$2:$O11729,8,FALSE)</f>
        <v>Si</v>
      </c>
      <c r="K24" s="152" t="str">
        <f>VLOOKUP(E24,VIP!$A$2:$O15303,6,0)</f>
        <v>SI</v>
      </c>
      <c r="L24" s="140" t="s">
        <v>2214</v>
      </c>
      <c r="M24" s="160" t="s">
        <v>2537</v>
      </c>
      <c r="N24" s="95" t="s">
        <v>2446</v>
      </c>
      <c r="O24" s="152" t="s">
        <v>2448</v>
      </c>
      <c r="P24" s="152"/>
      <c r="Q24" s="160" t="s">
        <v>2857</v>
      </c>
      <c r="R24" s="44"/>
      <c r="S24" s="101"/>
      <c r="T24" s="101"/>
      <c r="U24" s="101"/>
      <c r="V24" s="78"/>
      <c r="W24" s="69"/>
    </row>
    <row r="25" spans="1:23" ht="18" x14ac:dyDescent="0.25">
      <c r="A25" s="152" t="str">
        <f>VLOOKUP(E25,'LISTADO ATM'!$A$2:$C$902,3,0)</f>
        <v>DISTRITO NACIONAL</v>
      </c>
      <c r="B25" s="151">
        <v>3335988690</v>
      </c>
      <c r="C25" s="96">
        <v>44421.606354166666</v>
      </c>
      <c r="D25" s="96" t="s">
        <v>2175</v>
      </c>
      <c r="E25" s="136">
        <v>707</v>
      </c>
      <c r="F25" s="152" t="str">
        <f>VLOOKUP(E25,VIP!$A$2:$O14930,2,0)</f>
        <v>DRBR707</v>
      </c>
      <c r="G25" s="152" t="str">
        <f>VLOOKUP(E25,'LISTADO ATM'!$A$2:$B$901,2,0)</f>
        <v xml:space="preserve">ATM IAD </v>
      </c>
      <c r="H25" s="152" t="str">
        <f>VLOOKUP(E25,VIP!$A$2:$O19891,7,FALSE)</f>
        <v>No</v>
      </c>
      <c r="I25" s="152" t="str">
        <f>VLOOKUP(E25,VIP!$A$2:$O11856,8,FALSE)</f>
        <v>No</v>
      </c>
      <c r="J25" s="152" t="str">
        <f>VLOOKUP(E25,VIP!$A$2:$O11806,8,FALSE)</f>
        <v>No</v>
      </c>
      <c r="K25" s="152" t="str">
        <f>VLOOKUP(E25,VIP!$A$2:$O15380,6,0)</f>
        <v>NO</v>
      </c>
      <c r="L25" s="140" t="s">
        <v>2214</v>
      </c>
      <c r="M25" s="95" t="s">
        <v>2439</v>
      </c>
      <c r="N25" s="95" t="s">
        <v>2446</v>
      </c>
      <c r="O25" s="152" t="s">
        <v>2448</v>
      </c>
      <c r="P25" s="152"/>
      <c r="Q25" s="95" t="s">
        <v>2214</v>
      </c>
      <c r="R25" s="44"/>
      <c r="S25" s="101"/>
      <c r="T25" s="101"/>
      <c r="U25" s="101"/>
      <c r="V25" s="78"/>
      <c r="W25" s="69"/>
    </row>
    <row r="26" spans="1:23" ht="18" x14ac:dyDescent="0.25">
      <c r="A26" s="152" t="str">
        <f>VLOOKUP(E26,'LISTADO ATM'!$A$2:$C$902,3,0)</f>
        <v>DISTRITO NACIONAL</v>
      </c>
      <c r="B26" s="151">
        <v>3335988691</v>
      </c>
      <c r="C26" s="96">
        <v>44421.606481481482</v>
      </c>
      <c r="D26" s="96" t="s">
        <v>2175</v>
      </c>
      <c r="E26" s="136">
        <v>935</v>
      </c>
      <c r="F26" s="152" t="str">
        <f>VLOOKUP(E26,VIP!$A$2:$O14930,2,0)</f>
        <v>DRBR16J</v>
      </c>
      <c r="G26" s="152" t="str">
        <f>VLOOKUP(E26,'LISTADO ATM'!$A$2:$B$901,2,0)</f>
        <v xml:space="preserve">ATM Oficina John F. Kennedy </v>
      </c>
      <c r="H26" s="152" t="str">
        <f>VLOOKUP(E26,VIP!$A$2:$O19891,7,FALSE)</f>
        <v>Si</v>
      </c>
      <c r="I26" s="152" t="str">
        <f>VLOOKUP(E26,VIP!$A$2:$O11856,8,FALSE)</f>
        <v>Si</v>
      </c>
      <c r="J26" s="152" t="str">
        <f>VLOOKUP(E26,VIP!$A$2:$O11806,8,FALSE)</f>
        <v>Si</v>
      </c>
      <c r="K26" s="152" t="str">
        <f>VLOOKUP(E26,VIP!$A$2:$O15380,6,0)</f>
        <v>SI</v>
      </c>
      <c r="L26" s="140" t="s">
        <v>2240</v>
      </c>
      <c r="M26" s="95" t="s">
        <v>2439</v>
      </c>
      <c r="N26" s="95" t="s">
        <v>2611</v>
      </c>
      <c r="O26" s="152" t="s">
        <v>2448</v>
      </c>
      <c r="P26" s="152"/>
      <c r="Q26" s="95" t="s">
        <v>2240</v>
      </c>
      <c r="R26" s="44"/>
      <c r="S26" s="101"/>
      <c r="T26" s="101"/>
      <c r="U26" s="101"/>
      <c r="V26" s="78"/>
      <c r="W26" s="69"/>
    </row>
    <row r="27" spans="1:23" ht="18" x14ac:dyDescent="0.25">
      <c r="A27" s="152" t="str">
        <f>VLOOKUP(E27,'LISTADO ATM'!$A$2:$C$902,3,0)</f>
        <v>NORTE</v>
      </c>
      <c r="B27" s="151">
        <v>3335988696</v>
      </c>
      <c r="C27" s="96">
        <v>44421.607870370368</v>
      </c>
      <c r="D27" s="96" t="s">
        <v>2176</v>
      </c>
      <c r="E27" s="136">
        <v>261</v>
      </c>
      <c r="F27" s="152" t="str">
        <f>VLOOKUP(E27,VIP!$A$2:$O14931,2,0)</f>
        <v>DRBR261</v>
      </c>
      <c r="G27" s="152" t="str">
        <f>VLOOKUP(E27,'LISTADO ATM'!$A$2:$B$901,2,0)</f>
        <v xml:space="preserve">ATM UNP Aeropuerto Cibao (Santiago) </v>
      </c>
      <c r="H27" s="152" t="str">
        <f>VLOOKUP(E27,VIP!$A$2:$O19892,7,FALSE)</f>
        <v>Si</v>
      </c>
      <c r="I27" s="152" t="str">
        <f>VLOOKUP(E27,VIP!$A$2:$O11857,8,FALSE)</f>
        <v>Si</v>
      </c>
      <c r="J27" s="152" t="str">
        <f>VLOOKUP(E27,VIP!$A$2:$O11807,8,FALSE)</f>
        <v>Si</v>
      </c>
      <c r="K27" s="152" t="str">
        <f>VLOOKUP(E27,VIP!$A$2:$O15381,6,0)</f>
        <v>NO</v>
      </c>
      <c r="L27" s="140" t="s">
        <v>2214</v>
      </c>
      <c r="M27" s="160" t="s">
        <v>2537</v>
      </c>
      <c r="N27" s="95" t="s">
        <v>2611</v>
      </c>
      <c r="O27" s="152" t="s">
        <v>2585</v>
      </c>
      <c r="P27" s="152"/>
      <c r="Q27" s="160" t="s">
        <v>2825</v>
      </c>
      <c r="R27" s="44"/>
      <c r="S27" s="101"/>
      <c r="T27" s="101"/>
      <c r="U27" s="101"/>
      <c r="V27" s="78"/>
      <c r="W27" s="69"/>
    </row>
    <row r="28" spans="1:23" ht="18" x14ac:dyDescent="0.25">
      <c r="A28" s="152" t="str">
        <f>VLOOKUP(E28,'LISTADO ATM'!$A$2:$C$902,3,0)</f>
        <v>DISTRITO NACIONAL</v>
      </c>
      <c r="B28" s="151" t="s">
        <v>2635</v>
      </c>
      <c r="C28" s="96">
        <v>44421.608854166669</v>
      </c>
      <c r="D28" s="96" t="s">
        <v>2643</v>
      </c>
      <c r="E28" s="136">
        <v>43</v>
      </c>
      <c r="F28" s="152" t="str">
        <f>VLOOKUP(E28,VIP!$A$2:$O14884,2,0)</f>
        <v>DRBR043</v>
      </c>
      <c r="G28" s="152" t="str">
        <f>VLOOKUP(E28,'LISTADO ATM'!$A$2:$B$901,2,0)</f>
        <v xml:space="preserve">ATM Zona Franca San Isidro </v>
      </c>
      <c r="H28" s="152" t="str">
        <f>VLOOKUP(E28,VIP!$A$2:$O19845,7,FALSE)</f>
        <v>Si</v>
      </c>
      <c r="I28" s="152" t="str">
        <f>VLOOKUP(E28,VIP!$A$2:$O11810,8,FALSE)</f>
        <v>No</v>
      </c>
      <c r="J28" s="152" t="str">
        <f>VLOOKUP(E28,VIP!$A$2:$O11760,8,FALSE)</f>
        <v>No</v>
      </c>
      <c r="K28" s="152" t="str">
        <f>VLOOKUP(E28,VIP!$A$2:$O15334,6,0)</f>
        <v>NO</v>
      </c>
      <c r="L28" s="140" t="s">
        <v>2698</v>
      </c>
      <c r="M28" s="160" t="s">
        <v>2537</v>
      </c>
      <c r="N28" s="95" t="s">
        <v>2611</v>
      </c>
      <c r="O28" s="152" t="s">
        <v>2644</v>
      </c>
      <c r="P28" s="152"/>
      <c r="Q28" s="160" t="s">
        <v>2713</v>
      </c>
      <c r="R28" s="44"/>
      <c r="S28" s="101"/>
      <c r="T28" s="101"/>
      <c r="U28" s="101"/>
      <c r="V28" s="78"/>
      <c r="W28" s="69"/>
    </row>
    <row r="29" spans="1:23" ht="18" x14ac:dyDescent="0.25">
      <c r="A29" s="152" t="str">
        <f>VLOOKUP(E29,'LISTADO ATM'!$A$2:$C$902,3,0)</f>
        <v>DISTRITO NACIONAL</v>
      </c>
      <c r="B29" s="151" t="s">
        <v>2634</v>
      </c>
      <c r="C29" s="96">
        <v>44421.610196759262</v>
      </c>
      <c r="D29" s="96" t="s">
        <v>2442</v>
      </c>
      <c r="E29" s="136">
        <v>709</v>
      </c>
      <c r="F29" s="152" t="str">
        <f>VLOOKUP(E29,VIP!$A$2:$O14883,2,0)</f>
        <v>DRBR01N</v>
      </c>
      <c r="G29" s="152" t="str">
        <f>VLOOKUP(E29,'LISTADO ATM'!$A$2:$B$901,2,0)</f>
        <v xml:space="preserve">ATM Seguros Maestro SEMMA  </v>
      </c>
      <c r="H29" s="152" t="str">
        <f>VLOOKUP(E29,VIP!$A$2:$O19844,7,FALSE)</f>
        <v>Si</v>
      </c>
      <c r="I29" s="152" t="str">
        <f>VLOOKUP(E29,VIP!$A$2:$O11809,8,FALSE)</f>
        <v>Si</v>
      </c>
      <c r="J29" s="152" t="str">
        <f>VLOOKUP(E29,VIP!$A$2:$O11759,8,FALSE)</f>
        <v>Si</v>
      </c>
      <c r="K29" s="152" t="str">
        <f>VLOOKUP(E29,VIP!$A$2:$O15333,6,0)</f>
        <v>NO</v>
      </c>
      <c r="L29" s="140" t="s">
        <v>2411</v>
      </c>
      <c r="M29" s="95" t="s">
        <v>2439</v>
      </c>
      <c r="N29" s="95" t="s">
        <v>2446</v>
      </c>
      <c r="O29" s="152" t="s">
        <v>2447</v>
      </c>
      <c r="P29" s="152"/>
      <c r="Q29" s="95" t="s">
        <v>2411</v>
      </c>
      <c r="R29" s="44"/>
      <c r="S29" s="101"/>
      <c r="T29" s="101"/>
      <c r="U29" s="101"/>
      <c r="V29" s="78"/>
      <c r="W29" s="69"/>
    </row>
    <row r="30" spans="1:23" ht="18" x14ac:dyDescent="0.25">
      <c r="A30" s="152" t="str">
        <f>VLOOKUP(E30,'LISTADO ATM'!$A$2:$C$902,3,0)</f>
        <v>ESTE</v>
      </c>
      <c r="B30" s="151" t="s">
        <v>2633</v>
      </c>
      <c r="C30" s="96">
        <v>44421.610300925924</v>
      </c>
      <c r="D30" s="96" t="s">
        <v>2175</v>
      </c>
      <c r="E30" s="136">
        <v>680</v>
      </c>
      <c r="F30" s="152" t="str">
        <f>VLOOKUP(E30,VIP!$A$2:$O14882,2,0)</f>
        <v>DRBR680</v>
      </c>
      <c r="G30" s="152" t="str">
        <f>VLOOKUP(E30,'LISTADO ATM'!$A$2:$B$901,2,0)</f>
        <v>ATM Hotel Royalton</v>
      </c>
      <c r="H30" s="152" t="str">
        <f>VLOOKUP(E30,VIP!$A$2:$O19843,7,FALSE)</f>
        <v>NO</v>
      </c>
      <c r="I30" s="152" t="str">
        <f>VLOOKUP(E30,VIP!$A$2:$O11808,8,FALSE)</f>
        <v>NO</v>
      </c>
      <c r="J30" s="152" t="str">
        <f>VLOOKUP(E30,VIP!$A$2:$O11758,8,FALSE)</f>
        <v>NO</v>
      </c>
      <c r="K30" s="152" t="str">
        <f>VLOOKUP(E30,VIP!$A$2:$O15332,6,0)</f>
        <v>NO</v>
      </c>
      <c r="L30" s="140" t="s">
        <v>2240</v>
      </c>
      <c r="M30" s="160" t="s">
        <v>2537</v>
      </c>
      <c r="N30" s="95" t="s">
        <v>2611</v>
      </c>
      <c r="O30" s="152" t="s">
        <v>2448</v>
      </c>
      <c r="P30" s="152"/>
      <c r="Q30" s="160" t="s">
        <v>2832</v>
      </c>
      <c r="R30" s="44"/>
      <c r="S30" s="101"/>
      <c r="T30" s="101"/>
      <c r="U30" s="101"/>
      <c r="V30" s="78"/>
      <c r="W30" s="69"/>
    </row>
    <row r="31" spans="1:23" ht="18" x14ac:dyDescent="0.25">
      <c r="A31" s="152" t="str">
        <f>VLOOKUP(E31,'LISTADO ATM'!$A$2:$C$902,3,0)</f>
        <v>DISTRITO NACIONAL</v>
      </c>
      <c r="B31" s="151" t="s">
        <v>2632</v>
      </c>
      <c r="C31" s="96">
        <v>44421.61173611111</v>
      </c>
      <c r="D31" s="96" t="s">
        <v>2442</v>
      </c>
      <c r="E31" s="136">
        <v>267</v>
      </c>
      <c r="F31" s="152" t="str">
        <f>VLOOKUP(E31,VIP!$A$2:$O14881,2,0)</f>
        <v>DRBR267</v>
      </c>
      <c r="G31" s="152" t="str">
        <f>VLOOKUP(E31,'LISTADO ATM'!$A$2:$B$901,2,0)</f>
        <v xml:space="preserve">ATM Centro de Caja México </v>
      </c>
      <c r="H31" s="152" t="str">
        <f>VLOOKUP(E31,VIP!$A$2:$O19842,7,FALSE)</f>
        <v>Si</v>
      </c>
      <c r="I31" s="152" t="str">
        <f>VLOOKUP(E31,VIP!$A$2:$O11807,8,FALSE)</f>
        <v>Si</v>
      </c>
      <c r="J31" s="152" t="str">
        <f>VLOOKUP(E31,VIP!$A$2:$O11757,8,FALSE)</f>
        <v>Si</v>
      </c>
      <c r="K31" s="152" t="str">
        <f>VLOOKUP(E31,VIP!$A$2:$O15331,6,0)</f>
        <v>NO</v>
      </c>
      <c r="L31" s="140" t="s">
        <v>2552</v>
      </c>
      <c r="M31" s="160" t="s">
        <v>2537</v>
      </c>
      <c r="N31" s="95" t="s">
        <v>2446</v>
      </c>
      <c r="O31" s="152" t="s">
        <v>2447</v>
      </c>
      <c r="P31" s="152"/>
      <c r="Q31" s="160" t="s">
        <v>2715</v>
      </c>
      <c r="R31" s="44"/>
      <c r="S31" s="101"/>
      <c r="T31" s="101"/>
      <c r="U31" s="101"/>
      <c r="V31" s="78"/>
      <c r="W31" s="69"/>
    </row>
    <row r="32" spans="1:23" ht="18" x14ac:dyDescent="0.25">
      <c r="A32" s="152" t="str">
        <f>VLOOKUP(E32,'LISTADO ATM'!$A$2:$C$902,3,0)</f>
        <v>DISTRITO NACIONAL</v>
      </c>
      <c r="B32" s="151" t="s">
        <v>2631</v>
      </c>
      <c r="C32" s="96">
        <v>44421.616261574076</v>
      </c>
      <c r="D32" s="96" t="s">
        <v>2442</v>
      </c>
      <c r="E32" s="136">
        <v>628</v>
      </c>
      <c r="F32" s="152" t="str">
        <f>VLOOKUP(E32,VIP!$A$2:$O14876,2,0)</f>
        <v>DRBR086</v>
      </c>
      <c r="G32" s="152" t="str">
        <f>VLOOKUP(E32,'LISTADO ATM'!$A$2:$B$901,2,0)</f>
        <v xml:space="preserve">ATM Autobanco San Isidro </v>
      </c>
      <c r="H32" s="152" t="str">
        <f>VLOOKUP(E32,VIP!$A$2:$O19837,7,FALSE)</f>
        <v>Si</v>
      </c>
      <c r="I32" s="152" t="str">
        <f>VLOOKUP(E32,VIP!$A$2:$O11802,8,FALSE)</f>
        <v>Si</v>
      </c>
      <c r="J32" s="152" t="str">
        <f>VLOOKUP(E32,VIP!$A$2:$O11752,8,FALSE)</f>
        <v>Si</v>
      </c>
      <c r="K32" s="152" t="str">
        <f>VLOOKUP(E32,VIP!$A$2:$O15326,6,0)</f>
        <v>SI</v>
      </c>
      <c r="L32" s="140" t="s">
        <v>2411</v>
      </c>
      <c r="M32" s="160" t="s">
        <v>2537</v>
      </c>
      <c r="N32" s="95" t="s">
        <v>2446</v>
      </c>
      <c r="O32" s="152" t="s">
        <v>2447</v>
      </c>
      <c r="P32" s="152"/>
      <c r="Q32" s="160" t="s">
        <v>2848</v>
      </c>
      <c r="R32" s="44"/>
      <c r="S32" s="101"/>
      <c r="T32" s="101"/>
      <c r="U32" s="101"/>
      <c r="V32" s="78"/>
      <c r="W32" s="69"/>
    </row>
    <row r="33" spans="1:29" ht="18" x14ac:dyDescent="0.25">
      <c r="A33" s="152" t="str">
        <f>VLOOKUP(E33,'LISTADO ATM'!$A$2:$C$902,3,0)</f>
        <v>NORTE</v>
      </c>
      <c r="B33" s="151" t="s">
        <v>2667</v>
      </c>
      <c r="C33" s="96">
        <v>44421.650081018517</v>
      </c>
      <c r="D33" s="96" t="s">
        <v>2176</v>
      </c>
      <c r="E33" s="136">
        <v>140</v>
      </c>
      <c r="F33" s="152" t="str">
        <f>VLOOKUP(E33,VIP!$A$2:$O14927,2,0)</f>
        <v>DRBR140</v>
      </c>
      <c r="G33" s="152" t="str">
        <f>VLOOKUP(E33,'LISTADO ATM'!$A$2:$B$901,2,0)</f>
        <v>ATM Hospital San Vicente de Paul (SFM.)</v>
      </c>
      <c r="H33" s="152" t="str">
        <f>VLOOKUP(E33,VIP!$A$2:$O19888,7,FALSE)</f>
        <v>N/A</v>
      </c>
      <c r="I33" s="152" t="str">
        <f>VLOOKUP(E33,VIP!$A$2:$O11853,8,FALSE)</f>
        <v>N/A</v>
      </c>
      <c r="J33" s="152" t="str">
        <f>VLOOKUP(E33,VIP!$A$2:$O11803,8,FALSE)</f>
        <v>N/A</v>
      </c>
      <c r="K33" s="152" t="str">
        <f>VLOOKUP(E33,VIP!$A$2:$O15377,6,0)</f>
        <v>N/A</v>
      </c>
      <c r="L33" s="140" t="s">
        <v>2214</v>
      </c>
      <c r="M33" s="160" t="s">
        <v>2537</v>
      </c>
      <c r="N33" s="95" t="s">
        <v>2446</v>
      </c>
      <c r="O33" s="152" t="s">
        <v>2585</v>
      </c>
      <c r="P33" s="152"/>
      <c r="Q33" s="160" t="s">
        <v>2826</v>
      </c>
      <c r="R33" s="44"/>
      <c r="S33" s="101"/>
      <c r="T33" s="101"/>
      <c r="U33" s="101"/>
      <c r="V33" s="78"/>
      <c r="W33" s="69"/>
    </row>
    <row r="34" spans="1:29" ht="18" x14ac:dyDescent="0.25">
      <c r="A34" s="152" t="str">
        <f>VLOOKUP(E34,'LISTADO ATM'!$A$2:$C$902,3,0)</f>
        <v>DISTRITO NACIONAL</v>
      </c>
      <c r="B34" s="151">
        <v>3335988829</v>
      </c>
      <c r="C34" s="96">
        <v>44421.650995370372</v>
      </c>
      <c r="D34" s="96" t="s">
        <v>2175</v>
      </c>
      <c r="E34" s="136">
        <v>349</v>
      </c>
      <c r="F34" s="152" t="str">
        <f>VLOOKUP(E34,VIP!$A$2:$O14943,2,0)</f>
        <v>DRBR349</v>
      </c>
      <c r="G34" s="152" t="str">
        <f>VLOOKUP(E34,'LISTADO ATM'!$A$2:$B$901,2,0)</f>
        <v>ATM SENASA</v>
      </c>
      <c r="H34" s="152" t="str">
        <f>VLOOKUP(E34,VIP!$A$2:$O19904,7,FALSE)</f>
        <v>Si</v>
      </c>
      <c r="I34" s="152" t="str">
        <f>VLOOKUP(E34,VIP!$A$2:$O11869,8,FALSE)</f>
        <v>Si</v>
      </c>
      <c r="J34" s="152" t="str">
        <f>VLOOKUP(E34,VIP!$A$2:$O11819,8,FALSE)</f>
        <v>Si</v>
      </c>
      <c r="K34" s="152" t="str">
        <f>VLOOKUP(E34,VIP!$A$2:$O15393,6,0)</f>
        <v>NO</v>
      </c>
      <c r="L34" s="140" t="s">
        <v>2458</v>
      </c>
      <c r="M34" s="95" t="s">
        <v>2439</v>
      </c>
      <c r="N34" s="95" t="s">
        <v>2611</v>
      </c>
      <c r="O34" s="153" t="s">
        <v>2448</v>
      </c>
      <c r="P34" s="152"/>
      <c r="Q34" s="95" t="s">
        <v>2458</v>
      </c>
      <c r="R34" s="44"/>
      <c r="S34" s="101"/>
      <c r="T34" s="101"/>
      <c r="U34" s="101"/>
      <c r="V34" s="78"/>
      <c r="W34" s="69"/>
    </row>
    <row r="35" spans="1:29" ht="18" x14ac:dyDescent="0.25">
      <c r="A35" s="152" t="str">
        <f>VLOOKUP(E35,'LISTADO ATM'!$A$2:$C$902,3,0)</f>
        <v>DISTRITO NACIONAL</v>
      </c>
      <c r="B35" s="151" t="s">
        <v>2666</v>
      </c>
      <c r="C35" s="96">
        <v>44421.652615740742</v>
      </c>
      <c r="D35" s="96" t="s">
        <v>2175</v>
      </c>
      <c r="E35" s="136">
        <v>835</v>
      </c>
      <c r="F35" s="152" t="str">
        <f>VLOOKUP(E35,VIP!$A$2:$O14925,2,0)</f>
        <v>DRBR835</v>
      </c>
      <c r="G35" s="152" t="str">
        <f>VLOOKUP(E35,'LISTADO ATM'!$A$2:$B$901,2,0)</f>
        <v xml:space="preserve">ATM UNP Megacentro </v>
      </c>
      <c r="H35" s="152" t="str">
        <f>VLOOKUP(E35,VIP!$A$2:$O19886,7,FALSE)</f>
        <v>Si</v>
      </c>
      <c r="I35" s="152" t="str">
        <f>VLOOKUP(E35,VIP!$A$2:$O11851,8,FALSE)</f>
        <v>Si</v>
      </c>
      <c r="J35" s="152" t="str">
        <f>VLOOKUP(E35,VIP!$A$2:$O11801,8,FALSE)</f>
        <v>Si</v>
      </c>
      <c r="K35" s="152" t="str">
        <f>VLOOKUP(E35,VIP!$A$2:$O15375,6,0)</f>
        <v>SI</v>
      </c>
      <c r="L35" s="140" t="s">
        <v>2458</v>
      </c>
      <c r="M35" s="160" t="s">
        <v>2537</v>
      </c>
      <c r="N35" s="95" t="s">
        <v>2611</v>
      </c>
      <c r="O35" s="152" t="s">
        <v>2448</v>
      </c>
      <c r="P35" s="152"/>
      <c r="Q35" s="160" t="s">
        <v>2726</v>
      </c>
      <c r="R35" s="44"/>
      <c r="S35" s="101"/>
      <c r="T35" s="101"/>
      <c r="U35" s="101"/>
      <c r="V35" s="78"/>
      <c r="W35" s="69"/>
    </row>
    <row r="36" spans="1:29" ht="18" x14ac:dyDescent="0.25">
      <c r="A36" s="152" t="str">
        <f>VLOOKUP(E36,'LISTADO ATM'!$A$2:$C$902,3,0)</f>
        <v>DISTRITO NACIONAL</v>
      </c>
      <c r="B36" s="151" t="s">
        <v>2665</v>
      </c>
      <c r="C36" s="96">
        <v>44421.661354166667</v>
      </c>
      <c r="D36" s="96" t="s">
        <v>2442</v>
      </c>
      <c r="E36" s="136">
        <v>415</v>
      </c>
      <c r="F36" s="152" t="str">
        <f>VLOOKUP(E36,VIP!$A$2:$O14924,2,0)</f>
        <v>DRBR415</v>
      </c>
      <c r="G36" s="152" t="str">
        <f>VLOOKUP(E36,'LISTADO ATM'!$A$2:$B$901,2,0)</f>
        <v xml:space="preserve">ATM Autobanco San Martín I </v>
      </c>
      <c r="H36" s="152" t="str">
        <f>VLOOKUP(E36,VIP!$A$2:$O19885,7,FALSE)</f>
        <v>Si</v>
      </c>
      <c r="I36" s="152" t="str">
        <f>VLOOKUP(E36,VIP!$A$2:$O11850,8,FALSE)</f>
        <v>Si</v>
      </c>
      <c r="J36" s="152" t="str">
        <f>VLOOKUP(E36,VIP!$A$2:$O11800,8,FALSE)</f>
        <v>Si</v>
      </c>
      <c r="K36" s="152" t="str">
        <f>VLOOKUP(E36,VIP!$A$2:$O15374,6,0)</f>
        <v>NO</v>
      </c>
      <c r="L36" s="140" t="s">
        <v>2435</v>
      </c>
      <c r="M36" s="160" t="s">
        <v>2537</v>
      </c>
      <c r="N36" s="95" t="s">
        <v>2446</v>
      </c>
      <c r="O36" s="152" t="s">
        <v>2447</v>
      </c>
      <c r="P36" s="152"/>
      <c r="Q36" s="160" t="s">
        <v>2838</v>
      </c>
      <c r="R36" s="44"/>
      <c r="S36" s="101"/>
      <c r="T36" s="101"/>
      <c r="U36" s="101"/>
      <c r="V36" s="78"/>
      <c r="W36" s="69"/>
    </row>
    <row r="37" spans="1:29" ht="18" x14ac:dyDescent="0.25">
      <c r="A37" s="152" t="str">
        <f>VLOOKUP(E37,'LISTADO ATM'!$A$2:$C$902,3,0)</f>
        <v>NORTE</v>
      </c>
      <c r="B37" s="151" t="s">
        <v>2664</v>
      </c>
      <c r="C37" s="96">
        <v>44421.66233796296</v>
      </c>
      <c r="D37" s="96" t="s">
        <v>2462</v>
      </c>
      <c r="E37" s="136">
        <v>605</v>
      </c>
      <c r="F37" s="152" t="str">
        <f>VLOOKUP(E37,VIP!$A$2:$O14923,2,0)</f>
        <v>DRBR141</v>
      </c>
      <c r="G37" s="152" t="str">
        <f>VLOOKUP(E37,'LISTADO ATM'!$A$2:$B$901,2,0)</f>
        <v xml:space="preserve">ATM Oficina Bonao I </v>
      </c>
      <c r="H37" s="152" t="str">
        <f>VLOOKUP(E37,VIP!$A$2:$O19884,7,FALSE)</f>
        <v>Si</v>
      </c>
      <c r="I37" s="152" t="str">
        <f>VLOOKUP(E37,VIP!$A$2:$O11849,8,FALSE)</f>
        <v>Si</v>
      </c>
      <c r="J37" s="152" t="str">
        <f>VLOOKUP(E37,VIP!$A$2:$O11799,8,FALSE)</f>
        <v>Si</v>
      </c>
      <c r="K37" s="152" t="str">
        <f>VLOOKUP(E37,VIP!$A$2:$O15373,6,0)</f>
        <v>SI</v>
      </c>
      <c r="L37" s="140" t="s">
        <v>2435</v>
      </c>
      <c r="M37" s="160" t="s">
        <v>2537</v>
      </c>
      <c r="N37" s="95" t="s">
        <v>2446</v>
      </c>
      <c r="O37" s="152" t="s">
        <v>2463</v>
      </c>
      <c r="P37" s="152"/>
      <c r="Q37" s="160" t="s">
        <v>2714</v>
      </c>
      <c r="R37" s="44"/>
      <c r="S37" s="101"/>
      <c r="T37" s="101"/>
      <c r="U37" s="101"/>
      <c r="V37" s="78"/>
      <c r="W37" s="69"/>
    </row>
    <row r="38" spans="1:29" ht="18" x14ac:dyDescent="0.25">
      <c r="A38" s="152" t="str">
        <f>VLOOKUP(E38,'LISTADO ATM'!$A$2:$C$902,3,0)</f>
        <v>DISTRITO NACIONAL</v>
      </c>
      <c r="B38" s="151" t="s">
        <v>2663</v>
      </c>
      <c r="C38" s="96">
        <v>44421.663425925923</v>
      </c>
      <c r="D38" s="96" t="s">
        <v>2442</v>
      </c>
      <c r="E38" s="136">
        <v>955</v>
      </c>
      <c r="F38" s="152" t="str">
        <f>VLOOKUP(E38,VIP!$A$2:$O14922,2,0)</f>
        <v>DRBR955</v>
      </c>
      <c r="G38" s="152" t="str">
        <f>VLOOKUP(E38,'LISTADO ATM'!$A$2:$B$901,2,0)</f>
        <v xml:space="preserve">ATM Oficina Americana Independencia II </v>
      </c>
      <c r="H38" s="152" t="str">
        <f>VLOOKUP(E38,VIP!$A$2:$O19883,7,FALSE)</f>
        <v>Si</v>
      </c>
      <c r="I38" s="152" t="str">
        <f>VLOOKUP(E38,VIP!$A$2:$O11848,8,FALSE)</f>
        <v>Si</v>
      </c>
      <c r="J38" s="152" t="str">
        <f>VLOOKUP(E38,VIP!$A$2:$O11798,8,FALSE)</f>
        <v>Si</v>
      </c>
      <c r="K38" s="152" t="str">
        <f>VLOOKUP(E38,VIP!$A$2:$O15372,6,0)</f>
        <v>NO</v>
      </c>
      <c r="L38" s="140" t="s">
        <v>2435</v>
      </c>
      <c r="M38" s="160" t="s">
        <v>2537</v>
      </c>
      <c r="N38" s="95" t="s">
        <v>2446</v>
      </c>
      <c r="O38" s="152" t="s">
        <v>2447</v>
      </c>
      <c r="P38" s="152"/>
      <c r="Q38" s="160" t="s">
        <v>2837</v>
      </c>
      <c r="R38" s="44"/>
      <c r="S38" s="101"/>
      <c r="T38" s="101"/>
      <c r="U38" s="101"/>
      <c r="V38" s="78"/>
      <c r="W38" s="69"/>
    </row>
    <row r="39" spans="1:29" ht="18" x14ac:dyDescent="0.25">
      <c r="A39" s="152" t="str">
        <f>VLOOKUP(E39,'LISTADO ATM'!$A$2:$C$902,3,0)</f>
        <v>SUR</v>
      </c>
      <c r="B39" s="151" t="s">
        <v>2662</v>
      </c>
      <c r="C39" s="96">
        <v>44421.671342592592</v>
      </c>
      <c r="D39" s="96" t="s">
        <v>2442</v>
      </c>
      <c r="E39" s="136">
        <v>182</v>
      </c>
      <c r="F39" s="152" t="str">
        <f>VLOOKUP(E39,VIP!$A$2:$O14921,2,0)</f>
        <v>DRBR182</v>
      </c>
      <c r="G39" s="152" t="str">
        <f>VLOOKUP(E39,'LISTADO ATM'!$A$2:$B$901,2,0)</f>
        <v xml:space="preserve">ATM Barahona Comb </v>
      </c>
      <c r="H39" s="152" t="str">
        <f>VLOOKUP(E39,VIP!$A$2:$O19882,7,FALSE)</f>
        <v>Si</v>
      </c>
      <c r="I39" s="152" t="str">
        <f>VLOOKUP(E39,VIP!$A$2:$O11847,8,FALSE)</f>
        <v>Si</v>
      </c>
      <c r="J39" s="152" t="str">
        <f>VLOOKUP(E39,VIP!$A$2:$O11797,8,FALSE)</f>
        <v>Si</v>
      </c>
      <c r="K39" s="152" t="str">
        <f>VLOOKUP(E39,VIP!$A$2:$O15371,6,0)</f>
        <v>NO</v>
      </c>
      <c r="L39" s="140" t="s">
        <v>2411</v>
      </c>
      <c r="M39" s="160" t="s">
        <v>2537</v>
      </c>
      <c r="N39" s="95" t="s">
        <v>2446</v>
      </c>
      <c r="O39" s="152" t="s">
        <v>2447</v>
      </c>
      <c r="P39" s="152"/>
      <c r="Q39" s="160" t="s">
        <v>2724</v>
      </c>
      <c r="R39" s="44"/>
      <c r="S39" s="101"/>
      <c r="T39" s="101"/>
      <c r="U39" s="101"/>
      <c r="V39" s="78"/>
      <c r="W39" s="69"/>
    </row>
    <row r="40" spans="1:29" ht="18" x14ac:dyDescent="0.25">
      <c r="A40" s="152" t="str">
        <f>VLOOKUP(E40,'LISTADO ATM'!$A$2:$C$902,3,0)</f>
        <v>DISTRITO NACIONAL</v>
      </c>
      <c r="B40" s="151" t="s">
        <v>2661</v>
      </c>
      <c r="C40" s="96">
        <v>44421.724097222221</v>
      </c>
      <c r="D40" s="96" t="s">
        <v>2175</v>
      </c>
      <c r="E40" s="136">
        <v>718</v>
      </c>
      <c r="F40" s="152" t="str">
        <f>VLOOKUP(E40,VIP!$A$2:$O14919,2,0)</f>
        <v>DRBR24Y</v>
      </c>
      <c r="G40" s="152" t="str">
        <f>VLOOKUP(E40,'LISTADO ATM'!$A$2:$B$901,2,0)</f>
        <v xml:space="preserve">ATM Feria Ganadera </v>
      </c>
      <c r="H40" s="152" t="str">
        <f>VLOOKUP(E40,VIP!$A$2:$O19880,7,FALSE)</f>
        <v>Si</v>
      </c>
      <c r="I40" s="152" t="str">
        <f>VLOOKUP(E40,VIP!$A$2:$O11845,8,FALSE)</f>
        <v>Si</v>
      </c>
      <c r="J40" s="152" t="str">
        <f>VLOOKUP(E40,VIP!$A$2:$O11795,8,FALSE)</f>
        <v>Si</v>
      </c>
      <c r="K40" s="152" t="str">
        <f>VLOOKUP(E40,VIP!$A$2:$O15369,6,0)</f>
        <v>NO</v>
      </c>
      <c r="L40" s="140" t="s">
        <v>2214</v>
      </c>
      <c r="M40" s="160" t="s">
        <v>2537</v>
      </c>
      <c r="N40" s="95" t="s">
        <v>2611</v>
      </c>
      <c r="O40" s="152" t="s">
        <v>2448</v>
      </c>
      <c r="P40" s="152"/>
      <c r="Q40" s="160" t="s">
        <v>2827</v>
      </c>
      <c r="R40" s="44"/>
      <c r="S40" s="101"/>
      <c r="T40" s="101"/>
      <c r="U40" s="101"/>
      <c r="V40" s="78"/>
      <c r="W40" s="69"/>
    </row>
    <row r="41" spans="1:29" ht="18" x14ac:dyDescent="0.25">
      <c r="A41" s="153" t="str">
        <f>VLOOKUP(E41,'LISTADO ATM'!$A$2:$C$902,3,0)</f>
        <v>DISTRITO NACIONAL</v>
      </c>
      <c r="B41" s="151" t="s">
        <v>2660</v>
      </c>
      <c r="C41" s="96">
        <v>44421.725752314815</v>
      </c>
      <c r="D41" s="96" t="s">
        <v>2175</v>
      </c>
      <c r="E41" s="136">
        <v>225</v>
      </c>
      <c r="F41" s="153" t="str">
        <f>VLOOKUP(E41,VIP!$A$2:$O14918,2,0)</f>
        <v>DRBR225</v>
      </c>
      <c r="G41" s="153" t="str">
        <f>VLOOKUP(E41,'LISTADO ATM'!$A$2:$B$901,2,0)</f>
        <v xml:space="preserve">ATM S/M Nacional Arroyo Hondo </v>
      </c>
      <c r="H41" s="153" t="str">
        <f>VLOOKUP(E41,VIP!$A$2:$O19879,7,FALSE)</f>
        <v>Si</v>
      </c>
      <c r="I41" s="153" t="str">
        <f>VLOOKUP(E41,VIP!$A$2:$O11844,8,FALSE)</f>
        <v>Si</v>
      </c>
      <c r="J41" s="153" t="str">
        <f>VLOOKUP(E41,VIP!$A$2:$O11794,8,FALSE)</f>
        <v>Si</v>
      </c>
      <c r="K41" s="153" t="str">
        <f>VLOOKUP(E41,VIP!$A$2:$O15368,6,0)</f>
        <v>NO</v>
      </c>
      <c r="L41" s="140" t="s">
        <v>2214</v>
      </c>
      <c r="M41" s="95" t="s">
        <v>2439</v>
      </c>
      <c r="N41" s="95" t="s">
        <v>2611</v>
      </c>
      <c r="O41" s="153" t="s">
        <v>2448</v>
      </c>
      <c r="P41" s="153"/>
      <c r="Q41" s="95" t="s">
        <v>2214</v>
      </c>
      <c r="R41" s="44"/>
      <c r="S41" s="44"/>
      <c r="T41" s="44"/>
      <c r="U41" s="44"/>
      <c r="V41" s="44"/>
      <c r="W41" s="44"/>
      <c r="X41" s="44"/>
      <c r="Y41" s="101"/>
      <c r="Z41" s="101"/>
      <c r="AA41" s="101"/>
      <c r="AB41" s="78"/>
      <c r="AC41" s="69"/>
    </row>
    <row r="42" spans="1:29" ht="18" x14ac:dyDescent="0.25">
      <c r="A42" s="153" t="str">
        <f>VLOOKUP(E42,'LISTADO ATM'!$A$2:$C$902,3,0)</f>
        <v>DISTRITO NACIONAL</v>
      </c>
      <c r="B42" s="151" t="s">
        <v>2659</v>
      </c>
      <c r="C42" s="96">
        <v>44421.733449074076</v>
      </c>
      <c r="D42" s="96" t="s">
        <v>2175</v>
      </c>
      <c r="E42" s="136">
        <v>354</v>
      </c>
      <c r="F42" s="153" t="str">
        <f>VLOOKUP(E42,VIP!$A$2:$O14917,2,0)</f>
        <v>DRBR354</v>
      </c>
      <c r="G42" s="153" t="str">
        <f>VLOOKUP(E42,'LISTADO ATM'!$A$2:$B$901,2,0)</f>
        <v xml:space="preserve">ATM Oficina Núñez de Cáceres II </v>
      </c>
      <c r="H42" s="153" t="str">
        <f>VLOOKUP(E42,VIP!$A$2:$O19878,7,FALSE)</f>
        <v>Si</v>
      </c>
      <c r="I42" s="153" t="str">
        <f>VLOOKUP(E42,VIP!$A$2:$O11843,8,FALSE)</f>
        <v>Si</v>
      </c>
      <c r="J42" s="153" t="str">
        <f>VLOOKUP(E42,VIP!$A$2:$O11793,8,FALSE)</f>
        <v>Si</v>
      </c>
      <c r="K42" s="153" t="str">
        <f>VLOOKUP(E42,VIP!$A$2:$O15367,6,0)</f>
        <v>NO</v>
      </c>
      <c r="L42" s="140" t="s">
        <v>2214</v>
      </c>
      <c r="M42" s="160" t="s">
        <v>2728</v>
      </c>
      <c r="N42" s="95" t="s">
        <v>2446</v>
      </c>
      <c r="O42" s="153" t="s">
        <v>2448</v>
      </c>
      <c r="P42" s="153"/>
      <c r="Q42" s="160" t="s">
        <v>2829</v>
      </c>
      <c r="R42" s="44"/>
      <c r="S42" s="101"/>
      <c r="T42" s="101"/>
      <c r="U42" s="101"/>
      <c r="V42" s="78"/>
      <c r="W42" s="69"/>
    </row>
    <row r="43" spans="1:29" ht="18" x14ac:dyDescent="0.25">
      <c r="A43" s="153" t="str">
        <f>VLOOKUP(E43,'LISTADO ATM'!$A$2:$C$902,3,0)</f>
        <v>NORTE</v>
      </c>
      <c r="B43" s="151" t="s">
        <v>2658</v>
      </c>
      <c r="C43" s="96">
        <v>44421.741944444446</v>
      </c>
      <c r="D43" s="96" t="s">
        <v>2176</v>
      </c>
      <c r="E43" s="136">
        <v>895</v>
      </c>
      <c r="F43" s="153" t="str">
        <f>VLOOKUP(E43,VIP!$A$2:$O14916,2,0)</f>
        <v>DRBR895</v>
      </c>
      <c r="G43" s="153" t="str">
        <f>VLOOKUP(E43,'LISTADO ATM'!$A$2:$B$901,2,0)</f>
        <v xml:space="preserve">ATM S/M Bravo (Santiago) </v>
      </c>
      <c r="H43" s="153" t="str">
        <f>VLOOKUP(E43,VIP!$A$2:$O19877,7,FALSE)</f>
        <v>Si</v>
      </c>
      <c r="I43" s="153" t="str">
        <f>VLOOKUP(E43,VIP!$A$2:$O11842,8,FALSE)</f>
        <v>No</v>
      </c>
      <c r="J43" s="153" t="str">
        <f>VLOOKUP(E43,VIP!$A$2:$O11792,8,FALSE)</f>
        <v>No</v>
      </c>
      <c r="K43" s="153" t="str">
        <f>VLOOKUP(E43,VIP!$A$2:$O15366,6,0)</f>
        <v>NO</v>
      </c>
      <c r="L43" s="140" t="s">
        <v>2214</v>
      </c>
      <c r="M43" s="160" t="s">
        <v>2537</v>
      </c>
      <c r="N43" s="95" t="s">
        <v>2446</v>
      </c>
      <c r="O43" s="153" t="s">
        <v>2585</v>
      </c>
      <c r="P43" s="153"/>
      <c r="Q43" s="160" t="s">
        <v>2708</v>
      </c>
      <c r="R43" s="44"/>
      <c r="S43" s="101"/>
      <c r="T43" s="101"/>
      <c r="U43" s="101"/>
      <c r="V43" s="78"/>
      <c r="W43" s="69"/>
    </row>
    <row r="44" spans="1:29" ht="18" x14ac:dyDescent="0.25">
      <c r="A44" s="153" t="str">
        <f>VLOOKUP(E44,'LISTADO ATM'!$A$2:$C$902,3,0)</f>
        <v>SUR</v>
      </c>
      <c r="B44" s="151" t="s">
        <v>2657</v>
      </c>
      <c r="C44" s="96">
        <v>44421.768599537034</v>
      </c>
      <c r="D44" s="96" t="s">
        <v>2175</v>
      </c>
      <c r="E44" s="136">
        <v>512</v>
      </c>
      <c r="F44" s="153" t="str">
        <f>VLOOKUP(E44,VIP!$A$2:$O14915,2,0)</f>
        <v>DRBR512</v>
      </c>
      <c r="G44" s="153" t="str">
        <f>VLOOKUP(E44,'LISTADO ATM'!$A$2:$B$901,2,0)</f>
        <v>ATM Plaza Jesús Ferreira</v>
      </c>
      <c r="H44" s="153" t="str">
        <f>VLOOKUP(E44,VIP!$A$2:$O19876,7,FALSE)</f>
        <v>N/A</v>
      </c>
      <c r="I44" s="153" t="str">
        <f>VLOOKUP(E44,VIP!$A$2:$O11841,8,FALSE)</f>
        <v>N/A</v>
      </c>
      <c r="J44" s="153" t="str">
        <f>VLOOKUP(E44,VIP!$A$2:$O11791,8,FALSE)</f>
        <v>N/A</v>
      </c>
      <c r="K44" s="153" t="str">
        <f>VLOOKUP(E44,VIP!$A$2:$O15365,6,0)</f>
        <v>N/A</v>
      </c>
      <c r="L44" s="140" t="s">
        <v>2214</v>
      </c>
      <c r="M44" s="95" t="s">
        <v>2439</v>
      </c>
      <c r="N44" s="95" t="s">
        <v>2446</v>
      </c>
      <c r="O44" s="153" t="s">
        <v>2448</v>
      </c>
      <c r="P44" s="153"/>
      <c r="Q44" s="95" t="s">
        <v>2214</v>
      </c>
      <c r="R44" s="44"/>
      <c r="S44" s="101"/>
      <c r="T44" s="101"/>
      <c r="U44" s="101"/>
      <c r="V44" s="78"/>
      <c r="W44" s="69"/>
    </row>
    <row r="45" spans="1:29" ht="18" x14ac:dyDescent="0.25">
      <c r="A45" s="153" t="str">
        <f>VLOOKUP(E45,'LISTADO ATM'!$A$2:$C$902,3,0)</f>
        <v>NORTE</v>
      </c>
      <c r="B45" s="151" t="s">
        <v>2656</v>
      </c>
      <c r="C45" s="96">
        <v>44421.775023148148</v>
      </c>
      <c r="D45" s="96" t="s">
        <v>2442</v>
      </c>
      <c r="E45" s="136">
        <v>720</v>
      </c>
      <c r="F45" s="153" t="str">
        <f>VLOOKUP(E45,VIP!$A$2:$O14914,2,0)</f>
        <v>DRBR12E</v>
      </c>
      <c r="G45" s="153" t="str">
        <f>VLOOKUP(E45,'LISTADO ATM'!$A$2:$B$901,2,0)</f>
        <v xml:space="preserve">ATM OMSA (Santiago) </v>
      </c>
      <c r="H45" s="153" t="str">
        <f>VLOOKUP(E45,VIP!$A$2:$O19875,7,FALSE)</f>
        <v>Si</v>
      </c>
      <c r="I45" s="153" t="str">
        <f>VLOOKUP(E45,VIP!$A$2:$O11840,8,FALSE)</f>
        <v>Si</v>
      </c>
      <c r="J45" s="153" t="str">
        <f>VLOOKUP(E45,VIP!$A$2:$O11790,8,FALSE)</f>
        <v>Si</v>
      </c>
      <c r="K45" s="153" t="str">
        <f>VLOOKUP(E45,VIP!$A$2:$O15364,6,0)</f>
        <v>NO</v>
      </c>
      <c r="L45" s="140" t="s">
        <v>2411</v>
      </c>
      <c r="M45" s="160" t="s">
        <v>2537</v>
      </c>
      <c r="N45" s="95" t="s">
        <v>2446</v>
      </c>
      <c r="O45" s="153" t="s">
        <v>2447</v>
      </c>
      <c r="P45" s="153"/>
      <c r="Q45" s="160" t="s">
        <v>2847</v>
      </c>
      <c r="R45" s="44"/>
      <c r="S45" s="101"/>
      <c r="T45" s="101"/>
      <c r="U45" s="101"/>
      <c r="V45" s="78"/>
      <c r="W45" s="69"/>
    </row>
    <row r="46" spans="1:29" ht="18" x14ac:dyDescent="0.25">
      <c r="A46" s="153" t="str">
        <f>VLOOKUP(E46,'LISTADO ATM'!$A$2:$C$902,3,0)</f>
        <v>NORTE</v>
      </c>
      <c r="B46" s="151" t="s">
        <v>2655</v>
      </c>
      <c r="C46" s="96">
        <v>44421.778692129628</v>
      </c>
      <c r="D46" s="96" t="s">
        <v>2617</v>
      </c>
      <c r="E46" s="136">
        <v>632</v>
      </c>
      <c r="F46" s="153" t="str">
        <f>VLOOKUP(E46,VIP!$A$2:$O14913,2,0)</f>
        <v>DRBR263</v>
      </c>
      <c r="G46" s="153" t="str">
        <f>VLOOKUP(E46,'LISTADO ATM'!$A$2:$B$901,2,0)</f>
        <v xml:space="preserve">ATM Autobanco Gurabo </v>
      </c>
      <c r="H46" s="153" t="str">
        <f>VLOOKUP(E46,VIP!$A$2:$O19874,7,FALSE)</f>
        <v>Si</v>
      </c>
      <c r="I46" s="153" t="str">
        <f>VLOOKUP(E46,VIP!$A$2:$O11839,8,FALSE)</f>
        <v>Si</v>
      </c>
      <c r="J46" s="153" t="str">
        <f>VLOOKUP(E46,VIP!$A$2:$O11789,8,FALSE)</f>
        <v>Si</v>
      </c>
      <c r="K46" s="153" t="str">
        <f>VLOOKUP(E46,VIP!$A$2:$O15363,6,0)</f>
        <v>NO</v>
      </c>
      <c r="L46" s="140" t="s">
        <v>2411</v>
      </c>
      <c r="M46" s="160" t="s">
        <v>2537</v>
      </c>
      <c r="N46" s="95" t="s">
        <v>2446</v>
      </c>
      <c r="O46" s="153" t="s">
        <v>2618</v>
      </c>
      <c r="P46" s="153"/>
      <c r="Q46" s="160" t="s">
        <v>2843</v>
      </c>
      <c r="R46" s="44"/>
      <c r="S46" s="101"/>
      <c r="T46" s="101"/>
      <c r="U46" s="101"/>
      <c r="V46" s="78"/>
      <c r="W46" s="69"/>
    </row>
    <row r="47" spans="1:29" ht="18" x14ac:dyDescent="0.25">
      <c r="A47" s="153" t="str">
        <f>VLOOKUP(E47,'LISTADO ATM'!$A$2:$C$902,3,0)</f>
        <v>NORTE</v>
      </c>
      <c r="B47" s="151" t="s">
        <v>2654</v>
      </c>
      <c r="C47" s="96">
        <v>44421.779236111113</v>
      </c>
      <c r="D47" s="96" t="s">
        <v>2176</v>
      </c>
      <c r="E47" s="136">
        <v>985</v>
      </c>
      <c r="F47" s="153" t="str">
        <f>VLOOKUP(E47,VIP!$A$2:$O14912,2,0)</f>
        <v>DRBR985</v>
      </c>
      <c r="G47" s="153" t="str">
        <f>VLOOKUP(E47,'LISTADO ATM'!$A$2:$B$901,2,0)</f>
        <v xml:space="preserve">ATM Oficina Dajabón II </v>
      </c>
      <c r="H47" s="153" t="str">
        <f>VLOOKUP(E47,VIP!$A$2:$O19873,7,FALSE)</f>
        <v>Si</v>
      </c>
      <c r="I47" s="153" t="str">
        <f>VLOOKUP(E47,VIP!$A$2:$O11838,8,FALSE)</f>
        <v>Si</v>
      </c>
      <c r="J47" s="153" t="str">
        <f>VLOOKUP(E47,VIP!$A$2:$O11788,8,FALSE)</f>
        <v>Si</v>
      </c>
      <c r="K47" s="153" t="str">
        <f>VLOOKUP(E47,VIP!$A$2:$O15362,6,0)</f>
        <v>NO</v>
      </c>
      <c r="L47" s="140" t="s">
        <v>2240</v>
      </c>
      <c r="M47" s="95" t="s">
        <v>2439</v>
      </c>
      <c r="N47" s="95" t="s">
        <v>2446</v>
      </c>
      <c r="O47" s="153" t="s">
        <v>2585</v>
      </c>
      <c r="P47" s="153"/>
      <c r="Q47" s="95" t="s">
        <v>2240</v>
      </c>
      <c r="R47" s="44"/>
      <c r="S47" s="101"/>
      <c r="T47" s="101"/>
      <c r="U47" s="101"/>
      <c r="V47" s="78"/>
      <c r="W47" s="69"/>
    </row>
    <row r="48" spans="1:29" ht="18" x14ac:dyDescent="0.25">
      <c r="A48" s="153" t="str">
        <f>VLOOKUP(E48,'LISTADO ATM'!$A$2:$C$902,3,0)</f>
        <v>ESTE</v>
      </c>
      <c r="B48" s="151" t="s">
        <v>2653</v>
      </c>
      <c r="C48" s="96">
        <v>44421.78087962963</v>
      </c>
      <c r="D48" s="96" t="s">
        <v>2175</v>
      </c>
      <c r="E48" s="136">
        <v>495</v>
      </c>
      <c r="F48" s="153" t="str">
        <f>VLOOKUP(E48,VIP!$A$2:$O14910,2,0)</f>
        <v>DRBR495</v>
      </c>
      <c r="G48" s="153" t="str">
        <f>VLOOKUP(E48,'LISTADO ATM'!$A$2:$B$901,2,0)</f>
        <v>ATM Cemento PANAM</v>
      </c>
      <c r="H48" s="153" t="str">
        <f>VLOOKUP(E48,VIP!$A$2:$O19871,7,FALSE)</f>
        <v>SI</v>
      </c>
      <c r="I48" s="153" t="str">
        <f>VLOOKUP(E48,VIP!$A$2:$O11836,8,FALSE)</f>
        <v>SI</v>
      </c>
      <c r="J48" s="153" t="str">
        <f>VLOOKUP(E48,VIP!$A$2:$O11786,8,FALSE)</f>
        <v>SI</v>
      </c>
      <c r="K48" s="153" t="str">
        <f>VLOOKUP(E48,VIP!$A$2:$O15360,6,0)</f>
        <v>NO</v>
      </c>
      <c r="L48" s="140" t="s">
        <v>2240</v>
      </c>
      <c r="M48" s="95" t="s">
        <v>2439</v>
      </c>
      <c r="N48" s="95" t="s">
        <v>2446</v>
      </c>
      <c r="O48" s="153" t="s">
        <v>2448</v>
      </c>
      <c r="P48" s="153"/>
      <c r="Q48" s="95" t="s">
        <v>2240</v>
      </c>
      <c r="R48" s="44"/>
      <c r="S48" s="101"/>
      <c r="T48" s="101"/>
      <c r="U48" s="101"/>
      <c r="V48" s="78"/>
      <c r="W48" s="69"/>
    </row>
    <row r="49" spans="1:23" ht="18" x14ac:dyDescent="0.25">
      <c r="A49" s="153" t="str">
        <f>VLOOKUP(E49,'LISTADO ATM'!$A$2:$C$902,3,0)</f>
        <v>DISTRITO NACIONAL</v>
      </c>
      <c r="B49" s="151" t="s">
        <v>2652</v>
      </c>
      <c r="C49" s="96">
        <v>44421.782511574071</v>
      </c>
      <c r="D49" s="96" t="s">
        <v>2175</v>
      </c>
      <c r="E49" s="136">
        <v>715</v>
      </c>
      <c r="F49" s="153" t="str">
        <f>VLOOKUP(E49,VIP!$A$2:$O14908,2,0)</f>
        <v>DRBR992</v>
      </c>
      <c r="G49" s="153" t="str">
        <f>VLOOKUP(E49,'LISTADO ATM'!$A$2:$B$901,2,0)</f>
        <v xml:space="preserve">ATM Oficina 27 de Febrero (Lobby) </v>
      </c>
      <c r="H49" s="153" t="str">
        <f>VLOOKUP(E49,VIP!$A$2:$O19869,7,FALSE)</f>
        <v>Si</v>
      </c>
      <c r="I49" s="153" t="str">
        <f>VLOOKUP(E49,VIP!$A$2:$O11834,8,FALSE)</f>
        <v>Si</v>
      </c>
      <c r="J49" s="153" t="str">
        <f>VLOOKUP(E49,VIP!$A$2:$O11784,8,FALSE)</f>
        <v>Si</v>
      </c>
      <c r="K49" s="153" t="str">
        <f>VLOOKUP(E49,VIP!$A$2:$O15358,6,0)</f>
        <v>NO</v>
      </c>
      <c r="L49" s="140" t="s">
        <v>2240</v>
      </c>
      <c r="M49" s="160" t="s">
        <v>2537</v>
      </c>
      <c r="N49" s="95" t="s">
        <v>2446</v>
      </c>
      <c r="O49" s="153" t="s">
        <v>2448</v>
      </c>
      <c r="P49" s="153"/>
      <c r="Q49" s="160" t="s">
        <v>2709</v>
      </c>
      <c r="R49" s="44"/>
      <c r="S49" s="101"/>
      <c r="T49" s="101"/>
      <c r="U49" s="101"/>
      <c r="V49" s="78"/>
      <c r="W49" s="69"/>
    </row>
    <row r="50" spans="1:23" ht="18" x14ac:dyDescent="0.25">
      <c r="A50" s="153" t="str">
        <f>VLOOKUP(E50,'LISTADO ATM'!$A$2:$C$902,3,0)</f>
        <v>DISTRITO NACIONAL</v>
      </c>
      <c r="B50" s="151" t="s">
        <v>2651</v>
      </c>
      <c r="C50" s="96">
        <v>44421.786122685182</v>
      </c>
      <c r="D50" s="96" t="s">
        <v>2175</v>
      </c>
      <c r="E50" s="136">
        <v>60</v>
      </c>
      <c r="F50" s="153" t="str">
        <f>VLOOKUP(E50,VIP!$A$2:$O14907,2,0)</f>
        <v>DRBR060</v>
      </c>
      <c r="G50" s="153" t="str">
        <f>VLOOKUP(E50,'LISTADO ATM'!$A$2:$B$901,2,0)</f>
        <v xml:space="preserve">ATM Autobanco 27 de Febrero </v>
      </c>
      <c r="H50" s="153" t="str">
        <f>VLOOKUP(E50,VIP!$A$2:$O19868,7,FALSE)</f>
        <v>Si</v>
      </c>
      <c r="I50" s="153" t="str">
        <f>VLOOKUP(E50,VIP!$A$2:$O11833,8,FALSE)</f>
        <v>Si</v>
      </c>
      <c r="J50" s="153" t="str">
        <f>VLOOKUP(E50,VIP!$A$2:$O11783,8,FALSE)</f>
        <v>Si</v>
      </c>
      <c r="K50" s="153" t="str">
        <f>VLOOKUP(E50,VIP!$A$2:$O15357,6,0)</f>
        <v>NO</v>
      </c>
      <c r="L50" s="140" t="s">
        <v>2240</v>
      </c>
      <c r="M50" s="160" t="s">
        <v>2728</v>
      </c>
      <c r="N50" s="95" t="s">
        <v>2446</v>
      </c>
      <c r="O50" s="153" t="s">
        <v>2448</v>
      </c>
      <c r="P50" s="153"/>
      <c r="Q50" s="160" t="s">
        <v>2712</v>
      </c>
      <c r="R50" s="44"/>
      <c r="S50" s="101"/>
      <c r="T50" s="101"/>
      <c r="U50" s="101"/>
      <c r="V50" s="78"/>
      <c r="W50" s="69"/>
    </row>
    <row r="51" spans="1:23" ht="18" x14ac:dyDescent="0.25">
      <c r="A51" s="153" t="str">
        <f>VLOOKUP(E51,'LISTADO ATM'!$A$2:$C$902,3,0)</f>
        <v>ESTE</v>
      </c>
      <c r="B51" s="151" t="s">
        <v>2650</v>
      </c>
      <c r="C51" s="96">
        <v>44421.836944444447</v>
      </c>
      <c r="D51" s="96" t="s">
        <v>2442</v>
      </c>
      <c r="E51" s="136">
        <v>114</v>
      </c>
      <c r="F51" s="153" t="str">
        <f>VLOOKUP(E51,VIP!$A$2:$O14950,2,0)</f>
        <v>DRBR114</v>
      </c>
      <c r="G51" s="153" t="str">
        <f>VLOOKUP(E51,'LISTADO ATM'!$A$2:$B$901,2,0)</f>
        <v xml:space="preserve">ATM Oficina Hato Mayor </v>
      </c>
      <c r="H51" s="153" t="str">
        <f>VLOOKUP(E51,VIP!$A$2:$O19911,7,FALSE)</f>
        <v>Si</v>
      </c>
      <c r="I51" s="153" t="str">
        <f>VLOOKUP(E51,VIP!$A$2:$O11876,8,FALSE)</f>
        <v>Si</v>
      </c>
      <c r="J51" s="153" t="str">
        <f>VLOOKUP(E51,VIP!$A$2:$O11826,8,FALSE)</f>
        <v>Si</v>
      </c>
      <c r="K51" s="153" t="str">
        <f>VLOOKUP(E51,VIP!$A$2:$O15400,6,0)</f>
        <v>NO</v>
      </c>
      <c r="L51" s="140" t="s">
        <v>2411</v>
      </c>
      <c r="M51" s="160" t="s">
        <v>2537</v>
      </c>
      <c r="N51" s="95" t="s">
        <v>2446</v>
      </c>
      <c r="O51" s="153" t="s">
        <v>2447</v>
      </c>
      <c r="P51" s="153"/>
      <c r="Q51" s="160" t="s">
        <v>2723</v>
      </c>
      <c r="R51" s="44"/>
      <c r="S51" s="101"/>
      <c r="T51" s="101"/>
      <c r="U51" s="101"/>
      <c r="V51" s="78"/>
      <c r="W51" s="69"/>
    </row>
    <row r="52" spans="1:23" ht="18" x14ac:dyDescent="0.25">
      <c r="A52" s="153" t="str">
        <f>VLOOKUP(E52,'LISTADO ATM'!$A$2:$C$902,3,0)</f>
        <v>NORTE</v>
      </c>
      <c r="B52" s="151" t="s">
        <v>2649</v>
      </c>
      <c r="C52" s="96">
        <v>44421.838634259257</v>
      </c>
      <c r="D52" s="96" t="s">
        <v>2617</v>
      </c>
      <c r="E52" s="136">
        <v>157</v>
      </c>
      <c r="F52" s="153" t="str">
        <f>VLOOKUP(E52,VIP!$A$2:$O14949,2,0)</f>
        <v>DRBR157</v>
      </c>
      <c r="G52" s="153" t="str">
        <f>VLOOKUP(E52,'LISTADO ATM'!$A$2:$B$901,2,0)</f>
        <v xml:space="preserve">ATM Oficina Samaná </v>
      </c>
      <c r="H52" s="153" t="str">
        <f>VLOOKUP(E52,VIP!$A$2:$O19910,7,FALSE)</f>
        <v>Si</v>
      </c>
      <c r="I52" s="153" t="str">
        <f>VLOOKUP(E52,VIP!$A$2:$O11875,8,FALSE)</f>
        <v>Si</v>
      </c>
      <c r="J52" s="153" t="str">
        <f>VLOOKUP(E52,VIP!$A$2:$O11825,8,FALSE)</f>
        <v>Si</v>
      </c>
      <c r="K52" s="153" t="str">
        <f>VLOOKUP(E52,VIP!$A$2:$O15399,6,0)</f>
        <v>SI</v>
      </c>
      <c r="L52" s="140" t="s">
        <v>2411</v>
      </c>
      <c r="M52" s="160" t="s">
        <v>2537</v>
      </c>
      <c r="N52" s="95" t="s">
        <v>2446</v>
      </c>
      <c r="O52" s="153" t="s">
        <v>2618</v>
      </c>
      <c r="P52" s="153"/>
      <c r="Q52" s="160" t="s">
        <v>2723</v>
      </c>
      <c r="R52" s="44"/>
      <c r="S52" s="101"/>
      <c r="T52" s="101"/>
      <c r="U52" s="101"/>
      <c r="V52" s="78"/>
      <c r="W52" s="69"/>
    </row>
    <row r="53" spans="1:23" ht="18" x14ac:dyDescent="0.25">
      <c r="A53" s="153" t="str">
        <f>VLOOKUP(E53,'LISTADO ATM'!$A$2:$C$902,3,0)</f>
        <v>SUR</v>
      </c>
      <c r="B53" s="151" t="s">
        <v>2648</v>
      </c>
      <c r="C53" s="96">
        <v>44421.840115740742</v>
      </c>
      <c r="D53" s="96" t="s">
        <v>2442</v>
      </c>
      <c r="E53" s="136">
        <v>356</v>
      </c>
      <c r="F53" s="153" t="str">
        <f>VLOOKUP(E53,VIP!$A$2:$O14948,2,0)</f>
        <v>DRBR356</v>
      </c>
      <c r="G53" s="153" t="str">
        <f>VLOOKUP(E53,'LISTADO ATM'!$A$2:$B$901,2,0)</f>
        <v xml:space="preserve">ATM Estación Sigma (San Cristóbal) </v>
      </c>
      <c r="H53" s="153" t="str">
        <f>VLOOKUP(E53,VIP!$A$2:$O19909,7,FALSE)</f>
        <v>Si</v>
      </c>
      <c r="I53" s="153" t="str">
        <f>VLOOKUP(E53,VIP!$A$2:$O11874,8,FALSE)</f>
        <v>Si</v>
      </c>
      <c r="J53" s="153" t="str">
        <f>VLOOKUP(E53,VIP!$A$2:$O11824,8,FALSE)</f>
        <v>Si</v>
      </c>
      <c r="K53" s="153" t="str">
        <f>VLOOKUP(E53,VIP!$A$2:$O15398,6,0)</f>
        <v>NO</v>
      </c>
      <c r="L53" s="140" t="s">
        <v>2411</v>
      </c>
      <c r="M53" s="95" t="s">
        <v>2439</v>
      </c>
      <c r="N53" s="95" t="s">
        <v>2446</v>
      </c>
      <c r="O53" s="153" t="s">
        <v>2447</v>
      </c>
      <c r="P53" s="153"/>
      <c r="Q53" s="95" t="s">
        <v>2411</v>
      </c>
      <c r="R53" s="44"/>
      <c r="S53" s="101"/>
      <c r="T53" s="101"/>
      <c r="U53" s="101"/>
      <c r="V53" s="78"/>
      <c r="W53" s="69"/>
    </row>
    <row r="54" spans="1:23" ht="18" x14ac:dyDescent="0.25">
      <c r="A54" s="153" t="str">
        <f>VLOOKUP(E54,'LISTADO ATM'!$A$2:$C$902,3,0)</f>
        <v>DISTRITO NACIONAL</v>
      </c>
      <c r="B54" s="151" t="s">
        <v>2647</v>
      </c>
      <c r="C54" s="96">
        <v>44421.845821759256</v>
      </c>
      <c r="D54" s="96" t="s">
        <v>2442</v>
      </c>
      <c r="E54" s="136">
        <v>755</v>
      </c>
      <c r="F54" s="153" t="str">
        <f>VLOOKUP(E54,VIP!$A$2:$O14947,2,0)</f>
        <v>DRBR755</v>
      </c>
      <c r="G54" s="153" t="str">
        <f>VLOOKUP(E54,'LISTADO ATM'!$A$2:$B$901,2,0)</f>
        <v xml:space="preserve">ATM Oficina Galería del Este (Plaza) </v>
      </c>
      <c r="H54" s="153" t="str">
        <f>VLOOKUP(E54,VIP!$A$2:$O19908,7,FALSE)</f>
        <v>Si</v>
      </c>
      <c r="I54" s="153" t="str">
        <f>VLOOKUP(E54,VIP!$A$2:$O11873,8,FALSE)</f>
        <v>Si</v>
      </c>
      <c r="J54" s="153" t="str">
        <f>VLOOKUP(E54,VIP!$A$2:$O11823,8,FALSE)</f>
        <v>Si</v>
      </c>
      <c r="K54" s="153" t="str">
        <f>VLOOKUP(E54,VIP!$A$2:$O15397,6,0)</f>
        <v>NO</v>
      </c>
      <c r="L54" s="140" t="s">
        <v>2411</v>
      </c>
      <c r="M54" s="160" t="s">
        <v>2537</v>
      </c>
      <c r="N54" s="95" t="s">
        <v>2446</v>
      </c>
      <c r="O54" s="153" t="s">
        <v>2447</v>
      </c>
      <c r="P54" s="153"/>
      <c r="Q54" s="160" t="s">
        <v>2722</v>
      </c>
      <c r="R54" s="44"/>
      <c r="S54" s="101"/>
      <c r="T54" s="101"/>
      <c r="U54" s="101"/>
      <c r="V54" s="78"/>
      <c r="W54" s="69"/>
    </row>
    <row r="55" spans="1:23" ht="18" x14ac:dyDescent="0.25">
      <c r="A55" s="153" t="str">
        <f>VLOOKUP(E55,'LISTADO ATM'!$A$2:$C$902,3,0)</f>
        <v>DISTRITO NACIONAL</v>
      </c>
      <c r="B55" s="151" t="s">
        <v>2646</v>
      </c>
      <c r="C55" s="96">
        <v>44421.847893518519</v>
      </c>
      <c r="D55" s="96" t="s">
        <v>2442</v>
      </c>
      <c r="E55" s="136">
        <v>507</v>
      </c>
      <c r="F55" s="153" t="str">
        <f>VLOOKUP(E55,VIP!$A$2:$O14946,2,0)</f>
        <v>DRBR507</v>
      </c>
      <c r="G55" s="153" t="str">
        <f>VLOOKUP(E55,'LISTADO ATM'!$A$2:$B$901,2,0)</f>
        <v>ATM Estación Sigma Boca Chica</v>
      </c>
      <c r="H55" s="153" t="str">
        <f>VLOOKUP(E55,VIP!$A$2:$O19907,7,FALSE)</f>
        <v>Si</v>
      </c>
      <c r="I55" s="153" t="str">
        <f>VLOOKUP(E55,VIP!$A$2:$O11872,8,FALSE)</f>
        <v>Si</v>
      </c>
      <c r="J55" s="153" t="str">
        <f>VLOOKUP(E55,VIP!$A$2:$O11822,8,FALSE)</f>
        <v>Si</v>
      </c>
      <c r="K55" s="153" t="str">
        <f>VLOOKUP(E55,VIP!$A$2:$O15396,6,0)</f>
        <v>NO</v>
      </c>
      <c r="L55" s="140" t="s">
        <v>2411</v>
      </c>
      <c r="M55" s="160" t="s">
        <v>2537</v>
      </c>
      <c r="N55" s="95" t="s">
        <v>2446</v>
      </c>
      <c r="O55" s="153" t="s">
        <v>2447</v>
      </c>
      <c r="P55" s="153"/>
      <c r="Q55" s="160" t="s">
        <v>2843</v>
      </c>
      <c r="R55" s="44"/>
      <c r="S55" s="101"/>
      <c r="T55" s="101"/>
      <c r="U55" s="101"/>
      <c r="V55" s="78"/>
      <c r="W55" s="69"/>
    </row>
    <row r="56" spans="1:23" ht="18" x14ac:dyDescent="0.25">
      <c r="A56" s="153" t="str">
        <f>VLOOKUP(E56,'LISTADO ATM'!$A$2:$C$902,3,0)</f>
        <v>NORTE</v>
      </c>
      <c r="B56" s="151" t="s">
        <v>2645</v>
      </c>
      <c r="C56" s="96">
        <v>44421.849409722221</v>
      </c>
      <c r="D56" s="96" t="s">
        <v>2617</v>
      </c>
      <c r="E56" s="136">
        <v>990</v>
      </c>
      <c r="F56" s="153" t="str">
        <f>VLOOKUP(E56,VIP!$A$2:$O14899,2,0)</f>
        <v>DRBR742</v>
      </c>
      <c r="G56" s="153" t="str">
        <f>VLOOKUP(E56,'LISTADO ATM'!$A$2:$B$901,2,0)</f>
        <v xml:space="preserve">ATM Autoservicio Bonao II </v>
      </c>
      <c r="H56" s="153" t="str">
        <f>VLOOKUP(E56,VIP!$A$2:$O19860,7,FALSE)</f>
        <v>Si</v>
      </c>
      <c r="I56" s="153" t="str">
        <f>VLOOKUP(E56,VIP!$A$2:$O11825,8,FALSE)</f>
        <v>Si</v>
      </c>
      <c r="J56" s="153" t="str">
        <f>VLOOKUP(E56,VIP!$A$2:$O11775,8,FALSE)</f>
        <v>Si</v>
      </c>
      <c r="K56" s="153" t="str">
        <f>VLOOKUP(E56,VIP!$A$2:$O15349,6,0)</f>
        <v>NO</v>
      </c>
      <c r="L56" s="140" t="s">
        <v>2411</v>
      </c>
      <c r="M56" s="160" t="s">
        <v>2537</v>
      </c>
      <c r="N56" s="95" t="s">
        <v>2446</v>
      </c>
      <c r="O56" s="153" t="s">
        <v>2618</v>
      </c>
      <c r="P56" s="153"/>
      <c r="Q56" s="160" t="s">
        <v>2721</v>
      </c>
      <c r="R56" s="44"/>
      <c r="S56" s="101"/>
      <c r="T56" s="101"/>
      <c r="U56" s="101"/>
      <c r="V56" s="78"/>
      <c r="W56" s="69"/>
    </row>
    <row r="57" spans="1:23" ht="18" x14ac:dyDescent="0.25">
      <c r="A57" s="153" t="str">
        <f>VLOOKUP(E57,'LISTADO ATM'!$A$2:$C$902,3,0)</f>
        <v>DISTRITO NACIONAL</v>
      </c>
      <c r="B57" s="151" t="s">
        <v>2677</v>
      </c>
      <c r="C57" s="96">
        <v>44421.851643518516</v>
      </c>
      <c r="D57" s="96" t="s">
        <v>2442</v>
      </c>
      <c r="E57" s="136">
        <v>697</v>
      </c>
      <c r="F57" s="153" t="str">
        <f>VLOOKUP(E57,[1]VIP!$A$2:$O14930,2,0)</f>
        <v>DRBR697</v>
      </c>
      <c r="G57" s="153" t="str">
        <f>VLOOKUP(E57,'LISTADO ATM'!$A$2:$B$901,2,0)</f>
        <v>ATM Hipermercado Olé Ciudad Juan Bosch</v>
      </c>
      <c r="H57" s="153" t="str">
        <f>VLOOKUP(E57,VIP!$A$2:$O19905,7,FALSE)</f>
        <v>Si</v>
      </c>
      <c r="I57" s="153" t="str">
        <f>VLOOKUP(E57,VIP!$A$2:$O11870,8,FALSE)</f>
        <v>Si</v>
      </c>
      <c r="J57" s="153" t="str">
        <f>VLOOKUP(E57,VIP!$A$2:$O11820,8,FALSE)</f>
        <v>Si</v>
      </c>
      <c r="K57" s="153" t="str">
        <f>VLOOKUP(E57,VIP!$A$2:$O15394,6,0)</f>
        <v>NO</v>
      </c>
      <c r="L57" s="140" t="s">
        <v>2411</v>
      </c>
      <c r="M57" s="160" t="s">
        <v>2537</v>
      </c>
      <c r="N57" s="95" t="s">
        <v>2446</v>
      </c>
      <c r="O57" s="153" t="s">
        <v>2447</v>
      </c>
      <c r="P57" s="153"/>
      <c r="Q57" s="160" t="s">
        <v>2846</v>
      </c>
      <c r="R57" s="44"/>
      <c r="S57" s="101"/>
      <c r="T57" s="101"/>
      <c r="U57" s="101"/>
      <c r="V57" s="78"/>
      <c r="W57" s="69"/>
    </row>
    <row r="58" spans="1:23" ht="18" x14ac:dyDescent="0.25">
      <c r="A58" s="153" t="str">
        <f>VLOOKUP(E58,'LISTADO ATM'!$A$2:$C$902,3,0)</f>
        <v>NORTE</v>
      </c>
      <c r="B58" s="151" t="s">
        <v>2676</v>
      </c>
      <c r="C58" s="96">
        <v>44421.925578703704</v>
      </c>
      <c r="D58" s="96" t="s">
        <v>2176</v>
      </c>
      <c r="E58" s="136">
        <v>92</v>
      </c>
      <c r="F58" s="153" t="str">
        <f>VLOOKUP(E58,VIP!$A$2:$O14942,2,0)</f>
        <v>DRBR092</v>
      </c>
      <c r="G58" s="153" t="str">
        <f>VLOOKUP(E58,'LISTADO ATM'!$A$2:$B$901,2,0)</f>
        <v xml:space="preserve">ATM Oficina Salcedo </v>
      </c>
      <c r="H58" s="153" t="str">
        <f>VLOOKUP(E58,VIP!$A$2:$O19903,7,FALSE)</f>
        <v>Si</v>
      </c>
      <c r="I58" s="153" t="str">
        <f>VLOOKUP(E58,VIP!$A$2:$O11868,8,FALSE)</f>
        <v>Si</v>
      </c>
      <c r="J58" s="153" t="str">
        <f>VLOOKUP(E58,VIP!$A$2:$O11818,8,FALSE)</f>
        <v>Si</v>
      </c>
      <c r="K58" s="153" t="str">
        <f>VLOOKUP(E58,VIP!$A$2:$O15392,6,0)</f>
        <v>SI</v>
      </c>
      <c r="L58" s="140" t="s">
        <v>2628</v>
      </c>
      <c r="M58" s="160" t="s">
        <v>2537</v>
      </c>
      <c r="N58" s="95" t="s">
        <v>2446</v>
      </c>
      <c r="O58" s="153" t="s">
        <v>2585</v>
      </c>
      <c r="P58" s="153"/>
      <c r="Q58" s="160" t="s">
        <v>2835</v>
      </c>
      <c r="R58" s="44"/>
      <c r="S58" s="101"/>
      <c r="T58" s="101"/>
      <c r="U58" s="101"/>
      <c r="V58" s="78"/>
      <c r="W58" s="69"/>
    </row>
    <row r="59" spans="1:23" ht="18" x14ac:dyDescent="0.25">
      <c r="A59" s="153" t="str">
        <f>VLOOKUP(E59,'LISTADO ATM'!$A$2:$C$902,3,0)</f>
        <v>DISTRITO NACIONAL</v>
      </c>
      <c r="B59" s="151" t="s">
        <v>2675</v>
      </c>
      <c r="C59" s="96">
        <v>44421.950300925928</v>
      </c>
      <c r="D59" s="96" t="s">
        <v>2175</v>
      </c>
      <c r="E59" s="136">
        <v>39</v>
      </c>
      <c r="F59" s="153" t="str">
        <f>VLOOKUP(E59,VIP!$A$2:$O14937,2,0)</f>
        <v>DRBR039</v>
      </c>
      <c r="G59" s="153" t="str">
        <f>VLOOKUP(E59,'LISTADO ATM'!$A$2:$B$901,2,0)</f>
        <v xml:space="preserve">ATM Oficina Ovando </v>
      </c>
      <c r="H59" s="153" t="str">
        <f>VLOOKUP(E59,VIP!$A$2:$O19898,7,FALSE)</f>
        <v>Si</v>
      </c>
      <c r="I59" s="153" t="str">
        <f>VLOOKUP(E59,VIP!$A$2:$O11863,8,FALSE)</f>
        <v>No</v>
      </c>
      <c r="J59" s="153" t="str">
        <f>VLOOKUP(E59,VIP!$A$2:$O11813,8,FALSE)</f>
        <v>No</v>
      </c>
      <c r="K59" s="153" t="str">
        <f>VLOOKUP(E59,VIP!$A$2:$O15387,6,0)</f>
        <v>NO</v>
      </c>
      <c r="L59" s="140" t="s">
        <v>2628</v>
      </c>
      <c r="M59" s="160" t="s">
        <v>2537</v>
      </c>
      <c r="N59" s="95" t="s">
        <v>2446</v>
      </c>
      <c r="O59" s="153" t="s">
        <v>2448</v>
      </c>
      <c r="P59" s="153"/>
      <c r="Q59" s="160" t="s">
        <v>2717</v>
      </c>
      <c r="R59" s="44"/>
      <c r="S59" s="101"/>
      <c r="T59" s="101"/>
      <c r="U59" s="101"/>
      <c r="V59" s="78"/>
      <c r="W59" s="69"/>
    </row>
    <row r="60" spans="1:23" ht="18" x14ac:dyDescent="0.25">
      <c r="A60" s="157" t="str">
        <f>VLOOKUP(E60,'LISTADO ATM'!$A$2:$C$902,3,0)</f>
        <v>DISTRITO NACIONAL</v>
      </c>
      <c r="B60" s="151" t="s">
        <v>2674</v>
      </c>
      <c r="C60" s="96">
        <v>44421.951412037037</v>
      </c>
      <c r="D60" s="96" t="s">
        <v>2175</v>
      </c>
      <c r="E60" s="136">
        <v>494</v>
      </c>
      <c r="F60" s="157" t="str">
        <f>VLOOKUP(E60,VIP!$A$2:$O14936,2,0)</f>
        <v>DRBR494</v>
      </c>
      <c r="G60" s="157" t="str">
        <f>VLOOKUP(E60,'LISTADO ATM'!$A$2:$B$901,2,0)</f>
        <v xml:space="preserve">ATM Oficina Blue Mall </v>
      </c>
      <c r="H60" s="157" t="str">
        <f>VLOOKUP(E60,VIP!$A$2:$O19897,7,FALSE)</f>
        <v>Si</v>
      </c>
      <c r="I60" s="157" t="str">
        <f>VLOOKUP(E60,VIP!$A$2:$O11862,8,FALSE)</f>
        <v>Si</v>
      </c>
      <c r="J60" s="157" t="str">
        <f>VLOOKUP(E60,VIP!$A$2:$O11812,8,FALSE)</f>
        <v>Si</v>
      </c>
      <c r="K60" s="157" t="str">
        <f>VLOOKUP(E60,VIP!$A$2:$O15386,6,0)</f>
        <v>SI</v>
      </c>
      <c r="L60" s="140" t="s">
        <v>2628</v>
      </c>
      <c r="M60" s="160" t="s">
        <v>2537</v>
      </c>
      <c r="N60" s="95" t="s">
        <v>2446</v>
      </c>
      <c r="O60" s="157" t="s">
        <v>2448</v>
      </c>
      <c r="P60" s="157"/>
      <c r="Q60" s="160" t="s">
        <v>2716</v>
      </c>
    </row>
    <row r="61" spans="1:23" ht="18" x14ac:dyDescent="0.25">
      <c r="A61" s="157" t="str">
        <f>VLOOKUP(E61,'LISTADO ATM'!$A$2:$C$902,3,0)</f>
        <v>DISTRITO NACIONAL</v>
      </c>
      <c r="B61" s="151" t="s">
        <v>2673</v>
      </c>
      <c r="C61" s="96">
        <v>44421.960219907407</v>
      </c>
      <c r="D61" s="96" t="s">
        <v>2442</v>
      </c>
      <c r="E61" s="136">
        <v>769</v>
      </c>
      <c r="F61" s="157" t="str">
        <f>VLOOKUP(E61,VIP!$A$2:$O14930,2,0)</f>
        <v>DRBR769</v>
      </c>
      <c r="G61" s="157" t="str">
        <f>VLOOKUP(E61,'LISTADO ATM'!$A$2:$B$901,2,0)</f>
        <v>ATM UNP Pablo Mella Morales</v>
      </c>
      <c r="H61" s="157" t="str">
        <f>VLOOKUP(E61,VIP!$A$2:$O19891,7,FALSE)</f>
        <v>Si</v>
      </c>
      <c r="I61" s="157" t="str">
        <f>VLOOKUP(E61,VIP!$A$2:$O11856,8,FALSE)</f>
        <v>Si</v>
      </c>
      <c r="J61" s="157" t="str">
        <f>VLOOKUP(E61,VIP!$A$2:$O11806,8,FALSE)</f>
        <v>Si</v>
      </c>
      <c r="K61" s="157" t="str">
        <f>VLOOKUP(E61,VIP!$A$2:$O15380,6,0)</f>
        <v>NO</v>
      </c>
      <c r="L61" s="140" t="s">
        <v>2411</v>
      </c>
      <c r="M61" s="95" t="s">
        <v>2439</v>
      </c>
      <c r="N61" s="95" t="s">
        <v>2446</v>
      </c>
      <c r="O61" s="157" t="s">
        <v>2447</v>
      </c>
      <c r="P61" s="157"/>
      <c r="Q61" s="95" t="s">
        <v>2411</v>
      </c>
    </row>
    <row r="62" spans="1:23" ht="18" x14ac:dyDescent="0.25">
      <c r="A62" s="157" t="str">
        <f>VLOOKUP(E62,'LISTADO ATM'!$A$2:$C$902,3,0)</f>
        <v>NORTE</v>
      </c>
      <c r="B62" s="151" t="s">
        <v>2672</v>
      </c>
      <c r="C62" s="96">
        <v>44421.964317129627</v>
      </c>
      <c r="D62" s="96" t="s">
        <v>2617</v>
      </c>
      <c r="E62" s="136">
        <v>288</v>
      </c>
      <c r="F62" s="157" t="str">
        <f>VLOOKUP(E62,VIP!$A$2:$O14928,2,0)</f>
        <v>DRBR288</v>
      </c>
      <c r="G62" s="157" t="str">
        <f>VLOOKUP(E62,'LISTADO ATM'!$A$2:$B$901,2,0)</f>
        <v xml:space="preserve">ATM Oficina Camino Real II (Puerto Plata) </v>
      </c>
      <c r="H62" s="157" t="str">
        <f>VLOOKUP(E62,VIP!$A$2:$O19889,7,FALSE)</f>
        <v>N/A</v>
      </c>
      <c r="I62" s="157" t="str">
        <f>VLOOKUP(E62,VIP!$A$2:$O11854,8,FALSE)</f>
        <v>N/A</v>
      </c>
      <c r="J62" s="157" t="str">
        <f>VLOOKUP(E62,VIP!$A$2:$O11804,8,FALSE)</f>
        <v>N/A</v>
      </c>
      <c r="K62" s="157" t="str">
        <f>VLOOKUP(E62,VIP!$A$2:$O15378,6,0)</f>
        <v>N/A</v>
      </c>
      <c r="L62" s="140" t="s">
        <v>2411</v>
      </c>
      <c r="M62" s="160" t="s">
        <v>2537</v>
      </c>
      <c r="N62" s="95" t="s">
        <v>2446</v>
      </c>
      <c r="O62" s="157" t="s">
        <v>2618</v>
      </c>
      <c r="P62" s="157"/>
      <c r="Q62" s="160" t="s">
        <v>2720</v>
      </c>
    </row>
    <row r="63" spans="1:23" ht="18" x14ac:dyDescent="0.25">
      <c r="A63" s="157" t="str">
        <f>VLOOKUP(E63,'LISTADO ATM'!$A$2:$C$902,3,0)</f>
        <v>DISTRITO NACIONAL</v>
      </c>
      <c r="B63" s="151" t="s">
        <v>2671</v>
      </c>
      <c r="C63" s="96">
        <v>44421.968333333331</v>
      </c>
      <c r="D63" s="96" t="s">
        <v>2175</v>
      </c>
      <c r="E63" s="136">
        <v>410</v>
      </c>
      <c r="F63" s="157" t="str">
        <f>VLOOKUP(E63,VIP!$A$2:$O14927,2,0)</f>
        <v>DRBR410</v>
      </c>
      <c r="G63" s="157" t="str">
        <f>VLOOKUP(E63,'LISTADO ATM'!$A$2:$B$901,2,0)</f>
        <v xml:space="preserve">ATM Oficina Las Palmas de Herrera II </v>
      </c>
      <c r="H63" s="157" t="str">
        <f>VLOOKUP(E63,VIP!$A$2:$O19888,7,FALSE)</f>
        <v>Si</v>
      </c>
      <c r="I63" s="157" t="str">
        <f>VLOOKUP(E63,VIP!$A$2:$O11853,8,FALSE)</f>
        <v>Si</v>
      </c>
      <c r="J63" s="157" t="str">
        <f>VLOOKUP(E63,VIP!$A$2:$O11803,8,FALSE)</f>
        <v>Si</v>
      </c>
      <c r="K63" s="157" t="str">
        <f>VLOOKUP(E63,VIP!$A$2:$O15377,6,0)</f>
        <v>NO</v>
      </c>
      <c r="L63" s="140" t="s">
        <v>2214</v>
      </c>
      <c r="M63" s="95" t="s">
        <v>2439</v>
      </c>
      <c r="N63" s="95" t="s">
        <v>2446</v>
      </c>
      <c r="O63" s="157" t="s">
        <v>2448</v>
      </c>
      <c r="P63" s="157"/>
      <c r="Q63" s="95" t="s">
        <v>2214</v>
      </c>
    </row>
    <row r="64" spans="1:23" ht="18" x14ac:dyDescent="0.25">
      <c r="A64" s="157" t="str">
        <f>VLOOKUP(E64,'LISTADO ATM'!$A$2:$C$902,3,0)</f>
        <v>DISTRITO NACIONAL</v>
      </c>
      <c r="B64" s="151" t="s">
        <v>2670</v>
      </c>
      <c r="C64" s="96">
        <v>44421.969189814816</v>
      </c>
      <c r="D64" s="96" t="s">
        <v>2175</v>
      </c>
      <c r="E64" s="136">
        <v>347</v>
      </c>
      <c r="F64" s="157" t="str">
        <f>VLOOKUP(E64,VIP!$A$2:$O14926,2,0)</f>
        <v>DRBR347</v>
      </c>
      <c r="G64" s="157" t="str">
        <f>VLOOKUP(E64,'LISTADO ATM'!$A$2:$B$901,2,0)</f>
        <v>ATM Patio de Colombia</v>
      </c>
      <c r="H64" s="157" t="str">
        <f>VLOOKUP(E64,VIP!$A$2:$O19887,7,FALSE)</f>
        <v>N/A</v>
      </c>
      <c r="I64" s="157" t="str">
        <f>VLOOKUP(E64,VIP!$A$2:$O11852,8,FALSE)</f>
        <v>N/A</v>
      </c>
      <c r="J64" s="157" t="str">
        <f>VLOOKUP(E64,VIP!$A$2:$O11802,8,FALSE)</f>
        <v>N/A</v>
      </c>
      <c r="K64" s="157" t="str">
        <f>VLOOKUP(E64,VIP!$A$2:$O15376,6,0)</f>
        <v>N/A</v>
      </c>
      <c r="L64" s="140" t="s">
        <v>2214</v>
      </c>
      <c r="M64" s="160" t="s">
        <v>2537</v>
      </c>
      <c r="N64" s="95" t="s">
        <v>2446</v>
      </c>
      <c r="O64" s="157" t="s">
        <v>2448</v>
      </c>
      <c r="P64" s="157"/>
      <c r="Q64" s="160" t="s">
        <v>2826</v>
      </c>
    </row>
    <row r="65" spans="1:17" ht="18" x14ac:dyDescent="0.25">
      <c r="A65" s="157" t="str">
        <f>VLOOKUP(E65,'LISTADO ATM'!$A$2:$C$902,3,0)</f>
        <v>DISTRITO NACIONAL</v>
      </c>
      <c r="B65" s="151" t="s">
        <v>2696</v>
      </c>
      <c r="C65" s="96">
        <v>44422.018379629626</v>
      </c>
      <c r="D65" s="96" t="s">
        <v>2175</v>
      </c>
      <c r="E65" s="136">
        <v>706</v>
      </c>
      <c r="F65" s="157" t="str">
        <f>VLOOKUP(E65,VIP!$A$2:$O14946,2,0)</f>
        <v>DRBR706</v>
      </c>
      <c r="G65" s="157" t="str">
        <f>VLOOKUP(E65,'LISTADO ATM'!$A$2:$B$901,2,0)</f>
        <v xml:space="preserve">ATM S/M Pristine </v>
      </c>
      <c r="H65" s="157" t="str">
        <f>VLOOKUP(E65,VIP!$A$2:$O19907,7,FALSE)</f>
        <v>Si</v>
      </c>
      <c r="I65" s="157" t="str">
        <f>VLOOKUP(E65,VIP!$A$2:$O11872,8,FALSE)</f>
        <v>Si</v>
      </c>
      <c r="J65" s="157" t="str">
        <f>VLOOKUP(E65,VIP!$A$2:$O11822,8,FALSE)</f>
        <v>Si</v>
      </c>
      <c r="K65" s="157" t="str">
        <f>VLOOKUP(E65,VIP!$A$2:$O15396,6,0)</f>
        <v>NO</v>
      </c>
      <c r="L65" s="140" t="s">
        <v>2240</v>
      </c>
      <c r="M65" s="160" t="s">
        <v>2537</v>
      </c>
      <c r="N65" s="95" t="s">
        <v>2446</v>
      </c>
      <c r="O65" s="157" t="s">
        <v>2448</v>
      </c>
      <c r="P65" s="157"/>
      <c r="Q65" s="160" t="s">
        <v>2711</v>
      </c>
    </row>
    <row r="66" spans="1:17" ht="18" x14ac:dyDescent="0.25">
      <c r="A66" s="157" t="str">
        <f>VLOOKUP(E66,'LISTADO ATM'!$A$2:$C$902,3,0)</f>
        <v>DISTRITO NACIONAL</v>
      </c>
      <c r="B66" s="151" t="s">
        <v>2695</v>
      </c>
      <c r="C66" s="96">
        <v>44422.020254629628</v>
      </c>
      <c r="D66" s="96" t="s">
        <v>2175</v>
      </c>
      <c r="E66" s="136">
        <v>866</v>
      </c>
      <c r="F66" s="157" t="str">
        <f>VLOOKUP(E66,VIP!$A$2:$O14945,2,0)</f>
        <v>DRBR866</v>
      </c>
      <c r="G66" s="157" t="str">
        <f>VLOOKUP(E66,'LISTADO ATM'!$A$2:$B$901,2,0)</f>
        <v xml:space="preserve">ATM CARDNET </v>
      </c>
      <c r="H66" s="157" t="str">
        <f>VLOOKUP(E66,VIP!$A$2:$O19906,7,FALSE)</f>
        <v>Si</v>
      </c>
      <c r="I66" s="157" t="str">
        <f>VLOOKUP(E66,VIP!$A$2:$O11871,8,FALSE)</f>
        <v>No</v>
      </c>
      <c r="J66" s="157" t="str">
        <f>VLOOKUP(E66,VIP!$A$2:$O11821,8,FALSE)</f>
        <v>No</v>
      </c>
      <c r="K66" s="157" t="str">
        <f>VLOOKUP(E66,VIP!$A$2:$O15395,6,0)</f>
        <v>NO</v>
      </c>
      <c r="L66" s="140" t="s">
        <v>2214</v>
      </c>
      <c r="M66" s="95" t="s">
        <v>2439</v>
      </c>
      <c r="N66" s="95" t="s">
        <v>2446</v>
      </c>
      <c r="O66" s="157" t="s">
        <v>2448</v>
      </c>
      <c r="P66" s="157"/>
      <c r="Q66" s="95" t="s">
        <v>2214</v>
      </c>
    </row>
    <row r="67" spans="1:17" ht="18" x14ac:dyDescent="0.25">
      <c r="A67" s="157" t="str">
        <f>VLOOKUP(E67,'LISTADO ATM'!$A$2:$C$902,3,0)</f>
        <v>DISTRITO NACIONAL</v>
      </c>
      <c r="B67" s="151" t="s">
        <v>2694</v>
      </c>
      <c r="C67" s="96">
        <v>44422.025208333333</v>
      </c>
      <c r="D67" s="96" t="s">
        <v>2175</v>
      </c>
      <c r="E67" s="136">
        <v>744</v>
      </c>
      <c r="F67" s="157" t="str">
        <f>VLOOKUP(E67,VIP!$A$2:$O14944,2,0)</f>
        <v>DRBR289</v>
      </c>
      <c r="G67" s="157" t="str">
        <f>VLOOKUP(E67,'LISTADO ATM'!$A$2:$B$901,2,0)</f>
        <v xml:space="preserve">ATM Multicentro La Sirena Venezuela </v>
      </c>
      <c r="H67" s="157" t="str">
        <f>VLOOKUP(E67,VIP!$A$2:$O19905,7,FALSE)</f>
        <v>Si</v>
      </c>
      <c r="I67" s="157" t="str">
        <f>VLOOKUP(E67,VIP!$A$2:$O11870,8,FALSE)</f>
        <v>Si</v>
      </c>
      <c r="J67" s="157" t="str">
        <f>VLOOKUP(E67,VIP!$A$2:$O11820,8,FALSE)</f>
        <v>Si</v>
      </c>
      <c r="K67" s="157" t="str">
        <f>VLOOKUP(E67,VIP!$A$2:$O15394,6,0)</f>
        <v>SI</v>
      </c>
      <c r="L67" s="140" t="s">
        <v>2240</v>
      </c>
      <c r="M67" s="160" t="s">
        <v>2537</v>
      </c>
      <c r="N67" s="95" t="s">
        <v>2446</v>
      </c>
      <c r="O67" s="157" t="s">
        <v>2448</v>
      </c>
      <c r="P67" s="157"/>
      <c r="Q67" s="160" t="s">
        <v>2710</v>
      </c>
    </row>
    <row r="68" spans="1:17" ht="18" x14ac:dyDescent="0.25">
      <c r="A68" s="157" t="str">
        <f>VLOOKUP(E68,'LISTADO ATM'!$A$2:$C$902,3,0)</f>
        <v>SUR</v>
      </c>
      <c r="B68" s="151" t="s">
        <v>2693</v>
      </c>
      <c r="C68" s="96">
        <v>44422.029293981483</v>
      </c>
      <c r="D68" s="96" t="s">
        <v>2175</v>
      </c>
      <c r="E68" s="136">
        <v>584</v>
      </c>
      <c r="F68" s="157" t="str">
        <f>VLOOKUP(E68,VIP!$A$2:$O14943,2,0)</f>
        <v>DRBR404</v>
      </c>
      <c r="G68" s="157" t="str">
        <f>VLOOKUP(E68,'LISTADO ATM'!$A$2:$B$901,2,0)</f>
        <v xml:space="preserve">ATM Oficina San Cristóbal I </v>
      </c>
      <c r="H68" s="157" t="str">
        <f>VLOOKUP(E68,VIP!$A$2:$O19904,7,FALSE)</f>
        <v>Si</v>
      </c>
      <c r="I68" s="157" t="str">
        <f>VLOOKUP(E68,VIP!$A$2:$O11869,8,FALSE)</f>
        <v>Si</v>
      </c>
      <c r="J68" s="157" t="str">
        <f>VLOOKUP(E68,VIP!$A$2:$O11819,8,FALSE)</f>
        <v>Si</v>
      </c>
      <c r="K68" s="157" t="str">
        <f>VLOOKUP(E68,VIP!$A$2:$O15393,6,0)</f>
        <v>SI</v>
      </c>
      <c r="L68" s="140" t="s">
        <v>2458</v>
      </c>
      <c r="M68" s="95" t="s">
        <v>2439</v>
      </c>
      <c r="N68" s="95" t="s">
        <v>2446</v>
      </c>
      <c r="O68" s="157" t="s">
        <v>2448</v>
      </c>
      <c r="P68" s="157"/>
      <c r="Q68" s="95" t="s">
        <v>2458</v>
      </c>
    </row>
    <row r="69" spans="1:17" ht="18" x14ac:dyDescent="0.25">
      <c r="A69" s="157" t="str">
        <f>VLOOKUP(E69,'LISTADO ATM'!$A$2:$C$902,3,0)</f>
        <v>ESTE</v>
      </c>
      <c r="B69" s="151" t="s">
        <v>2692</v>
      </c>
      <c r="C69" s="96">
        <v>44422.051550925928</v>
      </c>
      <c r="D69" s="96" t="s">
        <v>2175</v>
      </c>
      <c r="E69" s="136">
        <v>386</v>
      </c>
      <c r="F69" s="157" t="str">
        <f>VLOOKUP(E69,VIP!$A$2:$O14942,2,0)</f>
        <v>DRBR386</v>
      </c>
      <c r="G69" s="157" t="str">
        <f>VLOOKUP(E69,'LISTADO ATM'!$A$2:$B$901,2,0)</f>
        <v xml:space="preserve">ATM Plaza Verón II </v>
      </c>
      <c r="H69" s="157" t="str">
        <f>VLOOKUP(E69,VIP!$A$2:$O19903,7,FALSE)</f>
        <v>Si</v>
      </c>
      <c r="I69" s="157" t="str">
        <f>VLOOKUP(E69,VIP!$A$2:$O11868,8,FALSE)</f>
        <v>Si</v>
      </c>
      <c r="J69" s="157" t="str">
        <f>VLOOKUP(E69,VIP!$A$2:$O11818,8,FALSE)</f>
        <v>Si</v>
      </c>
      <c r="K69" s="157" t="str">
        <f>VLOOKUP(E69,VIP!$A$2:$O15392,6,0)</f>
        <v>NO</v>
      </c>
      <c r="L69" s="140" t="s">
        <v>2458</v>
      </c>
      <c r="M69" s="160" t="s">
        <v>2537</v>
      </c>
      <c r="N69" s="95" t="s">
        <v>2446</v>
      </c>
      <c r="O69" s="157" t="s">
        <v>2448</v>
      </c>
      <c r="P69" s="157"/>
      <c r="Q69" s="160" t="s">
        <v>2852</v>
      </c>
    </row>
    <row r="70" spans="1:17" ht="18" x14ac:dyDescent="0.25">
      <c r="A70" s="157" t="str">
        <f>VLOOKUP(E70,'LISTADO ATM'!$A$2:$C$902,3,0)</f>
        <v>SUR</v>
      </c>
      <c r="B70" s="151" t="s">
        <v>2691</v>
      </c>
      <c r="C70" s="96">
        <v>44422.061840277776</v>
      </c>
      <c r="D70" s="96" t="s">
        <v>2462</v>
      </c>
      <c r="E70" s="136">
        <v>84</v>
      </c>
      <c r="F70" s="157" t="str">
        <f>VLOOKUP(E70,VIP!$A$2:$O14941,2,0)</f>
        <v>DRBR084</v>
      </c>
      <c r="G70" s="157" t="str">
        <f>VLOOKUP(E70,'LISTADO ATM'!$A$2:$B$901,2,0)</f>
        <v xml:space="preserve">ATM Oficina Multicentro Sirena San Cristóbal </v>
      </c>
      <c r="H70" s="157" t="str">
        <f>VLOOKUP(E70,VIP!$A$2:$O19902,7,FALSE)</f>
        <v>Si</v>
      </c>
      <c r="I70" s="157" t="str">
        <f>VLOOKUP(E70,VIP!$A$2:$O11867,8,FALSE)</f>
        <v>Si</v>
      </c>
      <c r="J70" s="157" t="str">
        <f>VLOOKUP(E70,VIP!$A$2:$O11817,8,FALSE)</f>
        <v>Si</v>
      </c>
      <c r="K70" s="157" t="str">
        <f>VLOOKUP(E70,VIP!$A$2:$O15391,6,0)</f>
        <v>SI</v>
      </c>
      <c r="L70" s="140" t="s">
        <v>2411</v>
      </c>
      <c r="M70" s="160" t="s">
        <v>2537</v>
      </c>
      <c r="N70" s="95" t="s">
        <v>2446</v>
      </c>
      <c r="O70" s="157" t="s">
        <v>2463</v>
      </c>
      <c r="P70" s="157"/>
      <c r="Q70" s="160" t="s">
        <v>2859</v>
      </c>
    </row>
    <row r="71" spans="1:17" ht="18" x14ac:dyDescent="0.25">
      <c r="A71" s="157" t="str">
        <f>VLOOKUP(E71,'LISTADO ATM'!$A$2:$C$902,3,0)</f>
        <v>DISTRITO NACIONAL</v>
      </c>
      <c r="B71" s="151" t="s">
        <v>2690</v>
      </c>
      <c r="C71" s="96">
        <v>44422.065995370373</v>
      </c>
      <c r="D71" s="96" t="s">
        <v>2442</v>
      </c>
      <c r="E71" s="136">
        <v>169</v>
      </c>
      <c r="F71" s="157" t="str">
        <f>VLOOKUP(E71,VIP!$A$2:$O14940,2,0)</f>
        <v>DRBR169</v>
      </c>
      <c r="G71" s="157" t="str">
        <f>VLOOKUP(E71,'LISTADO ATM'!$A$2:$B$901,2,0)</f>
        <v xml:space="preserve">ATM Oficina Caonabo </v>
      </c>
      <c r="H71" s="157" t="str">
        <f>VLOOKUP(E71,VIP!$A$2:$O19901,7,FALSE)</f>
        <v>Si</v>
      </c>
      <c r="I71" s="157" t="str">
        <f>VLOOKUP(E71,VIP!$A$2:$O11866,8,FALSE)</f>
        <v>Si</v>
      </c>
      <c r="J71" s="157" t="str">
        <f>VLOOKUP(E71,VIP!$A$2:$O11816,8,FALSE)</f>
        <v>Si</v>
      </c>
      <c r="K71" s="157" t="str">
        <f>VLOOKUP(E71,VIP!$A$2:$O15390,6,0)</f>
        <v>NO</v>
      </c>
      <c r="L71" s="140" t="s">
        <v>2411</v>
      </c>
      <c r="M71" s="160" t="s">
        <v>2537</v>
      </c>
      <c r="N71" s="95" t="s">
        <v>2446</v>
      </c>
      <c r="O71" s="157" t="s">
        <v>2447</v>
      </c>
      <c r="P71" s="157"/>
      <c r="Q71" s="160" t="s">
        <v>2846</v>
      </c>
    </row>
    <row r="72" spans="1:17" ht="18" x14ac:dyDescent="0.25">
      <c r="A72" s="157" t="str">
        <f>VLOOKUP(E72,'LISTADO ATM'!$A$2:$C$902,3,0)</f>
        <v>NORTE</v>
      </c>
      <c r="B72" s="151" t="s">
        <v>2689</v>
      </c>
      <c r="C72" s="96">
        <v>44422.079583333332</v>
      </c>
      <c r="D72" s="96" t="s">
        <v>2462</v>
      </c>
      <c r="E72" s="136">
        <v>350</v>
      </c>
      <c r="F72" s="157" t="str">
        <f>VLOOKUP(E72,VIP!$A$2:$O14938,2,0)</f>
        <v>DRBR350</v>
      </c>
      <c r="G72" s="157" t="str">
        <f>VLOOKUP(E72,'LISTADO ATM'!$A$2:$B$901,2,0)</f>
        <v xml:space="preserve">ATM Oficina Villa Tapia </v>
      </c>
      <c r="H72" s="157" t="str">
        <f>VLOOKUP(E72,VIP!$A$2:$O19899,7,FALSE)</f>
        <v>Si</v>
      </c>
      <c r="I72" s="157" t="str">
        <f>VLOOKUP(E72,VIP!$A$2:$O11864,8,FALSE)</f>
        <v>Si</v>
      </c>
      <c r="J72" s="157" t="str">
        <f>VLOOKUP(E72,VIP!$A$2:$O11814,8,FALSE)</f>
        <v>Si</v>
      </c>
      <c r="K72" s="157" t="str">
        <f>VLOOKUP(E72,VIP!$A$2:$O15388,6,0)</f>
        <v>NO</v>
      </c>
      <c r="L72" s="140" t="s">
        <v>2411</v>
      </c>
      <c r="M72" s="160" t="s">
        <v>2537</v>
      </c>
      <c r="N72" s="95" t="s">
        <v>2446</v>
      </c>
      <c r="O72" s="157" t="s">
        <v>2463</v>
      </c>
      <c r="P72" s="157"/>
      <c r="Q72" s="160" t="s">
        <v>2843</v>
      </c>
    </row>
    <row r="73" spans="1:17" ht="18" x14ac:dyDescent="0.25">
      <c r="A73" s="157" t="str">
        <f>VLOOKUP(E73,'LISTADO ATM'!$A$2:$C$902,3,0)</f>
        <v>ESTE</v>
      </c>
      <c r="B73" s="151" t="s">
        <v>2688</v>
      </c>
      <c r="C73" s="96">
        <v>44422.086238425924</v>
      </c>
      <c r="D73" s="96" t="s">
        <v>2462</v>
      </c>
      <c r="E73" s="136">
        <v>385</v>
      </c>
      <c r="F73" s="157" t="str">
        <f>VLOOKUP(E73,VIP!$A$2:$O14937,2,0)</f>
        <v>DRBR385</v>
      </c>
      <c r="G73" s="157" t="str">
        <f>VLOOKUP(E73,'LISTADO ATM'!$A$2:$B$901,2,0)</f>
        <v xml:space="preserve">ATM Plaza Verón I </v>
      </c>
      <c r="H73" s="157" t="str">
        <f>VLOOKUP(E73,VIP!$A$2:$O19898,7,FALSE)</f>
        <v>Si</v>
      </c>
      <c r="I73" s="157" t="str">
        <f>VLOOKUP(E73,VIP!$A$2:$O11863,8,FALSE)</f>
        <v>Si</v>
      </c>
      <c r="J73" s="157" t="str">
        <f>VLOOKUP(E73,VIP!$A$2:$O11813,8,FALSE)</f>
        <v>Si</v>
      </c>
      <c r="K73" s="157" t="str">
        <f>VLOOKUP(E73,VIP!$A$2:$O15387,6,0)</f>
        <v>NO</v>
      </c>
      <c r="L73" s="140" t="s">
        <v>2411</v>
      </c>
      <c r="M73" s="160" t="s">
        <v>2537</v>
      </c>
      <c r="N73" s="95" t="s">
        <v>2446</v>
      </c>
      <c r="O73" s="157" t="s">
        <v>2463</v>
      </c>
      <c r="P73" s="157"/>
      <c r="Q73" s="160" t="s">
        <v>2720</v>
      </c>
    </row>
    <row r="74" spans="1:17" ht="18" x14ac:dyDescent="0.25">
      <c r="A74" s="157" t="str">
        <f>VLOOKUP(E74,'LISTADO ATM'!$A$2:$C$902,3,0)</f>
        <v>DISTRITO NACIONAL</v>
      </c>
      <c r="B74" s="151" t="s">
        <v>2687</v>
      </c>
      <c r="C74" s="96">
        <v>44422.091331018521</v>
      </c>
      <c r="D74" s="96" t="s">
        <v>2442</v>
      </c>
      <c r="E74" s="136">
        <v>572</v>
      </c>
      <c r="F74" s="157" t="str">
        <f>VLOOKUP(E74,VIP!$A$2:$O14936,2,0)</f>
        <v>DRBR174</v>
      </c>
      <c r="G74" s="157" t="str">
        <f>VLOOKUP(E74,'LISTADO ATM'!$A$2:$B$901,2,0)</f>
        <v xml:space="preserve">ATM Olé Ovando </v>
      </c>
      <c r="H74" s="157" t="str">
        <f>VLOOKUP(E74,VIP!$A$2:$O19897,7,FALSE)</f>
        <v>Si</v>
      </c>
      <c r="I74" s="157" t="str">
        <f>VLOOKUP(E74,VIP!$A$2:$O11862,8,FALSE)</f>
        <v>Si</v>
      </c>
      <c r="J74" s="157" t="str">
        <f>VLOOKUP(E74,VIP!$A$2:$O11812,8,FALSE)</f>
        <v>Si</v>
      </c>
      <c r="K74" s="157" t="str">
        <f>VLOOKUP(E74,VIP!$A$2:$O15386,6,0)</f>
        <v>NO</v>
      </c>
      <c r="L74" s="140" t="s">
        <v>2697</v>
      </c>
      <c r="M74" s="160" t="s">
        <v>2537</v>
      </c>
      <c r="N74" s="95" t="s">
        <v>2446</v>
      </c>
      <c r="O74" s="157" t="s">
        <v>2447</v>
      </c>
      <c r="P74" s="157"/>
      <c r="Q74" s="160" t="s">
        <v>2859</v>
      </c>
    </row>
    <row r="75" spans="1:17" ht="18" x14ac:dyDescent="0.25">
      <c r="A75" s="157" t="str">
        <f>VLOOKUP(E75,'LISTADO ATM'!$A$2:$C$902,3,0)</f>
        <v>SUR</v>
      </c>
      <c r="B75" s="151" t="s">
        <v>2686</v>
      </c>
      <c r="C75" s="96">
        <v>44422.094131944446</v>
      </c>
      <c r="D75" s="96" t="s">
        <v>2462</v>
      </c>
      <c r="E75" s="136">
        <v>592</v>
      </c>
      <c r="F75" s="157" t="str">
        <f>VLOOKUP(E75,VIP!$A$2:$O14935,2,0)</f>
        <v>DRBR081</v>
      </c>
      <c r="G75" s="157" t="str">
        <f>VLOOKUP(E75,'LISTADO ATM'!$A$2:$B$901,2,0)</f>
        <v xml:space="preserve">ATM Centro de Caja San Cristóbal I </v>
      </c>
      <c r="H75" s="157" t="str">
        <f>VLOOKUP(E75,VIP!$A$2:$O19896,7,FALSE)</f>
        <v>Si</v>
      </c>
      <c r="I75" s="157" t="str">
        <f>VLOOKUP(E75,VIP!$A$2:$O11861,8,FALSE)</f>
        <v>Si</v>
      </c>
      <c r="J75" s="157" t="str">
        <f>VLOOKUP(E75,VIP!$A$2:$O11811,8,FALSE)</f>
        <v>Si</v>
      </c>
      <c r="K75" s="157" t="str">
        <f>VLOOKUP(E75,VIP!$A$2:$O15385,6,0)</f>
        <v>SI</v>
      </c>
      <c r="L75" s="140" t="s">
        <v>2411</v>
      </c>
      <c r="M75" s="95" t="s">
        <v>2439</v>
      </c>
      <c r="N75" s="95" t="s">
        <v>2446</v>
      </c>
      <c r="O75" s="157" t="s">
        <v>2463</v>
      </c>
      <c r="P75" s="157"/>
      <c r="Q75" s="95" t="s">
        <v>2411</v>
      </c>
    </row>
    <row r="76" spans="1:17" ht="18" x14ac:dyDescent="0.25">
      <c r="A76" s="157" t="str">
        <f>VLOOKUP(E76,'LISTADO ATM'!$A$2:$C$902,3,0)</f>
        <v>ESTE</v>
      </c>
      <c r="B76" s="151" t="s">
        <v>2685</v>
      </c>
      <c r="C76" s="96">
        <v>44422.107372685183</v>
      </c>
      <c r="D76" s="96" t="s">
        <v>2462</v>
      </c>
      <c r="E76" s="136">
        <v>634</v>
      </c>
      <c r="F76" s="157" t="str">
        <f>VLOOKUP(E76,VIP!$A$2:$O14934,2,0)</f>
        <v>DRBR273</v>
      </c>
      <c r="G76" s="157" t="str">
        <f>VLOOKUP(E76,'LISTADO ATM'!$A$2:$B$901,2,0)</f>
        <v xml:space="preserve">ATM Ayuntamiento Los Llanos (SPM) </v>
      </c>
      <c r="H76" s="157" t="str">
        <f>VLOOKUP(E76,VIP!$A$2:$O19895,7,FALSE)</f>
        <v>Si</v>
      </c>
      <c r="I76" s="157" t="str">
        <f>VLOOKUP(E76,VIP!$A$2:$O11860,8,FALSE)</f>
        <v>Si</v>
      </c>
      <c r="J76" s="157" t="str">
        <f>VLOOKUP(E76,VIP!$A$2:$O11810,8,FALSE)</f>
        <v>Si</v>
      </c>
      <c r="K76" s="157" t="str">
        <f>VLOOKUP(E76,VIP!$A$2:$O15384,6,0)</f>
        <v>NO</v>
      </c>
      <c r="L76" s="140" t="s">
        <v>2411</v>
      </c>
      <c r="M76" s="160" t="s">
        <v>2537</v>
      </c>
      <c r="N76" s="95" t="s">
        <v>2446</v>
      </c>
      <c r="O76" s="157" t="s">
        <v>2463</v>
      </c>
      <c r="P76" s="157"/>
      <c r="Q76" s="160" t="s">
        <v>2829</v>
      </c>
    </row>
    <row r="77" spans="1:17" ht="18" x14ac:dyDescent="0.25">
      <c r="A77" s="157" t="str">
        <f>VLOOKUP(E77,'LISTADO ATM'!$A$2:$C$902,3,0)</f>
        <v>DISTRITO NACIONAL</v>
      </c>
      <c r="B77" s="151" t="s">
        <v>2684</v>
      </c>
      <c r="C77" s="96">
        <v>44422.147361111114</v>
      </c>
      <c r="D77" s="96" t="s">
        <v>2462</v>
      </c>
      <c r="E77" s="136">
        <v>785</v>
      </c>
      <c r="F77" s="157" t="str">
        <f>VLOOKUP(E77,VIP!$A$2:$O14932,2,0)</f>
        <v>DRBR785</v>
      </c>
      <c r="G77" s="157" t="str">
        <f>VLOOKUP(E77,'LISTADO ATM'!$A$2:$B$901,2,0)</f>
        <v xml:space="preserve">ATM S/M Nacional Máximo Gómez </v>
      </c>
      <c r="H77" s="157" t="str">
        <f>VLOOKUP(E77,VIP!$A$2:$O19893,7,FALSE)</f>
        <v>Si</v>
      </c>
      <c r="I77" s="157" t="str">
        <f>VLOOKUP(E77,VIP!$A$2:$O11858,8,FALSE)</f>
        <v>Si</v>
      </c>
      <c r="J77" s="157" t="str">
        <f>VLOOKUP(E77,VIP!$A$2:$O11808,8,FALSE)</f>
        <v>Si</v>
      </c>
      <c r="K77" s="157" t="str">
        <f>VLOOKUP(E77,VIP!$A$2:$O15382,6,0)</f>
        <v>NO</v>
      </c>
      <c r="L77" s="140" t="s">
        <v>2411</v>
      </c>
      <c r="M77" s="160" t="s">
        <v>2537</v>
      </c>
      <c r="N77" s="95" t="s">
        <v>2446</v>
      </c>
      <c r="O77" s="157" t="s">
        <v>2463</v>
      </c>
      <c r="P77" s="157"/>
      <c r="Q77" s="160" t="s">
        <v>2719</v>
      </c>
    </row>
    <row r="78" spans="1:17" ht="18" x14ac:dyDescent="0.25">
      <c r="A78" s="158" t="str">
        <f>VLOOKUP(E78,'LISTADO ATM'!$A$2:$C$902,3,0)</f>
        <v>NORTE</v>
      </c>
      <c r="B78" s="151" t="s">
        <v>2683</v>
      </c>
      <c r="C78" s="96">
        <v>44422.154583333337</v>
      </c>
      <c r="D78" s="96" t="s">
        <v>2462</v>
      </c>
      <c r="E78" s="136">
        <v>950</v>
      </c>
      <c r="F78" s="158" t="str">
        <f>VLOOKUP(E78,VIP!$A$2:$O14931,2,0)</f>
        <v>DRBR12G</v>
      </c>
      <c r="G78" s="158" t="str">
        <f>VLOOKUP(E78,'LISTADO ATM'!$A$2:$B$901,2,0)</f>
        <v xml:space="preserve">ATM Oficina Monterrico </v>
      </c>
      <c r="H78" s="158" t="str">
        <f>VLOOKUP(E78,VIP!$A$2:$O19892,7,FALSE)</f>
        <v>Si</v>
      </c>
      <c r="I78" s="158" t="str">
        <f>VLOOKUP(E78,VIP!$A$2:$O11857,8,FALSE)</f>
        <v>Si</v>
      </c>
      <c r="J78" s="158" t="str">
        <f>VLOOKUP(E78,VIP!$A$2:$O11807,8,FALSE)</f>
        <v>Si</v>
      </c>
      <c r="K78" s="158" t="str">
        <f>VLOOKUP(E78,VIP!$A$2:$O15381,6,0)</f>
        <v>SI</v>
      </c>
      <c r="L78" s="140" t="s">
        <v>2411</v>
      </c>
      <c r="M78" s="160" t="s">
        <v>2537</v>
      </c>
      <c r="N78" s="95" t="s">
        <v>2446</v>
      </c>
      <c r="O78" s="158" t="s">
        <v>2463</v>
      </c>
      <c r="P78" s="158"/>
      <c r="Q78" s="160" t="s">
        <v>2718</v>
      </c>
    </row>
    <row r="79" spans="1:17" ht="18" x14ac:dyDescent="0.25">
      <c r="A79" s="158" t="str">
        <f>VLOOKUP(E79,'LISTADO ATM'!$A$2:$C$902,3,0)</f>
        <v>DISTRITO NACIONAL</v>
      </c>
      <c r="B79" s="151" t="s">
        <v>2682</v>
      </c>
      <c r="C79" s="96">
        <v>44422.16065972222</v>
      </c>
      <c r="D79" s="96" t="s">
        <v>2462</v>
      </c>
      <c r="E79" s="136">
        <v>971</v>
      </c>
      <c r="F79" s="158" t="str">
        <f>VLOOKUP(E79,VIP!$A$2:$O14930,2,0)</f>
        <v>DRBR24U</v>
      </c>
      <c r="G79" s="158" t="str">
        <f>VLOOKUP(E79,'LISTADO ATM'!$A$2:$B$901,2,0)</f>
        <v xml:space="preserve">ATM Club Banreservas I </v>
      </c>
      <c r="H79" s="158" t="str">
        <f>VLOOKUP(E79,VIP!$A$2:$O19891,7,FALSE)</f>
        <v>Si</v>
      </c>
      <c r="I79" s="158" t="str">
        <f>VLOOKUP(E79,VIP!$A$2:$O11856,8,FALSE)</f>
        <v>Si</v>
      </c>
      <c r="J79" s="158" t="str">
        <f>VLOOKUP(E79,VIP!$A$2:$O11806,8,FALSE)</f>
        <v>Si</v>
      </c>
      <c r="K79" s="158" t="str">
        <f>VLOOKUP(E79,VIP!$A$2:$O15380,6,0)</f>
        <v>NO</v>
      </c>
      <c r="L79" s="140" t="s">
        <v>2697</v>
      </c>
      <c r="M79" s="160" t="s">
        <v>2537</v>
      </c>
      <c r="N79" s="95" t="s">
        <v>2446</v>
      </c>
      <c r="O79" s="158" t="s">
        <v>2463</v>
      </c>
      <c r="P79" s="158"/>
      <c r="Q79" s="160" t="s">
        <v>2833</v>
      </c>
    </row>
    <row r="80" spans="1:17" ht="18" x14ac:dyDescent="0.25">
      <c r="A80" s="158" t="str">
        <f>VLOOKUP(E80,'LISTADO ATM'!$A$2:$C$902,3,0)</f>
        <v>SUR</v>
      </c>
      <c r="B80" s="151" t="s">
        <v>2681</v>
      </c>
      <c r="C80" s="96">
        <v>44422.163668981484</v>
      </c>
      <c r="D80" s="96" t="s">
        <v>2462</v>
      </c>
      <c r="E80" s="136">
        <v>995</v>
      </c>
      <c r="F80" s="158" t="str">
        <f>VLOOKUP(E80,VIP!$A$2:$O14929,2,0)</f>
        <v>DRBR545</v>
      </c>
      <c r="G80" s="158" t="str">
        <f>VLOOKUP(E80,'LISTADO ATM'!$A$2:$B$901,2,0)</f>
        <v xml:space="preserve">ATM Oficina San Cristobal III (Lobby) </v>
      </c>
      <c r="H80" s="158" t="str">
        <f>VLOOKUP(E80,VIP!$A$2:$O19890,7,FALSE)</f>
        <v>Si</v>
      </c>
      <c r="I80" s="158" t="str">
        <f>VLOOKUP(E80,VIP!$A$2:$O11855,8,FALSE)</f>
        <v>No</v>
      </c>
      <c r="J80" s="158" t="str">
        <f>VLOOKUP(E80,VIP!$A$2:$O11805,8,FALSE)</f>
        <v>No</v>
      </c>
      <c r="K80" s="158" t="str">
        <f>VLOOKUP(E80,VIP!$A$2:$O15379,6,0)</f>
        <v>NO</v>
      </c>
      <c r="L80" s="140" t="s">
        <v>2411</v>
      </c>
      <c r="M80" s="95" t="s">
        <v>2439</v>
      </c>
      <c r="N80" s="95" t="s">
        <v>2446</v>
      </c>
      <c r="O80" s="158" t="s">
        <v>2463</v>
      </c>
      <c r="P80" s="158"/>
      <c r="Q80" s="95" t="s">
        <v>2411</v>
      </c>
    </row>
    <row r="81" spans="1:17" ht="18" x14ac:dyDescent="0.25">
      <c r="A81" s="158" t="str">
        <f>VLOOKUP(E81,'LISTADO ATM'!$A$2:$C$902,3,0)</f>
        <v>DISTRITO NACIONAL</v>
      </c>
      <c r="B81" s="151" t="s">
        <v>2680</v>
      </c>
      <c r="C81" s="96">
        <v>44422.175405092596</v>
      </c>
      <c r="D81" s="96" t="s">
        <v>2175</v>
      </c>
      <c r="E81" s="136">
        <v>570</v>
      </c>
      <c r="F81" s="158" t="str">
        <f>VLOOKUP(E81,VIP!$A$2:$O14928,2,0)</f>
        <v>DRBR478</v>
      </c>
      <c r="G81" s="158" t="str">
        <f>VLOOKUP(E81,'LISTADO ATM'!$A$2:$B$901,2,0)</f>
        <v xml:space="preserve">ATM S/M Liverpool Villa Mella </v>
      </c>
      <c r="H81" s="158" t="str">
        <f>VLOOKUP(E81,VIP!$A$2:$O19889,7,FALSE)</f>
        <v>Si</v>
      </c>
      <c r="I81" s="158" t="str">
        <f>VLOOKUP(E81,VIP!$A$2:$O11854,8,FALSE)</f>
        <v>Si</v>
      </c>
      <c r="J81" s="158" t="str">
        <f>VLOOKUP(E81,VIP!$A$2:$O11804,8,FALSE)</f>
        <v>Si</v>
      </c>
      <c r="K81" s="158" t="str">
        <f>VLOOKUP(E81,VIP!$A$2:$O15378,6,0)</f>
        <v>NO</v>
      </c>
      <c r="L81" s="140" t="s">
        <v>2240</v>
      </c>
      <c r="M81" s="160" t="s">
        <v>2537</v>
      </c>
      <c r="N81" s="95" t="s">
        <v>2446</v>
      </c>
      <c r="O81" s="158" t="s">
        <v>2448</v>
      </c>
      <c r="P81" s="158"/>
      <c r="Q81" s="160" t="s">
        <v>2709</v>
      </c>
    </row>
    <row r="82" spans="1:17" ht="18" x14ac:dyDescent="0.25">
      <c r="A82" s="158" t="str">
        <f>VLOOKUP(E82,'LISTADO ATM'!$A$2:$C$902,3,0)</f>
        <v>DISTRITO NACIONAL</v>
      </c>
      <c r="B82" s="151" t="s">
        <v>2679</v>
      </c>
      <c r="C82" s="96">
        <v>44422.181979166664</v>
      </c>
      <c r="D82" s="96" t="s">
        <v>2175</v>
      </c>
      <c r="E82" s="136">
        <v>938</v>
      </c>
      <c r="F82" s="158" t="str">
        <f>VLOOKUP(E82,VIP!$A$2:$O14935,2,0)</f>
        <v>DRBR938</v>
      </c>
      <c r="G82" s="158" t="str">
        <f>VLOOKUP(E82,'LISTADO ATM'!$A$2:$B$901,2,0)</f>
        <v xml:space="preserve">ATM Autobanco Oficina Filadelfia Plaza </v>
      </c>
      <c r="H82" s="158" t="str">
        <f>VLOOKUP(E82,VIP!$A$2:$O19896,7,FALSE)</f>
        <v>Si</v>
      </c>
      <c r="I82" s="158" t="str">
        <f>VLOOKUP(E82,VIP!$A$2:$O11861,8,FALSE)</f>
        <v>Si</v>
      </c>
      <c r="J82" s="158" t="str">
        <f>VLOOKUP(E82,VIP!$A$2:$O11811,8,FALSE)</f>
        <v>Si</v>
      </c>
      <c r="K82" s="158" t="str">
        <f>VLOOKUP(E82,VIP!$A$2:$O15385,6,0)</f>
        <v>NO</v>
      </c>
      <c r="L82" s="140" t="s">
        <v>2240</v>
      </c>
      <c r="M82" s="95" t="s">
        <v>2439</v>
      </c>
      <c r="N82" s="95" t="s">
        <v>2446</v>
      </c>
      <c r="O82" s="158" t="s">
        <v>2448</v>
      </c>
      <c r="P82" s="158"/>
      <c r="Q82" s="95" t="s">
        <v>2240</v>
      </c>
    </row>
    <row r="83" spans="1:17" ht="18" x14ac:dyDescent="0.25">
      <c r="A83" s="158" t="str">
        <f>VLOOKUP(E83,'LISTADO ATM'!$A$2:$C$902,3,0)</f>
        <v>NORTE</v>
      </c>
      <c r="B83" s="151" t="s">
        <v>2706</v>
      </c>
      <c r="C83" s="96">
        <v>44422.322280092594</v>
      </c>
      <c r="D83" s="96" t="s">
        <v>2176</v>
      </c>
      <c r="E83" s="136">
        <v>497</v>
      </c>
      <c r="F83" s="158" t="str">
        <f>VLOOKUP(E83,VIP!$A$2:$O14934,2,0)</f>
        <v>DRBR497</v>
      </c>
      <c r="G83" s="158" t="str">
        <f>VLOOKUP(E83,'LISTADO ATM'!$A$2:$B$901,2,0)</f>
        <v xml:space="preserve">ATM Oficina El Portal II (Santiago) </v>
      </c>
      <c r="H83" s="158" t="str">
        <f>VLOOKUP(E83,VIP!$A$2:$O19895,7,FALSE)</f>
        <v>Si</v>
      </c>
      <c r="I83" s="158" t="str">
        <f>VLOOKUP(E83,VIP!$A$2:$O11860,8,FALSE)</f>
        <v>Si</v>
      </c>
      <c r="J83" s="158" t="str">
        <f>VLOOKUP(E83,VIP!$A$2:$O11810,8,FALSE)</f>
        <v>Si</v>
      </c>
      <c r="K83" s="158" t="str">
        <f>VLOOKUP(E83,VIP!$A$2:$O15384,6,0)</f>
        <v>SI</v>
      </c>
      <c r="L83" s="140" t="s">
        <v>2214</v>
      </c>
      <c r="M83" s="160" t="s">
        <v>2537</v>
      </c>
      <c r="N83" s="95" t="s">
        <v>2446</v>
      </c>
      <c r="O83" s="158" t="s">
        <v>2707</v>
      </c>
      <c r="P83" s="158"/>
      <c r="Q83" s="160" t="s">
        <v>2828</v>
      </c>
    </row>
    <row r="84" spans="1:17" ht="18" x14ac:dyDescent="0.25">
      <c r="A84" s="158" t="str">
        <f>VLOOKUP(E84,'LISTADO ATM'!$A$2:$C$902,3,0)</f>
        <v>SUR</v>
      </c>
      <c r="B84" s="151" t="s">
        <v>2705</v>
      </c>
      <c r="C84" s="96">
        <v>44422.32298611111</v>
      </c>
      <c r="D84" s="96" t="s">
        <v>2462</v>
      </c>
      <c r="E84" s="136">
        <v>5</v>
      </c>
      <c r="F84" s="158" t="str">
        <f>VLOOKUP(E84,VIP!$A$2:$O14933,2,0)</f>
        <v>DRBR005</v>
      </c>
      <c r="G84" s="158" t="str">
        <f>VLOOKUP(E84,'LISTADO ATM'!$A$2:$B$901,2,0)</f>
        <v>ATM Oficina Autoservicio Villa Ofelia (San Juan)</v>
      </c>
      <c r="H84" s="158" t="str">
        <f>VLOOKUP(E84,VIP!$A$2:$O19894,7,FALSE)</f>
        <v>Si</v>
      </c>
      <c r="I84" s="158" t="str">
        <f>VLOOKUP(E84,VIP!$A$2:$O11859,8,FALSE)</f>
        <v>Si</v>
      </c>
      <c r="J84" s="158" t="str">
        <f>VLOOKUP(E84,VIP!$A$2:$O11809,8,FALSE)</f>
        <v>Si</v>
      </c>
      <c r="K84" s="158" t="str">
        <f>VLOOKUP(E84,VIP!$A$2:$O15383,6,0)</f>
        <v>NO</v>
      </c>
      <c r="L84" s="140" t="s">
        <v>2697</v>
      </c>
      <c r="M84" s="160" t="s">
        <v>2537</v>
      </c>
      <c r="N84" s="95" t="s">
        <v>2446</v>
      </c>
      <c r="O84" s="158" t="s">
        <v>2463</v>
      </c>
      <c r="P84" s="158"/>
      <c r="Q84" s="160" t="s">
        <v>2858</v>
      </c>
    </row>
    <row r="85" spans="1:17" ht="18" x14ac:dyDescent="0.25">
      <c r="A85" s="158" t="str">
        <f>VLOOKUP(E85,'LISTADO ATM'!$A$2:$C$902,3,0)</f>
        <v>DISTRITO NACIONAL</v>
      </c>
      <c r="B85" s="151" t="s">
        <v>2704</v>
      </c>
      <c r="C85" s="96">
        <v>44422.324293981481</v>
      </c>
      <c r="D85" s="96" t="s">
        <v>2175</v>
      </c>
      <c r="E85" s="136">
        <v>12</v>
      </c>
      <c r="F85" s="158" t="str">
        <f>VLOOKUP(E85,VIP!$A$2:$O14932,2,0)</f>
        <v>DRBR012</v>
      </c>
      <c r="G85" s="158" t="str">
        <f>VLOOKUP(E85,'LISTADO ATM'!$A$2:$B$901,2,0)</f>
        <v xml:space="preserve">ATM Comercial Ganadera (San Isidro) </v>
      </c>
      <c r="H85" s="158" t="str">
        <f>VLOOKUP(E85,VIP!$A$2:$O19893,7,FALSE)</f>
        <v>Si</v>
      </c>
      <c r="I85" s="158" t="str">
        <f>VLOOKUP(E85,VIP!$A$2:$O11858,8,FALSE)</f>
        <v>No</v>
      </c>
      <c r="J85" s="158" t="str">
        <f>VLOOKUP(E85,VIP!$A$2:$O11808,8,FALSE)</f>
        <v>No</v>
      </c>
      <c r="K85" s="158" t="str">
        <f>VLOOKUP(E85,VIP!$A$2:$O15382,6,0)</f>
        <v>NO</v>
      </c>
      <c r="L85" s="140" t="s">
        <v>2458</v>
      </c>
      <c r="M85" s="160" t="s">
        <v>2537</v>
      </c>
      <c r="N85" s="95" t="s">
        <v>2446</v>
      </c>
      <c r="O85" s="158" t="s">
        <v>2448</v>
      </c>
      <c r="P85" s="158"/>
      <c r="Q85" s="160" t="s">
        <v>2853</v>
      </c>
    </row>
    <row r="86" spans="1:17" ht="18" x14ac:dyDescent="0.25">
      <c r="A86" s="158" t="str">
        <f>VLOOKUP(E86,'LISTADO ATM'!$A$2:$C$902,3,0)</f>
        <v>DISTRITO NACIONAL</v>
      </c>
      <c r="B86" s="151" t="s">
        <v>2703</v>
      </c>
      <c r="C86" s="96">
        <v>44422.325648148151</v>
      </c>
      <c r="D86" s="96" t="s">
        <v>2175</v>
      </c>
      <c r="E86" s="136">
        <v>884</v>
      </c>
      <c r="F86" s="158" t="str">
        <f>VLOOKUP(E86,VIP!$A$2:$O14931,2,0)</f>
        <v>DRBR884</v>
      </c>
      <c r="G86" s="158" t="str">
        <f>VLOOKUP(E86,'LISTADO ATM'!$A$2:$B$901,2,0)</f>
        <v xml:space="preserve">ATM UNP Olé Sabana Perdida </v>
      </c>
      <c r="H86" s="158" t="str">
        <f>VLOOKUP(E86,VIP!$A$2:$O19892,7,FALSE)</f>
        <v>Si</v>
      </c>
      <c r="I86" s="158" t="str">
        <f>VLOOKUP(E86,VIP!$A$2:$O11857,8,FALSE)</f>
        <v>Si</v>
      </c>
      <c r="J86" s="158" t="str">
        <f>VLOOKUP(E86,VIP!$A$2:$O11807,8,FALSE)</f>
        <v>Si</v>
      </c>
      <c r="K86" s="158" t="str">
        <f>VLOOKUP(E86,VIP!$A$2:$O15381,6,0)</f>
        <v>NO</v>
      </c>
      <c r="L86" s="140" t="s">
        <v>2458</v>
      </c>
      <c r="M86" s="95" t="s">
        <v>2439</v>
      </c>
      <c r="N86" s="95" t="s">
        <v>2446</v>
      </c>
      <c r="O86" s="158" t="s">
        <v>2448</v>
      </c>
      <c r="P86" s="158"/>
      <c r="Q86" s="95" t="s">
        <v>2458</v>
      </c>
    </row>
    <row r="87" spans="1:17" ht="18" x14ac:dyDescent="0.25">
      <c r="A87" s="158" t="str">
        <f>VLOOKUP(E87,'LISTADO ATM'!$A$2:$C$902,3,0)</f>
        <v>SUR</v>
      </c>
      <c r="B87" s="151" t="s">
        <v>2702</v>
      </c>
      <c r="C87" s="96">
        <v>44422.326145833336</v>
      </c>
      <c r="D87" s="96" t="s">
        <v>2175</v>
      </c>
      <c r="E87" s="136">
        <v>984</v>
      </c>
      <c r="F87" s="158" t="str">
        <f>VLOOKUP(E87,VIP!$A$2:$O14930,2,0)</f>
        <v>DRBR984</v>
      </c>
      <c r="G87" s="158" t="str">
        <f>VLOOKUP(E87,'LISTADO ATM'!$A$2:$B$901,2,0)</f>
        <v xml:space="preserve">ATM Oficina Neiba II </v>
      </c>
      <c r="H87" s="158" t="str">
        <f>VLOOKUP(E87,VIP!$A$2:$O19891,7,FALSE)</f>
        <v>Si</v>
      </c>
      <c r="I87" s="158" t="str">
        <f>VLOOKUP(E87,VIP!$A$2:$O11856,8,FALSE)</f>
        <v>Si</v>
      </c>
      <c r="J87" s="158" t="str">
        <f>VLOOKUP(E87,VIP!$A$2:$O11806,8,FALSE)</f>
        <v>Si</v>
      </c>
      <c r="K87" s="158" t="str">
        <f>VLOOKUP(E87,VIP!$A$2:$O15380,6,0)</f>
        <v>NO</v>
      </c>
      <c r="L87" s="140" t="s">
        <v>2458</v>
      </c>
      <c r="M87" s="160" t="s">
        <v>2537</v>
      </c>
      <c r="N87" s="95" t="s">
        <v>2446</v>
      </c>
      <c r="O87" s="158" t="s">
        <v>2448</v>
      </c>
      <c r="P87" s="158"/>
      <c r="Q87" s="160" t="s">
        <v>2725</v>
      </c>
    </row>
    <row r="88" spans="1:17" ht="18" x14ac:dyDescent="0.25">
      <c r="A88" s="158" t="str">
        <f>VLOOKUP(E88,'LISTADO ATM'!$A$2:$C$902,3,0)</f>
        <v>ESTE</v>
      </c>
      <c r="B88" s="151" t="s">
        <v>2701</v>
      </c>
      <c r="C88" s="96">
        <v>44422.326793981483</v>
      </c>
      <c r="D88" s="96" t="s">
        <v>2175</v>
      </c>
      <c r="E88" s="136">
        <v>121</v>
      </c>
      <c r="F88" s="158" t="str">
        <f>VLOOKUP(E88,VIP!$A$2:$O14929,2,0)</f>
        <v>DRBR121</v>
      </c>
      <c r="G88" s="158" t="str">
        <f>VLOOKUP(E88,'LISTADO ATM'!$A$2:$B$901,2,0)</f>
        <v xml:space="preserve">ATM Oficina Bayaguana </v>
      </c>
      <c r="H88" s="158" t="str">
        <f>VLOOKUP(E88,VIP!$A$2:$O19890,7,FALSE)</f>
        <v>Si</v>
      </c>
      <c r="I88" s="158" t="str">
        <f>VLOOKUP(E88,VIP!$A$2:$O11855,8,FALSE)</f>
        <v>Si</v>
      </c>
      <c r="J88" s="158" t="str">
        <f>VLOOKUP(E88,VIP!$A$2:$O11805,8,FALSE)</f>
        <v>Si</v>
      </c>
      <c r="K88" s="158" t="str">
        <f>VLOOKUP(E88,VIP!$A$2:$O15379,6,0)</f>
        <v>SI</v>
      </c>
      <c r="L88" s="140" t="s">
        <v>2458</v>
      </c>
      <c r="M88" s="160" t="s">
        <v>2537</v>
      </c>
      <c r="N88" s="95" t="s">
        <v>2446</v>
      </c>
      <c r="O88" s="158" t="s">
        <v>2448</v>
      </c>
      <c r="P88" s="158"/>
      <c r="Q88" s="160" t="s">
        <v>2726</v>
      </c>
    </row>
    <row r="89" spans="1:17" ht="18" x14ac:dyDescent="0.25">
      <c r="A89" s="159" t="str">
        <f>VLOOKUP(E89,'LISTADO ATM'!$A$2:$C$902,3,0)</f>
        <v>DISTRITO NACIONAL</v>
      </c>
      <c r="B89" s="151" t="s">
        <v>2752</v>
      </c>
      <c r="C89" s="96">
        <v>44422.334849537037</v>
      </c>
      <c r="D89" s="96" t="s">
        <v>2175</v>
      </c>
      <c r="E89" s="136">
        <v>713</v>
      </c>
      <c r="F89" s="159" t="str">
        <f>VLOOKUP(E89,VIP!$A$2:$O14953,2,0)</f>
        <v>DRBR016</v>
      </c>
      <c r="G89" s="159" t="str">
        <f>VLOOKUP(E89,'LISTADO ATM'!$A$2:$B$901,2,0)</f>
        <v xml:space="preserve">ATM Oficina Las Américas </v>
      </c>
      <c r="H89" s="159" t="str">
        <f>VLOOKUP(E89,VIP!$A$2:$O19914,7,FALSE)</f>
        <v>Si</v>
      </c>
      <c r="I89" s="159" t="str">
        <f>VLOOKUP(E89,VIP!$A$2:$O11879,8,FALSE)</f>
        <v>Si</v>
      </c>
      <c r="J89" s="159" t="str">
        <f>VLOOKUP(E89,VIP!$A$2:$O11829,8,FALSE)</f>
        <v>Si</v>
      </c>
      <c r="K89" s="159" t="str">
        <f>VLOOKUP(E89,VIP!$A$2:$O15403,6,0)</f>
        <v>NO</v>
      </c>
      <c r="L89" s="140" t="s">
        <v>2240</v>
      </c>
      <c r="M89" s="160" t="s">
        <v>2537</v>
      </c>
      <c r="N89" s="95" t="s">
        <v>2446</v>
      </c>
      <c r="O89" s="159" t="s">
        <v>2448</v>
      </c>
      <c r="P89" s="159"/>
      <c r="Q89" s="160" t="s">
        <v>2831</v>
      </c>
    </row>
    <row r="90" spans="1:17" ht="18" x14ac:dyDescent="0.25">
      <c r="A90" s="159" t="str">
        <f>VLOOKUP(E90,'LISTADO ATM'!$A$2:$C$902,3,0)</f>
        <v>SUR</v>
      </c>
      <c r="B90" s="151" t="s">
        <v>2751</v>
      </c>
      <c r="C90" s="96">
        <v>44422.357974537037</v>
      </c>
      <c r="D90" s="96" t="s">
        <v>2175</v>
      </c>
      <c r="E90" s="136">
        <v>6</v>
      </c>
      <c r="F90" s="159" t="str">
        <f>VLOOKUP(E90,VIP!$A$2:$O14952,2,0)</f>
        <v>DRBR006</v>
      </c>
      <c r="G90" s="159" t="str">
        <f>VLOOKUP(E90,'LISTADO ATM'!$A$2:$B$901,2,0)</f>
        <v xml:space="preserve">ATM Plaza WAO San Juan </v>
      </c>
      <c r="H90" s="159" t="str">
        <f>VLOOKUP(E90,VIP!$A$2:$O19913,7,FALSE)</f>
        <v>N/A</v>
      </c>
      <c r="I90" s="159" t="str">
        <f>VLOOKUP(E90,VIP!$A$2:$O11878,8,FALSE)</f>
        <v>N/A</v>
      </c>
      <c r="J90" s="159" t="str">
        <f>VLOOKUP(E90,VIP!$A$2:$O11828,8,FALSE)</f>
        <v>N/A</v>
      </c>
      <c r="K90" s="159" t="str">
        <f>VLOOKUP(E90,VIP!$A$2:$O15402,6,0)</f>
        <v/>
      </c>
      <c r="L90" s="140" t="s">
        <v>2214</v>
      </c>
      <c r="M90" s="160" t="s">
        <v>2537</v>
      </c>
      <c r="N90" s="95" t="s">
        <v>2446</v>
      </c>
      <c r="O90" s="159" t="s">
        <v>2448</v>
      </c>
      <c r="P90" s="159"/>
      <c r="Q90" s="160" t="s">
        <v>2826</v>
      </c>
    </row>
    <row r="91" spans="1:17" ht="18" x14ac:dyDescent="0.25">
      <c r="A91" s="159" t="str">
        <f>VLOOKUP(E91,'LISTADO ATM'!$A$2:$C$902,3,0)</f>
        <v>DISTRITO NACIONAL</v>
      </c>
      <c r="B91" s="151" t="s">
        <v>2750</v>
      </c>
      <c r="C91" s="96">
        <v>44422.363900462966</v>
      </c>
      <c r="D91" s="96" t="s">
        <v>2175</v>
      </c>
      <c r="E91" s="136">
        <v>698</v>
      </c>
      <c r="F91" s="159" t="str">
        <f>VLOOKUP(E91,VIP!$A$2:$O14951,2,0)</f>
        <v>DRBR698</v>
      </c>
      <c r="G91" s="159" t="str">
        <f>VLOOKUP(E91,'LISTADO ATM'!$A$2:$B$901,2,0)</f>
        <v>ATM Parador Bellamar</v>
      </c>
      <c r="H91" s="159" t="str">
        <f>VLOOKUP(E91,VIP!$A$2:$O19912,7,FALSE)</f>
        <v>Si</v>
      </c>
      <c r="I91" s="159" t="str">
        <f>VLOOKUP(E91,VIP!$A$2:$O11877,8,FALSE)</f>
        <v>Si</v>
      </c>
      <c r="J91" s="159" t="str">
        <f>VLOOKUP(E91,VIP!$A$2:$O11827,8,FALSE)</f>
        <v>Si</v>
      </c>
      <c r="K91" s="159" t="str">
        <f>VLOOKUP(E91,VIP!$A$2:$O15401,6,0)</f>
        <v>NO</v>
      </c>
      <c r="L91" s="140" t="s">
        <v>2240</v>
      </c>
      <c r="M91" s="160" t="s">
        <v>2537</v>
      </c>
      <c r="N91" s="95" t="s">
        <v>2446</v>
      </c>
      <c r="O91" s="159" t="s">
        <v>2448</v>
      </c>
      <c r="P91" s="159"/>
      <c r="Q91" s="160" t="s">
        <v>2830</v>
      </c>
    </row>
    <row r="92" spans="1:17" ht="18" x14ac:dyDescent="0.25">
      <c r="A92" s="159" t="str">
        <f>VLOOKUP(E92,'LISTADO ATM'!$A$2:$C$902,3,0)</f>
        <v>DISTRITO NACIONAL</v>
      </c>
      <c r="B92" s="151" t="s">
        <v>2749</v>
      </c>
      <c r="C92" s="96">
        <v>44422.369872685187</v>
      </c>
      <c r="D92" s="96" t="s">
        <v>2442</v>
      </c>
      <c r="E92" s="136">
        <v>887</v>
      </c>
      <c r="F92" s="159" t="str">
        <f>VLOOKUP(E92,VIP!$A$2:$O14950,2,0)</f>
        <v>DRBR887</v>
      </c>
      <c r="G92" s="159" t="str">
        <f>VLOOKUP(E92,'LISTADO ATM'!$A$2:$B$901,2,0)</f>
        <v>ATM S/M Bravo Los Proceres</v>
      </c>
      <c r="H92" s="159" t="str">
        <f>VLOOKUP(E92,VIP!$A$2:$O19911,7,FALSE)</f>
        <v>Si</v>
      </c>
      <c r="I92" s="159" t="str">
        <f>VLOOKUP(E92,VIP!$A$2:$O11876,8,FALSE)</f>
        <v>Si</v>
      </c>
      <c r="J92" s="159" t="str">
        <f>VLOOKUP(E92,VIP!$A$2:$O11826,8,FALSE)</f>
        <v>Si</v>
      </c>
      <c r="K92" s="159" t="str">
        <f>VLOOKUP(E92,VIP!$A$2:$O15400,6,0)</f>
        <v>NO</v>
      </c>
      <c r="L92" s="140" t="s">
        <v>2411</v>
      </c>
      <c r="M92" s="160" t="s">
        <v>2537</v>
      </c>
      <c r="N92" s="95" t="s">
        <v>2446</v>
      </c>
      <c r="O92" s="159" t="s">
        <v>2447</v>
      </c>
      <c r="P92" s="159"/>
      <c r="Q92" s="160" t="s">
        <v>2842</v>
      </c>
    </row>
    <row r="93" spans="1:17" ht="18" x14ac:dyDescent="0.25">
      <c r="A93" s="159" t="str">
        <f>VLOOKUP(E93,'LISTADO ATM'!$A$2:$C$902,3,0)</f>
        <v>SUR</v>
      </c>
      <c r="B93" s="151" t="s">
        <v>2748</v>
      </c>
      <c r="C93" s="96">
        <v>44422.373171296298</v>
      </c>
      <c r="D93" s="96" t="s">
        <v>2442</v>
      </c>
      <c r="E93" s="136">
        <v>6</v>
      </c>
      <c r="F93" s="159" t="str">
        <f>VLOOKUP(E93,VIP!$A$2:$O14949,2,0)</f>
        <v>DRBR006</v>
      </c>
      <c r="G93" s="159" t="str">
        <f>VLOOKUP(E93,'LISTADO ATM'!$A$2:$B$901,2,0)</f>
        <v xml:space="preserve">ATM Plaza WAO San Juan </v>
      </c>
      <c r="H93" s="159" t="str">
        <f>VLOOKUP(E93,VIP!$A$2:$O19910,7,FALSE)</f>
        <v>N/A</v>
      </c>
      <c r="I93" s="159" t="str">
        <f>VLOOKUP(E93,VIP!$A$2:$O11875,8,FALSE)</f>
        <v>N/A</v>
      </c>
      <c r="J93" s="159" t="str">
        <f>VLOOKUP(E93,VIP!$A$2:$O11825,8,FALSE)</f>
        <v>N/A</v>
      </c>
      <c r="K93" s="159" t="str">
        <f>VLOOKUP(E93,VIP!$A$2:$O15399,6,0)</f>
        <v/>
      </c>
      <c r="L93" s="140" t="s">
        <v>2435</v>
      </c>
      <c r="M93" s="160" t="s">
        <v>2537</v>
      </c>
      <c r="N93" s="95" t="s">
        <v>2446</v>
      </c>
      <c r="O93" s="159" t="s">
        <v>2447</v>
      </c>
      <c r="P93" s="159"/>
      <c r="Q93" s="160" t="s">
        <v>2834</v>
      </c>
    </row>
    <row r="94" spans="1:17" ht="18" x14ac:dyDescent="0.25">
      <c r="A94" s="159" t="str">
        <f>VLOOKUP(E94,'LISTADO ATM'!$A$2:$C$902,3,0)</f>
        <v>NORTE</v>
      </c>
      <c r="B94" s="151" t="s">
        <v>2747</v>
      </c>
      <c r="C94" s="96">
        <v>44422.375810185185</v>
      </c>
      <c r="D94" s="96" t="s">
        <v>2617</v>
      </c>
      <c r="E94" s="136">
        <v>373</v>
      </c>
      <c r="F94" s="159" t="str">
        <f>VLOOKUP(E94,VIP!$A$2:$O14948,2,0)</f>
        <v>DRBR373</v>
      </c>
      <c r="G94" s="159" t="str">
        <f>VLOOKUP(E94,'LISTADO ATM'!$A$2:$B$901,2,0)</f>
        <v>S/M Tangui Nagua</v>
      </c>
      <c r="H94" s="159" t="str">
        <f>VLOOKUP(E94,VIP!$A$2:$O19909,7,FALSE)</f>
        <v>N/A</v>
      </c>
      <c r="I94" s="159" t="str">
        <f>VLOOKUP(E94,VIP!$A$2:$O11874,8,FALSE)</f>
        <v>N/A</v>
      </c>
      <c r="J94" s="159" t="str">
        <f>VLOOKUP(E94,VIP!$A$2:$O11824,8,FALSE)</f>
        <v>N/A</v>
      </c>
      <c r="K94" s="159" t="str">
        <f>VLOOKUP(E94,VIP!$A$2:$O15398,6,0)</f>
        <v>N/A</v>
      </c>
      <c r="L94" s="140" t="s">
        <v>2411</v>
      </c>
      <c r="M94" s="160" t="s">
        <v>2537</v>
      </c>
      <c r="N94" s="95" t="s">
        <v>2446</v>
      </c>
      <c r="O94" s="159" t="s">
        <v>2618</v>
      </c>
      <c r="P94" s="159"/>
      <c r="Q94" s="160" t="s">
        <v>2843</v>
      </c>
    </row>
    <row r="95" spans="1:17" ht="18" x14ac:dyDescent="0.25">
      <c r="A95" s="159" t="str">
        <f>VLOOKUP(E95,'LISTADO ATM'!$A$2:$C$902,3,0)</f>
        <v>DISTRITO NACIONAL</v>
      </c>
      <c r="B95" s="151" t="s">
        <v>2746</v>
      </c>
      <c r="C95" s="96">
        <v>44422.377766203703</v>
      </c>
      <c r="D95" s="96" t="s">
        <v>2442</v>
      </c>
      <c r="E95" s="136">
        <v>834</v>
      </c>
      <c r="F95" s="159" t="str">
        <f>VLOOKUP(E95,VIP!$A$2:$O14947,2,0)</f>
        <v>DRBR834</v>
      </c>
      <c r="G95" s="159" t="str">
        <f>VLOOKUP(E95,'LISTADO ATM'!$A$2:$B$901,2,0)</f>
        <v xml:space="preserve">ATM Centro Médico Moderno </v>
      </c>
      <c r="H95" s="159" t="str">
        <f>VLOOKUP(E95,VIP!$A$2:$O19908,7,FALSE)</f>
        <v>Si</v>
      </c>
      <c r="I95" s="159" t="str">
        <f>VLOOKUP(E95,VIP!$A$2:$O11873,8,FALSE)</f>
        <v>Si</v>
      </c>
      <c r="J95" s="159" t="str">
        <f>VLOOKUP(E95,VIP!$A$2:$O11823,8,FALSE)</f>
        <v>Si</v>
      </c>
      <c r="K95" s="159" t="str">
        <f>VLOOKUP(E95,VIP!$A$2:$O15397,6,0)</f>
        <v>NO</v>
      </c>
      <c r="L95" s="140" t="s">
        <v>2435</v>
      </c>
      <c r="M95" s="160" t="s">
        <v>2537</v>
      </c>
      <c r="N95" s="95" t="s">
        <v>2446</v>
      </c>
      <c r="O95" s="159" t="s">
        <v>2447</v>
      </c>
      <c r="P95" s="159"/>
      <c r="Q95" s="160" t="s">
        <v>2836</v>
      </c>
    </row>
    <row r="96" spans="1:17" ht="18" x14ac:dyDescent="0.25">
      <c r="A96" s="159" t="str">
        <f>VLOOKUP(E96,'LISTADO ATM'!$A$2:$C$902,3,0)</f>
        <v>DISTRITO NACIONAL</v>
      </c>
      <c r="B96" s="151" t="s">
        <v>2765</v>
      </c>
      <c r="C96" s="96">
        <v>44422.383888888886</v>
      </c>
      <c r="D96" s="96" t="s">
        <v>2462</v>
      </c>
      <c r="E96" s="136">
        <v>790</v>
      </c>
      <c r="F96" s="159" t="str">
        <f>VLOOKUP(E96,VIP!$A$2:$O14963,2,0)</f>
        <v>DRBR16I</v>
      </c>
      <c r="G96" s="159" t="str">
        <f>VLOOKUP(E96,'LISTADO ATM'!$A$2:$B$901,2,0)</f>
        <v xml:space="preserve">ATM Oficina Bella Vista Mall I </v>
      </c>
      <c r="H96" s="159" t="str">
        <f>VLOOKUP(E96,VIP!$A$2:$O19924,7,FALSE)</f>
        <v>Si</v>
      </c>
      <c r="I96" s="159" t="str">
        <f>VLOOKUP(E96,VIP!$A$2:$O11889,8,FALSE)</f>
        <v>Si</v>
      </c>
      <c r="J96" s="159" t="str">
        <f>VLOOKUP(E96,VIP!$A$2:$O11839,8,FALSE)</f>
        <v>Si</v>
      </c>
      <c r="K96" s="159" t="str">
        <f>VLOOKUP(E96,VIP!$A$2:$O15413,6,0)</f>
        <v>SI</v>
      </c>
      <c r="L96" s="140" t="s">
        <v>2766</v>
      </c>
      <c r="M96" s="160" t="s">
        <v>2537</v>
      </c>
      <c r="N96" s="160" t="s">
        <v>2768</v>
      </c>
      <c r="O96" s="159" t="s">
        <v>2463</v>
      </c>
      <c r="P96" s="159" t="s">
        <v>2771</v>
      </c>
      <c r="Q96" s="160" t="s">
        <v>2779</v>
      </c>
    </row>
    <row r="97" spans="1:17" ht="18" x14ac:dyDescent="0.25">
      <c r="A97" s="159" t="str">
        <f>VLOOKUP(E97,'LISTADO ATM'!$A$2:$C$902,3,0)</f>
        <v>DISTRITO NACIONAL</v>
      </c>
      <c r="B97" s="151" t="s">
        <v>2764</v>
      </c>
      <c r="C97" s="96">
        <v>44422.384594907409</v>
      </c>
      <c r="D97" s="96" t="s">
        <v>2462</v>
      </c>
      <c r="E97" s="136">
        <v>486</v>
      </c>
      <c r="F97" s="159" t="str">
        <f>VLOOKUP(E97,VIP!$A$2:$O14962,2,0)</f>
        <v>DRBR486</v>
      </c>
      <c r="G97" s="159" t="str">
        <f>VLOOKUP(E97,'LISTADO ATM'!$A$2:$B$901,2,0)</f>
        <v xml:space="preserve">ATM Olé La Caleta </v>
      </c>
      <c r="H97" s="159" t="str">
        <f>VLOOKUP(E97,VIP!$A$2:$O19923,7,FALSE)</f>
        <v>Si</v>
      </c>
      <c r="I97" s="159" t="str">
        <f>VLOOKUP(E97,VIP!$A$2:$O11888,8,FALSE)</f>
        <v>Si</v>
      </c>
      <c r="J97" s="159" t="str">
        <f>VLOOKUP(E97,VIP!$A$2:$O11838,8,FALSE)</f>
        <v>Si</v>
      </c>
      <c r="K97" s="159" t="str">
        <f>VLOOKUP(E97,VIP!$A$2:$O15412,6,0)</f>
        <v>NO</v>
      </c>
      <c r="L97" s="140" t="s">
        <v>2767</v>
      </c>
      <c r="M97" s="160" t="s">
        <v>2537</v>
      </c>
      <c r="N97" s="160" t="s">
        <v>2768</v>
      </c>
      <c r="O97" s="159" t="s">
        <v>2463</v>
      </c>
      <c r="P97" s="159" t="s">
        <v>2771</v>
      </c>
      <c r="Q97" s="160" t="s">
        <v>2780</v>
      </c>
    </row>
    <row r="98" spans="1:17" ht="18" x14ac:dyDescent="0.25">
      <c r="A98" s="159" t="str">
        <f>VLOOKUP(E98,'LISTADO ATM'!$A$2:$C$902,3,0)</f>
        <v>ESTE</v>
      </c>
      <c r="B98" s="151" t="s">
        <v>2763</v>
      </c>
      <c r="C98" s="96">
        <v>44422.385405092595</v>
      </c>
      <c r="D98" s="96" t="s">
        <v>2462</v>
      </c>
      <c r="E98" s="136">
        <v>211</v>
      </c>
      <c r="F98" s="159" t="str">
        <f>VLOOKUP(E98,VIP!$A$2:$O14961,2,0)</f>
        <v>DRBR211</v>
      </c>
      <c r="G98" s="159" t="str">
        <f>VLOOKUP(E98,'LISTADO ATM'!$A$2:$B$901,2,0)</f>
        <v xml:space="preserve">ATM Oficina La Romana I </v>
      </c>
      <c r="H98" s="159" t="str">
        <f>VLOOKUP(E98,VIP!$A$2:$O19922,7,FALSE)</f>
        <v>Si</v>
      </c>
      <c r="I98" s="159" t="str">
        <f>VLOOKUP(E98,VIP!$A$2:$O11887,8,FALSE)</f>
        <v>Si</v>
      </c>
      <c r="J98" s="159" t="str">
        <f>VLOOKUP(E98,VIP!$A$2:$O11837,8,FALSE)</f>
        <v>Si</v>
      </c>
      <c r="K98" s="159" t="str">
        <f>VLOOKUP(E98,VIP!$A$2:$O15411,6,0)</f>
        <v>NO</v>
      </c>
      <c r="L98" s="140" t="s">
        <v>2767</v>
      </c>
      <c r="M98" s="160" t="s">
        <v>2537</v>
      </c>
      <c r="N98" s="160" t="s">
        <v>2768</v>
      </c>
      <c r="O98" s="159" t="s">
        <v>2463</v>
      </c>
      <c r="P98" s="159" t="s">
        <v>2771</v>
      </c>
      <c r="Q98" s="160" t="s">
        <v>2781</v>
      </c>
    </row>
    <row r="99" spans="1:17" ht="18" x14ac:dyDescent="0.25">
      <c r="A99" s="159" t="str">
        <f>VLOOKUP(E99,'LISTADO ATM'!$A$2:$C$902,3,0)</f>
        <v>DISTRITO NACIONAL</v>
      </c>
      <c r="B99" s="151" t="s">
        <v>2745</v>
      </c>
      <c r="C99" s="96">
        <v>44422.389953703707</v>
      </c>
      <c r="D99" s="96" t="s">
        <v>2442</v>
      </c>
      <c r="E99" s="136">
        <v>338</v>
      </c>
      <c r="F99" s="159" t="str">
        <f>VLOOKUP(E99,VIP!$A$2:$O14946,2,0)</f>
        <v>DRBR338</v>
      </c>
      <c r="G99" s="159" t="str">
        <f>VLOOKUP(E99,'LISTADO ATM'!$A$2:$B$901,2,0)</f>
        <v>ATM S/M Aprezio Pantoja</v>
      </c>
      <c r="H99" s="159" t="str">
        <f>VLOOKUP(E99,VIP!$A$2:$O19907,7,FALSE)</f>
        <v>Si</v>
      </c>
      <c r="I99" s="159" t="str">
        <f>VLOOKUP(E99,VIP!$A$2:$O11872,8,FALSE)</f>
        <v>Si</v>
      </c>
      <c r="J99" s="159" t="str">
        <f>VLOOKUP(E99,VIP!$A$2:$O11822,8,FALSE)</f>
        <v>Si</v>
      </c>
      <c r="K99" s="159" t="str">
        <f>VLOOKUP(E99,VIP!$A$2:$O15396,6,0)</f>
        <v>NO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</row>
    <row r="100" spans="1:17" ht="18" x14ac:dyDescent="0.25">
      <c r="A100" s="159" t="str">
        <f>VLOOKUP(E100,'LISTADO ATM'!$A$2:$C$902,3,0)</f>
        <v>SUR</v>
      </c>
      <c r="B100" s="151" t="s">
        <v>2744</v>
      </c>
      <c r="C100" s="96">
        <v>44422.39199074074</v>
      </c>
      <c r="D100" s="96" t="s">
        <v>2442</v>
      </c>
      <c r="E100" s="136">
        <v>873</v>
      </c>
      <c r="F100" s="159" t="str">
        <f>VLOOKUP(E100,VIP!$A$2:$O14945,2,0)</f>
        <v>DRBR873</v>
      </c>
      <c r="G100" s="159" t="str">
        <f>VLOOKUP(E100,'LISTADO ATM'!$A$2:$B$901,2,0)</f>
        <v xml:space="preserve">ATM Centro de Caja San Cristóbal II </v>
      </c>
      <c r="H100" s="159" t="str">
        <f>VLOOKUP(E100,VIP!$A$2:$O19906,7,FALSE)</f>
        <v>Si</v>
      </c>
      <c r="I100" s="159" t="str">
        <f>VLOOKUP(E100,VIP!$A$2:$O11871,8,FALSE)</f>
        <v>Si</v>
      </c>
      <c r="J100" s="159" t="str">
        <f>VLOOKUP(E100,VIP!$A$2:$O11821,8,FALSE)</f>
        <v>Si</v>
      </c>
      <c r="K100" s="159" t="str">
        <f>VLOOKUP(E100,VIP!$A$2:$O15395,6,0)</f>
        <v>SI</v>
      </c>
      <c r="L100" s="140" t="s">
        <v>2435</v>
      </c>
      <c r="M100" s="95" t="s">
        <v>2439</v>
      </c>
      <c r="N100" s="95" t="s">
        <v>2446</v>
      </c>
      <c r="O100" s="159" t="s">
        <v>2447</v>
      </c>
      <c r="P100" s="159"/>
      <c r="Q100" s="95" t="s">
        <v>2435</v>
      </c>
    </row>
    <row r="101" spans="1:17" ht="18" x14ac:dyDescent="0.25">
      <c r="A101" s="159" t="str">
        <f>VLOOKUP(E101,'LISTADO ATM'!$A$2:$C$902,3,0)</f>
        <v>DISTRITO NACIONAL</v>
      </c>
      <c r="B101" s="151" t="s">
        <v>2743</v>
      </c>
      <c r="C101" s="96">
        <v>44422.39503472222</v>
      </c>
      <c r="D101" s="96" t="s">
        <v>2442</v>
      </c>
      <c r="E101" s="136">
        <v>224</v>
      </c>
      <c r="F101" s="159" t="str">
        <f>VLOOKUP(E101,VIP!$A$2:$O14944,2,0)</f>
        <v>DRBR224</v>
      </c>
      <c r="G101" s="159" t="str">
        <f>VLOOKUP(E101,'LISTADO ATM'!$A$2:$B$901,2,0)</f>
        <v xml:space="preserve">ATM S/M Nacional El Millón (Núñez de Cáceres) </v>
      </c>
      <c r="H101" s="159" t="str">
        <f>VLOOKUP(E101,VIP!$A$2:$O19905,7,FALSE)</f>
        <v>Si</v>
      </c>
      <c r="I101" s="159" t="str">
        <f>VLOOKUP(E101,VIP!$A$2:$O11870,8,FALSE)</f>
        <v>Si</v>
      </c>
      <c r="J101" s="159" t="str">
        <f>VLOOKUP(E101,VIP!$A$2:$O11820,8,FALSE)</f>
        <v>Si</v>
      </c>
      <c r="K101" s="159" t="str">
        <f>VLOOKUP(E101,VIP!$A$2:$O15394,6,0)</f>
        <v>SI</v>
      </c>
      <c r="L101" s="140" t="s">
        <v>2411</v>
      </c>
      <c r="M101" s="160" t="s">
        <v>2537</v>
      </c>
      <c r="N101" s="95" t="s">
        <v>2446</v>
      </c>
      <c r="O101" s="159" t="s">
        <v>2447</v>
      </c>
      <c r="P101" s="159"/>
      <c r="Q101" s="160" t="s">
        <v>2845</v>
      </c>
    </row>
    <row r="102" spans="1:17" ht="18" x14ac:dyDescent="0.25">
      <c r="A102" s="159" t="str">
        <f>VLOOKUP(E102,'LISTADO ATM'!$A$2:$C$902,3,0)</f>
        <v>NORTE</v>
      </c>
      <c r="B102" s="151" t="s">
        <v>2742</v>
      </c>
      <c r="C102" s="96">
        <v>44422.40215277778</v>
      </c>
      <c r="D102" s="96" t="s">
        <v>2176</v>
      </c>
      <c r="E102" s="136">
        <v>172</v>
      </c>
      <c r="F102" s="159" t="str">
        <f>VLOOKUP(E102,VIP!$A$2:$O14943,2,0)</f>
        <v>DRBR172</v>
      </c>
      <c r="G102" s="159" t="str">
        <f>VLOOKUP(E102,'LISTADO ATM'!$A$2:$B$901,2,0)</f>
        <v xml:space="preserve">ATM UNP Guaucí </v>
      </c>
      <c r="H102" s="159" t="str">
        <f>VLOOKUP(E102,VIP!$A$2:$O19904,7,FALSE)</f>
        <v>Si</v>
      </c>
      <c r="I102" s="159" t="str">
        <f>VLOOKUP(E102,VIP!$A$2:$O11869,8,FALSE)</f>
        <v>Si</v>
      </c>
      <c r="J102" s="159" t="str">
        <f>VLOOKUP(E102,VIP!$A$2:$O11819,8,FALSE)</f>
        <v>Si</v>
      </c>
      <c r="K102" s="159" t="str">
        <f>VLOOKUP(E102,VIP!$A$2:$O15393,6,0)</f>
        <v>NO</v>
      </c>
      <c r="L102" s="140" t="s">
        <v>2214</v>
      </c>
      <c r="M102" s="160" t="s">
        <v>2537</v>
      </c>
      <c r="N102" s="95" t="s">
        <v>2446</v>
      </c>
      <c r="O102" s="159" t="s">
        <v>2755</v>
      </c>
      <c r="P102" s="159"/>
      <c r="Q102" s="160" t="s">
        <v>2856</v>
      </c>
    </row>
    <row r="103" spans="1:17" ht="18" x14ac:dyDescent="0.25">
      <c r="A103" s="159" t="str">
        <f>VLOOKUP(E103,'LISTADO ATM'!$A$2:$C$902,3,0)</f>
        <v>NORTE</v>
      </c>
      <c r="B103" s="151" t="s">
        <v>2741</v>
      </c>
      <c r="C103" s="96">
        <v>44422.410243055558</v>
      </c>
      <c r="D103" s="96" t="s">
        <v>2462</v>
      </c>
      <c r="E103" s="136">
        <v>261</v>
      </c>
      <c r="F103" s="159" t="str">
        <f>VLOOKUP(E103,VIP!$A$2:$O14942,2,0)</f>
        <v>DRBR261</v>
      </c>
      <c r="G103" s="159" t="str">
        <f>VLOOKUP(E103,'LISTADO ATM'!$A$2:$B$901,2,0)</f>
        <v xml:space="preserve">ATM UNP Aeropuerto Cibao (Santiago) </v>
      </c>
      <c r="H103" s="159" t="str">
        <f>VLOOKUP(E103,VIP!$A$2:$O19903,7,FALSE)</f>
        <v>Si</v>
      </c>
      <c r="I103" s="159" t="str">
        <f>VLOOKUP(E103,VIP!$A$2:$O11868,8,FALSE)</f>
        <v>Si</v>
      </c>
      <c r="J103" s="159" t="str">
        <f>VLOOKUP(E103,VIP!$A$2:$O11818,8,FALSE)</f>
        <v>Si</v>
      </c>
      <c r="K103" s="159" t="str">
        <f>VLOOKUP(E103,VIP!$A$2:$O15392,6,0)</f>
        <v>NO</v>
      </c>
      <c r="L103" s="140" t="s">
        <v>2753</v>
      </c>
      <c r="M103" s="160" t="s">
        <v>2537</v>
      </c>
      <c r="N103" s="95" t="s">
        <v>2446</v>
      </c>
      <c r="O103" s="159" t="s">
        <v>2754</v>
      </c>
      <c r="P103" s="159" t="s">
        <v>2782</v>
      </c>
      <c r="Q103" s="160" t="s">
        <v>2838</v>
      </c>
    </row>
    <row r="104" spans="1:17" ht="18" x14ac:dyDescent="0.25">
      <c r="A104" s="159" t="str">
        <f>VLOOKUP(E104,'LISTADO ATM'!$A$2:$C$902,3,0)</f>
        <v>DISTRITO NACIONAL</v>
      </c>
      <c r="B104" s="151" t="s">
        <v>2740</v>
      </c>
      <c r="C104" s="96">
        <v>44422.41578703704</v>
      </c>
      <c r="D104" s="96" t="s">
        <v>2175</v>
      </c>
      <c r="E104" s="136">
        <v>389</v>
      </c>
      <c r="F104" s="159" t="str">
        <f>VLOOKUP(E104,VIP!$A$2:$O14941,2,0)</f>
        <v>DRBR389</v>
      </c>
      <c r="G104" s="159" t="str">
        <f>VLOOKUP(E104,'LISTADO ATM'!$A$2:$B$901,2,0)</f>
        <v xml:space="preserve">ATM Casino Hotel Princess </v>
      </c>
      <c r="H104" s="159" t="str">
        <f>VLOOKUP(E104,VIP!$A$2:$O19902,7,FALSE)</f>
        <v>Si</v>
      </c>
      <c r="I104" s="159" t="str">
        <f>VLOOKUP(E104,VIP!$A$2:$O11867,8,FALSE)</f>
        <v>Si</v>
      </c>
      <c r="J104" s="159" t="str">
        <f>VLOOKUP(E104,VIP!$A$2:$O11817,8,FALSE)</f>
        <v>Si</v>
      </c>
      <c r="K104" s="159" t="str">
        <f>VLOOKUP(E104,VIP!$A$2:$O15391,6,0)</f>
        <v>NO</v>
      </c>
      <c r="L104" s="140" t="s">
        <v>2214</v>
      </c>
      <c r="M104" s="160" t="s">
        <v>2537</v>
      </c>
      <c r="N104" s="95" t="s">
        <v>2446</v>
      </c>
      <c r="O104" s="159" t="s">
        <v>2448</v>
      </c>
      <c r="P104" s="159"/>
      <c r="Q104" s="160" t="s">
        <v>2827</v>
      </c>
    </row>
    <row r="105" spans="1:17" ht="18" x14ac:dyDescent="0.25">
      <c r="A105" s="159" t="str">
        <f>VLOOKUP(E105,'LISTADO ATM'!$A$2:$C$902,3,0)</f>
        <v>DISTRITO NACIONAL</v>
      </c>
      <c r="B105" s="151" t="s">
        <v>2739</v>
      </c>
      <c r="C105" s="96">
        <v>44422.417488425926</v>
      </c>
      <c r="D105" s="96" t="s">
        <v>2175</v>
      </c>
      <c r="E105" s="136">
        <v>96</v>
      </c>
      <c r="F105" s="159" t="str">
        <f>VLOOKUP(E105,VIP!$A$2:$O14940,2,0)</f>
        <v>DRBR096</v>
      </c>
      <c r="G105" s="159" t="str">
        <f>VLOOKUP(E105,'LISTADO ATM'!$A$2:$B$901,2,0)</f>
        <v>ATM S/M Caribe Av. Charles de Gaulle</v>
      </c>
      <c r="H105" s="159" t="str">
        <f>VLOOKUP(E105,VIP!$A$2:$O19901,7,FALSE)</f>
        <v>Si</v>
      </c>
      <c r="I105" s="159" t="str">
        <f>VLOOKUP(E105,VIP!$A$2:$O11866,8,FALSE)</f>
        <v>No</v>
      </c>
      <c r="J105" s="159" t="str">
        <f>VLOOKUP(E105,VIP!$A$2:$O11816,8,FALSE)</f>
        <v>No</v>
      </c>
      <c r="K105" s="159" t="str">
        <f>VLOOKUP(E105,VIP!$A$2:$O15390,6,0)</f>
        <v>NO</v>
      </c>
      <c r="L105" s="140" t="s">
        <v>2458</v>
      </c>
      <c r="M105" s="160" t="s">
        <v>2537</v>
      </c>
      <c r="N105" s="95" t="s">
        <v>2446</v>
      </c>
      <c r="O105" s="159" t="s">
        <v>2448</v>
      </c>
      <c r="P105" s="159"/>
      <c r="Q105" s="160" t="s">
        <v>2849</v>
      </c>
    </row>
    <row r="106" spans="1:17" ht="18" x14ac:dyDescent="0.25">
      <c r="A106" s="159" t="str">
        <f>VLOOKUP(E106,'LISTADO ATM'!$A$2:$C$902,3,0)</f>
        <v>NORTE</v>
      </c>
      <c r="B106" s="151" t="s">
        <v>2762</v>
      </c>
      <c r="C106" s="96">
        <v>44422.418043981481</v>
      </c>
      <c r="D106" s="96" t="s">
        <v>2462</v>
      </c>
      <c r="E106" s="136">
        <v>888</v>
      </c>
      <c r="F106" s="159" t="str">
        <f>VLOOKUP(E106,VIP!$A$2:$O14960,2,0)</f>
        <v>DRBR888</v>
      </c>
      <c r="G106" s="159" t="str">
        <f>VLOOKUP(E106,'LISTADO ATM'!$A$2:$B$901,2,0)</f>
        <v>ATM Oficina galeria 56 II (SFM)</v>
      </c>
      <c r="H106" s="159" t="str">
        <f>VLOOKUP(E106,VIP!$A$2:$O19921,7,FALSE)</f>
        <v>Si</v>
      </c>
      <c r="I106" s="159" t="str">
        <f>VLOOKUP(E106,VIP!$A$2:$O11886,8,FALSE)</f>
        <v>Si</v>
      </c>
      <c r="J106" s="159" t="str">
        <f>VLOOKUP(E106,VIP!$A$2:$O11836,8,FALSE)</f>
        <v>Si</v>
      </c>
      <c r="K106" s="159" t="str">
        <f>VLOOKUP(E106,VIP!$A$2:$O15410,6,0)</f>
        <v>SI</v>
      </c>
      <c r="L106" s="140" t="s">
        <v>2767</v>
      </c>
      <c r="M106" s="160" t="s">
        <v>2537</v>
      </c>
      <c r="N106" s="160" t="s">
        <v>2768</v>
      </c>
      <c r="O106" s="159" t="s">
        <v>2769</v>
      </c>
      <c r="P106" s="159" t="s">
        <v>2771</v>
      </c>
      <c r="Q106" s="160" t="s">
        <v>2772</v>
      </c>
    </row>
    <row r="107" spans="1:17" ht="18" x14ac:dyDescent="0.25">
      <c r="A107" s="159" t="str">
        <f>VLOOKUP(E107,'LISTADO ATM'!$A$2:$C$902,3,0)</f>
        <v>DISTRITO NACIONAL</v>
      </c>
      <c r="B107" s="151" t="s">
        <v>2761</v>
      </c>
      <c r="C107" s="96">
        <v>44422.418495370373</v>
      </c>
      <c r="D107" s="96" t="s">
        <v>2462</v>
      </c>
      <c r="E107" s="136">
        <v>149</v>
      </c>
      <c r="F107" s="159" t="str">
        <f>VLOOKUP(E107,VIP!$A$2:$O14959,2,0)</f>
        <v>DRBR149</v>
      </c>
      <c r="G107" s="159" t="str">
        <f>VLOOKUP(E107,'LISTADO ATM'!$A$2:$B$901,2,0)</f>
        <v>ATM Estación Metro Concepción</v>
      </c>
      <c r="H107" s="159" t="str">
        <f>VLOOKUP(E107,VIP!$A$2:$O19920,7,FALSE)</f>
        <v>N/A</v>
      </c>
      <c r="I107" s="159" t="str">
        <f>VLOOKUP(E107,VIP!$A$2:$O11885,8,FALSE)</f>
        <v>N/A</v>
      </c>
      <c r="J107" s="159" t="str">
        <f>VLOOKUP(E107,VIP!$A$2:$O11835,8,FALSE)</f>
        <v>N/A</v>
      </c>
      <c r="K107" s="159" t="str">
        <f>VLOOKUP(E107,VIP!$A$2:$O15409,6,0)</f>
        <v>N/A</v>
      </c>
      <c r="L107" s="140" t="s">
        <v>2458</v>
      </c>
      <c r="M107" s="160" t="s">
        <v>2537</v>
      </c>
      <c r="N107" s="160" t="s">
        <v>2768</v>
      </c>
      <c r="O107" s="159" t="s">
        <v>2769</v>
      </c>
      <c r="P107" s="159" t="s">
        <v>2770</v>
      </c>
      <c r="Q107" s="160" t="s">
        <v>2773</v>
      </c>
    </row>
    <row r="108" spans="1:17" ht="18" x14ac:dyDescent="0.25">
      <c r="A108" s="159" t="str">
        <f>VLOOKUP(E108,'LISTADO ATM'!$A$2:$C$902,3,0)</f>
        <v>DISTRITO NACIONAL</v>
      </c>
      <c r="B108" s="151" t="s">
        <v>2760</v>
      </c>
      <c r="C108" s="96">
        <v>44422.419131944444</v>
      </c>
      <c r="D108" s="96" t="s">
        <v>2462</v>
      </c>
      <c r="E108" s="136">
        <v>577</v>
      </c>
      <c r="F108" s="159" t="str">
        <f>VLOOKUP(E108,VIP!$A$2:$O14958,2,0)</f>
        <v>DRBR173</v>
      </c>
      <c r="G108" s="159" t="str">
        <f>VLOOKUP(E108,'LISTADO ATM'!$A$2:$B$901,2,0)</f>
        <v xml:space="preserve">ATM Olé Ave. Duarte </v>
      </c>
      <c r="H108" s="159" t="str">
        <f>VLOOKUP(E108,VIP!$A$2:$O19919,7,FALSE)</f>
        <v>Si</v>
      </c>
      <c r="I108" s="159" t="str">
        <f>VLOOKUP(E108,VIP!$A$2:$O11884,8,FALSE)</f>
        <v>Si</v>
      </c>
      <c r="J108" s="159" t="str">
        <f>VLOOKUP(E108,VIP!$A$2:$O11834,8,FALSE)</f>
        <v>Si</v>
      </c>
      <c r="K108" s="159" t="str">
        <f>VLOOKUP(E108,VIP!$A$2:$O15408,6,0)</f>
        <v>SI</v>
      </c>
      <c r="L108" s="140" t="s">
        <v>2766</v>
      </c>
      <c r="M108" s="160" t="s">
        <v>2537</v>
      </c>
      <c r="N108" s="160" t="s">
        <v>2768</v>
      </c>
      <c r="O108" s="159" t="s">
        <v>2769</v>
      </c>
      <c r="P108" s="159" t="s">
        <v>2771</v>
      </c>
      <c r="Q108" s="160" t="s">
        <v>2774</v>
      </c>
    </row>
    <row r="109" spans="1:17" ht="18" x14ac:dyDescent="0.25">
      <c r="A109" s="159" t="str">
        <f>VLOOKUP(E109,'LISTADO ATM'!$A$2:$C$902,3,0)</f>
        <v>ESTE</v>
      </c>
      <c r="B109" s="151" t="s">
        <v>2759</v>
      </c>
      <c r="C109" s="96">
        <v>44422.424375000002</v>
      </c>
      <c r="D109" s="96" t="s">
        <v>2462</v>
      </c>
      <c r="E109" s="136">
        <v>158</v>
      </c>
      <c r="F109" s="159" t="str">
        <f>VLOOKUP(E109,VIP!$A$2:$O14957,2,0)</f>
        <v>DRBR158</v>
      </c>
      <c r="G109" s="159" t="str">
        <f>VLOOKUP(E109,'LISTADO ATM'!$A$2:$B$901,2,0)</f>
        <v xml:space="preserve">ATM Oficina Romana Norte </v>
      </c>
      <c r="H109" s="159" t="str">
        <f>VLOOKUP(E109,VIP!$A$2:$O19918,7,FALSE)</f>
        <v>Si</v>
      </c>
      <c r="I109" s="159" t="str">
        <f>VLOOKUP(E109,VIP!$A$2:$O11883,8,FALSE)</f>
        <v>Si</v>
      </c>
      <c r="J109" s="159" t="str">
        <f>VLOOKUP(E109,VIP!$A$2:$O11833,8,FALSE)</f>
        <v>Si</v>
      </c>
      <c r="K109" s="159" t="str">
        <f>VLOOKUP(E109,VIP!$A$2:$O15407,6,0)</f>
        <v>SI</v>
      </c>
      <c r="L109" s="140" t="s">
        <v>2458</v>
      </c>
      <c r="M109" s="160" t="s">
        <v>2537</v>
      </c>
      <c r="N109" s="160" t="s">
        <v>2768</v>
      </c>
      <c r="O109" s="159" t="s">
        <v>2769</v>
      </c>
      <c r="P109" s="159" t="s">
        <v>2770</v>
      </c>
      <c r="Q109" s="160" t="s">
        <v>2775</v>
      </c>
    </row>
    <row r="110" spans="1:17" ht="18" x14ac:dyDescent="0.25">
      <c r="A110" s="159" t="str">
        <f>VLOOKUP(E110,'LISTADO ATM'!$A$2:$C$902,3,0)</f>
        <v>DISTRITO NACIONAL</v>
      </c>
      <c r="B110" s="151" t="s">
        <v>2758</v>
      </c>
      <c r="C110" s="96">
        <v>44422.424942129626</v>
      </c>
      <c r="D110" s="96" t="s">
        <v>2462</v>
      </c>
      <c r="E110" s="136">
        <v>790</v>
      </c>
      <c r="F110" s="159" t="str">
        <f>VLOOKUP(E110,VIP!$A$2:$O14956,2,0)</f>
        <v>DRBR16I</v>
      </c>
      <c r="G110" s="159" t="str">
        <f>VLOOKUP(E110,'LISTADO ATM'!$A$2:$B$901,2,0)</f>
        <v xml:space="preserve">ATM Oficina Bella Vista Mall I </v>
      </c>
      <c r="H110" s="159" t="str">
        <f>VLOOKUP(E110,VIP!$A$2:$O19917,7,FALSE)</f>
        <v>Si</v>
      </c>
      <c r="I110" s="159" t="str">
        <f>VLOOKUP(E110,VIP!$A$2:$O11882,8,FALSE)</f>
        <v>Si</v>
      </c>
      <c r="J110" s="159" t="str">
        <f>VLOOKUP(E110,VIP!$A$2:$O11832,8,FALSE)</f>
        <v>Si</v>
      </c>
      <c r="K110" s="159" t="str">
        <f>VLOOKUP(E110,VIP!$A$2:$O15406,6,0)</f>
        <v>SI</v>
      </c>
      <c r="L110" s="140" t="s">
        <v>2766</v>
      </c>
      <c r="M110" s="160" t="s">
        <v>2537</v>
      </c>
      <c r="N110" s="160" t="s">
        <v>2768</v>
      </c>
      <c r="O110" s="159" t="s">
        <v>2769</v>
      </c>
      <c r="P110" s="159" t="s">
        <v>2771</v>
      </c>
      <c r="Q110" s="160" t="s">
        <v>2776</v>
      </c>
    </row>
    <row r="111" spans="1:17" ht="18" x14ac:dyDescent="0.25">
      <c r="A111" s="159" t="str">
        <f>VLOOKUP(E111,'LISTADO ATM'!$A$2:$C$902,3,0)</f>
        <v>ESTE</v>
      </c>
      <c r="B111" s="151" t="s">
        <v>2757</v>
      </c>
      <c r="C111" s="96">
        <v>44422.425439814811</v>
      </c>
      <c r="D111" s="96" t="s">
        <v>2462</v>
      </c>
      <c r="E111" s="136">
        <v>776</v>
      </c>
      <c r="F111" s="159" t="str">
        <f>VLOOKUP(E111,VIP!$A$2:$O14955,2,0)</f>
        <v>DRBR03D</v>
      </c>
      <c r="G111" s="159" t="str">
        <f>VLOOKUP(E111,'LISTADO ATM'!$A$2:$B$901,2,0)</f>
        <v xml:space="preserve">ATM Oficina Monte Plata </v>
      </c>
      <c r="H111" s="159" t="str">
        <f>VLOOKUP(E111,VIP!$A$2:$O19916,7,FALSE)</f>
        <v>Si</v>
      </c>
      <c r="I111" s="159" t="str">
        <f>VLOOKUP(E111,VIP!$A$2:$O11881,8,FALSE)</f>
        <v>Si</v>
      </c>
      <c r="J111" s="159" t="str">
        <f>VLOOKUP(E111,VIP!$A$2:$O11831,8,FALSE)</f>
        <v>Si</v>
      </c>
      <c r="K111" s="159" t="str">
        <f>VLOOKUP(E111,VIP!$A$2:$O15405,6,0)</f>
        <v>SI</v>
      </c>
      <c r="L111" s="140" t="s">
        <v>2766</v>
      </c>
      <c r="M111" s="160" t="s">
        <v>2537</v>
      </c>
      <c r="N111" s="160" t="s">
        <v>2768</v>
      </c>
      <c r="O111" s="159" t="s">
        <v>2769</v>
      </c>
      <c r="P111" s="159" t="s">
        <v>2771</v>
      </c>
      <c r="Q111" s="160" t="s">
        <v>2777</v>
      </c>
    </row>
    <row r="112" spans="1:17" ht="18" x14ac:dyDescent="0.25">
      <c r="A112" s="159" t="str">
        <f>VLOOKUP(E112,'LISTADO ATM'!$A$2:$C$902,3,0)</f>
        <v>DISTRITO NACIONAL</v>
      </c>
      <c r="B112" s="151" t="s">
        <v>2756</v>
      </c>
      <c r="C112" s="96">
        <v>44422.425949074073</v>
      </c>
      <c r="D112" s="96" t="s">
        <v>2462</v>
      </c>
      <c r="E112" s="136">
        <v>70</v>
      </c>
      <c r="F112" s="159" t="str">
        <f>VLOOKUP(E112,VIP!$A$2:$O14954,2,0)</f>
        <v>DRBR070</v>
      </c>
      <c r="G112" s="159" t="str">
        <f>VLOOKUP(E112,'LISTADO ATM'!$A$2:$B$901,2,0)</f>
        <v xml:space="preserve">ATM Autoservicio Plaza Lama Zona Oriental </v>
      </c>
      <c r="H112" s="159" t="str">
        <f>VLOOKUP(E112,VIP!$A$2:$O19915,7,FALSE)</f>
        <v>Si</v>
      </c>
      <c r="I112" s="159" t="str">
        <f>VLOOKUP(E112,VIP!$A$2:$O11880,8,FALSE)</f>
        <v>Si</v>
      </c>
      <c r="J112" s="159" t="str">
        <f>VLOOKUP(E112,VIP!$A$2:$O11830,8,FALSE)</f>
        <v>Si</v>
      </c>
      <c r="K112" s="159" t="str">
        <f>VLOOKUP(E112,VIP!$A$2:$O15404,6,0)</f>
        <v>NO</v>
      </c>
      <c r="L112" s="140" t="s">
        <v>2628</v>
      </c>
      <c r="M112" s="160" t="s">
        <v>2537</v>
      </c>
      <c r="N112" s="160" t="s">
        <v>2768</v>
      </c>
      <c r="O112" s="159" t="s">
        <v>2769</v>
      </c>
      <c r="P112" s="159" t="s">
        <v>2770</v>
      </c>
      <c r="Q112" s="160" t="s">
        <v>2778</v>
      </c>
    </row>
    <row r="113" spans="1:17" ht="18" x14ac:dyDescent="0.25">
      <c r="A113" s="159" t="str">
        <f>VLOOKUP(E113,'LISTADO ATM'!$A$2:$C$902,3,0)</f>
        <v>NORTE</v>
      </c>
      <c r="B113" s="151" t="s">
        <v>2738</v>
      </c>
      <c r="C113" s="96">
        <v>44422.439085648148</v>
      </c>
      <c r="D113" s="96" t="s">
        <v>2617</v>
      </c>
      <c r="E113" s="136">
        <v>729</v>
      </c>
      <c r="F113" s="159" t="str">
        <f>VLOOKUP(E113,VIP!$A$2:$O14939,2,0)</f>
        <v>DRBR055</v>
      </c>
      <c r="G113" s="159" t="str">
        <f>VLOOKUP(E113,'LISTADO ATM'!$A$2:$B$901,2,0)</f>
        <v xml:space="preserve">ATM Zona Franca (La Vega) </v>
      </c>
      <c r="H113" s="159" t="str">
        <f>VLOOKUP(E113,VIP!$A$2:$O19900,7,FALSE)</f>
        <v>Si</v>
      </c>
      <c r="I113" s="159" t="str">
        <f>VLOOKUP(E113,VIP!$A$2:$O11865,8,FALSE)</f>
        <v>Si</v>
      </c>
      <c r="J113" s="159" t="str">
        <f>VLOOKUP(E113,VIP!$A$2:$O11815,8,FALSE)</f>
        <v>Si</v>
      </c>
      <c r="K113" s="159" t="str">
        <f>VLOOKUP(E113,VIP!$A$2:$O15389,6,0)</f>
        <v>NO</v>
      </c>
      <c r="L113" s="140" t="s">
        <v>2411</v>
      </c>
      <c r="M113" s="160" t="s">
        <v>2537</v>
      </c>
      <c r="N113" s="95" t="s">
        <v>2446</v>
      </c>
      <c r="O113" s="159" t="s">
        <v>2618</v>
      </c>
      <c r="P113" s="159"/>
      <c r="Q113" s="160" t="s">
        <v>2844</v>
      </c>
    </row>
    <row r="114" spans="1:17" ht="18" x14ac:dyDescent="0.25">
      <c r="A114" s="159" t="str">
        <f>VLOOKUP(E114,'LISTADO ATM'!$A$2:$C$902,3,0)</f>
        <v>DISTRITO NACIONAL</v>
      </c>
      <c r="B114" s="151" t="s">
        <v>2737</v>
      </c>
      <c r="C114" s="96">
        <v>44422.440393518518</v>
      </c>
      <c r="D114" s="96" t="s">
        <v>2462</v>
      </c>
      <c r="E114" s="136">
        <v>234</v>
      </c>
      <c r="F114" s="159" t="str">
        <f>VLOOKUP(E114,VIP!$A$2:$O14938,2,0)</f>
        <v>DRBR234</v>
      </c>
      <c r="G114" s="159" t="str">
        <f>VLOOKUP(E114,'LISTADO ATM'!$A$2:$B$901,2,0)</f>
        <v xml:space="preserve">ATM Oficina Boca Chica I </v>
      </c>
      <c r="H114" s="159" t="str">
        <f>VLOOKUP(E114,VIP!$A$2:$O19899,7,FALSE)</f>
        <v>Si</v>
      </c>
      <c r="I114" s="159" t="str">
        <f>VLOOKUP(E114,VIP!$A$2:$O11864,8,FALSE)</f>
        <v>Si</v>
      </c>
      <c r="J114" s="159" t="str">
        <f>VLOOKUP(E114,VIP!$A$2:$O11814,8,FALSE)</f>
        <v>Si</v>
      </c>
      <c r="K114" s="159" t="str">
        <f>VLOOKUP(E114,VIP!$A$2:$O15388,6,0)</f>
        <v>NO</v>
      </c>
      <c r="L114" s="140" t="s">
        <v>2411</v>
      </c>
      <c r="M114" s="160" t="s">
        <v>2537</v>
      </c>
      <c r="N114" s="95" t="s">
        <v>2446</v>
      </c>
      <c r="O114" s="159" t="s">
        <v>2463</v>
      </c>
      <c r="P114" s="159"/>
      <c r="Q114" s="160" t="s">
        <v>2842</v>
      </c>
    </row>
    <row r="115" spans="1:17" ht="18" x14ac:dyDescent="0.25">
      <c r="A115" s="159" t="str">
        <f>VLOOKUP(E115,'LISTADO ATM'!$A$2:$C$902,3,0)</f>
        <v>NORTE</v>
      </c>
      <c r="B115" s="151" t="s">
        <v>2736</v>
      </c>
      <c r="C115" s="96">
        <v>44422.441458333335</v>
      </c>
      <c r="D115" s="96" t="s">
        <v>2462</v>
      </c>
      <c r="E115" s="136">
        <v>181</v>
      </c>
      <c r="F115" s="159" t="str">
        <f>VLOOKUP(E115,VIP!$A$2:$O14937,2,0)</f>
        <v>DRBR181</v>
      </c>
      <c r="G115" s="159" t="str">
        <f>VLOOKUP(E115,'LISTADO ATM'!$A$2:$B$901,2,0)</f>
        <v xml:space="preserve">ATM Oficina Sabaneta </v>
      </c>
      <c r="H115" s="159" t="str">
        <f>VLOOKUP(E115,VIP!$A$2:$O19898,7,FALSE)</f>
        <v>Si</v>
      </c>
      <c r="I115" s="159" t="str">
        <f>VLOOKUP(E115,VIP!$A$2:$O11863,8,FALSE)</f>
        <v>Si</v>
      </c>
      <c r="J115" s="159" t="str">
        <f>VLOOKUP(E115,VIP!$A$2:$O11813,8,FALSE)</f>
        <v>Si</v>
      </c>
      <c r="K115" s="159" t="str">
        <f>VLOOKUP(E115,VIP!$A$2:$O15387,6,0)</f>
        <v>SI</v>
      </c>
      <c r="L115" s="140" t="s">
        <v>2411</v>
      </c>
      <c r="M115" s="160" t="s">
        <v>2537</v>
      </c>
      <c r="N115" s="95" t="s">
        <v>2446</v>
      </c>
      <c r="O115" s="159" t="s">
        <v>2463</v>
      </c>
      <c r="P115" s="159"/>
      <c r="Q115" s="160" t="s">
        <v>2843</v>
      </c>
    </row>
    <row r="116" spans="1:17" ht="18" x14ac:dyDescent="0.25">
      <c r="A116" s="159" t="str">
        <f>VLOOKUP(E116,'LISTADO ATM'!$A$2:$C$902,3,0)</f>
        <v>DISTRITO NACIONAL</v>
      </c>
      <c r="B116" s="151" t="s">
        <v>2735</v>
      </c>
      <c r="C116" s="96">
        <v>44422.443298611113</v>
      </c>
      <c r="D116" s="96" t="s">
        <v>2442</v>
      </c>
      <c r="E116" s="136">
        <v>547</v>
      </c>
      <c r="F116" s="159" t="str">
        <f>VLOOKUP(E116,VIP!$A$2:$O14936,2,0)</f>
        <v>DRBR16B</v>
      </c>
      <c r="G116" s="159" t="str">
        <f>VLOOKUP(E116,'LISTADO ATM'!$A$2:$B$901,2,0)</f>
        <v xml:space="preserve">ATM Plaza Lama Herrera </v>
      </c>
      <c r="H116" s="159" t="str">
        <f>VLOOKUP(E116,VIP!$A$2:$O19897,7,FALSE)</f>
        <v>Si</v>
      </c>
      <c r="I116" s="159" t="str">
        <f>VLOOKUP(E116,VIP!$A$2:$O11862,8,FALSE)</f>
        <v>Si</v>
      </c>
      <c r="J116" s="159" t="str">
        <f>VLOOKUP(E116,VIP!$A$2:$O11812,8,FALSE)</f>
        <v>Si</v>
      </c>
      <c r="K116" s="159" t="str">
        <f>VLOOKUP(E116,VIP!$A$2:$O15386,6,0)</f>
        <v>NO</v>
      </c>
      <c r="L116" s="140" t="s">
        <v>2435</v>
      </c>
      <c r="M116" s="160" t="s">
        <v>2537</v>
      </c>
      <c r="N116" s="95" t="s">
        <v>2446</v>
      </c>
      <c r="O116" s="159" t="s">
        <v>2447</v>
      </c>
      <c r="P116" s="159"/>
      <c r="Q116" s="160" t="s">
        <v>2835</v>
      </c>
    </row>
    <row r="117" spans="1:17" ht="18" x14ac:dyDescent="0.25">
      <c r="A117" s="159" t="str">
        <f>VLOOKUP(E117,'LISTADO ATM'!$A$2:$C$902,3,0)</f>
        <v>DISTRITO NACIONAL</v>
      </c>
      <c r="B117" s="151" t="s">
        <v>2734</v>
      </c>
      <c r="C117" s="96">
        <v>44422.446481481478</v>
      </c>
      <c r="D117" s="96" t="s">
        <v>2442</v>
      </c>
      <c r="E117" s="136">
        <v>298</v>
      </c>
      <c r="F117" s="159" t="str">
        <f>VLOOKUP(E117,VIP!$A$2:$O14935,2,0)</f>
        <v>DRBR298</v>
      </c>
      <c r="G117" s="159" t="str">
        <f>VLOOKUP(E117,'LISTADO ATM'!$A$2:$B$901,2,0)</f>
        <v xml:space="preserve">ATM S/M Aprezio Engombe </v>
      </c>
      <c r="H117" s="159" t="str">
        <f>VLOOKUP(E117,VIP!$A$2:$O19896,7,FALSE)</f>
        <v>Si</v>
      </c>
      <c r="I117" s="159" t="str">
        <f>VLOOKUP(E117,VIP!$A$2:$O11861,8,FALSE)</f>
        <v>Si</v>
      </c>
      <c r="J117" s="159" t="str">
        <f>VLOOKUP(E117,VIP!$A$2:$O11811,8,FALSE)</f>
        <v>Si</v>
      </c>
      <c r="K117" s="159" t="str">
        <f>VLOOKUP(E117,VIP!$A$2:$O15385,6,0)</f>
        <v>NO</v>
      </c>
      <c r="L117" s="140" t="s">
        <v>2411</v>
      </c>
      <c r="M117" s="160" t="s">
        <v>2537</v>
      </c>
      <c r="N117" s="95" t="s">
        <v>2446</v>
      </c>
      <c r="O117" s="159" t="s">
        <v>2447</v>
      </c>
      <c r="P117" s="159"/>
      <c r="Q117" s="160" t="s">
        <v>2841</v>
      </c>
    </row>
    <row r="118" spans="1:17" ht="18" x14ac:dyDescent="0.25">
      <c r="A118" s="159" t="str">
        <f>VLOOKUP(E118,'LISTADO ATM'!$A$2:$C$902,3,0)</f>
        <v>DISTRITO NACIONAL</v>
      </c>
      <c r="B118" s="151" t="s">
        <v>2733</v>
      </c>
      <c r="C118" s="96">
        <v>44422.449988425928</v>
      </c>
      <c r="D118" s="96" t="s">
        <v>2442</v>
      </c>
      <c r="E118" s="136">
        <v>580</v>
      </c>
      <c r="F118" s="159" t="str">
        <f>VLOOKUP(E118,VIP!$A$2:$O14934,2,0)</f>
        <v>DRBR523</v>
      </c>
      <c r="G118" s="159" t="str">
        <f>VLOOKUP(E118,'LISTADO ATM'!$A$2:$B$901,2,0)</f>
        <v xml:space="preserve">ATM Edificio Propagas </v>
      </c>
      <c r="H118" s="159" t="str">
        <f>VLOOKUP(E118,VIP!$A$2:$O19895,7,FALSE)</f>
        <v>Si</v>
      </c>
      <c r="I118" s="159" t="str">
        <f>VLOOKUP(E118,VIP!$A$2:$O11860,8,FALSE)</f>
        <v>Si</v>
      </c>
      <c r="J118" s="159" t="str">
        <f>VLOOKUP(E118,VIP!$A$2:$O11810,8,FALSE)</f>
        <v>Si</v>
      </c>
      <c r="K118" s="159" t="str">
        <f>VLOOKUP(E118,VIP!$A$2:$O15384,6,0)</f>
        <v>NO</v>
      </c>
      <c r="L118" s="140" t="s">
        <v>2411</v>
      </c>
      <c r="M118" s="95" t="s">
        <v>2439</v>
      </c>
      <c r="N118" s="95" t="s">
        <v>2446</v>
      </c>
      <c r="O118" s="159" t="s">
        <v>2447</v>
      </c>
      <c r="P118" s="159"/>
      <c r="Q118" s="95" t="s">
        <v>2411</v>
      </c>
    </row>
    <row r="119" spans="1:17" ht="18" x14ac:dyDescent="0.25">
      <c r="A119" s="159" t="str">
        <f>VLOOKUP(E119,'LISTADO ATM'!$A$2:$C$902,3,0)</f>
        <v>DISTRITO NACIONAL</v>
      </c>
      <c r="B119" s="151" t="s">
        <v>2732</v>
      </c>
      <c r="C119" s="96">
        <v>44422.452465277776</v>
      </c>
      <c r="D119" s="96" t="s">
        <v>2442</v>
      </c>
      <c r="E119" s="136">
        <v>54</v>
      </c>
      <c r="F119" s="159" t="str">
        <f>VLOOKUP(E119,VIP!$A$2:$O14933,2,0)</f>
        <v>DRBR054</v>
      </c>
      <c r="G119" s="159" t="str">
        <f>VLOOKUP(E119,'LISTADO ATM'!$A$2:$B$901,2,0)</f>
        <v xml:space="preserve">ATM Autoservicio Galería 360 </v>
      </c>
      <c r="H119" s="159" t="str">
        <f>VLOOKUP(E119,VIP!$A$2:$O19894,7,FALSE)</f>
        <v>Si</v>
      </c>
      <c r="I119" s="159" t="str">
        <f>VLOOKUP(E119,VIP!$A$2:$O11859,8,FALSE)</f>
        <v>Si</v>
      </c>
      <c r="J119" s="159" t="str">
        <f>VLOOKUP(E119,VIP!$A$2:$O11809,8,FALSE)</f>
        <v>Si</v>
      </c>
      <c r="K119" s="159" t="str">
        <f>VLOOKUP(E119,VIP!$A$2:$O15383,6,0)</f>
        <v>NO</v>
      </c>
      <c r="L119" s="140" t="s">
        <v>2411</v>
      </c>
      <c r="M119" s="160" t="s">
        <v>2537</v>
      </c>
      <c r="N119" s="95" t="s">
        <v>2446</v>
      </c>
      <c r="O119" s="159" t="s">
        <v>2447</v>
      </c>
      <c r="P119" s="159"/>
      <c r="Q119" s="160" t="s">
        <v>2838</v>
      </c>
    </row>
    <row r="120" spans="1:17" ht="18" x14ac:dyDescent="0.25">
      <c r="A120" s="159" t="str">
        <f>VLOOKUP(E120,'LISTADO ATM'!$A$2:$C$902,3,0)</f>
        <v>DISTRITO NACIONAL</v>
      </c>
      <c r="B120" s="151" t="s">
        <v>2731</v>
      </c>
      <c r="C120" s="96">
        <v>44422.453611111108</v>
      </c>
      <c r="D120" s="96" t="s">
        <v>2462</v>
      </c>
      <c r="E120" s="136">
        <v>551</v>
      </c>
      <c r="F120" s="159" t="str">
        <f>VLOOKUP(E120,VIP!$A$2:$O14932,2,0)</f>
        <v>DRBR01C</v>
      </c>
      <c r="G120" s="159" t="str">
        <f>VLOOKUP(E120,'LISTADO ATM'!$A$2:$B$901,2,0)</f>
        <v xml:space="preserve">ATM Oficina Padre Castellanos </v>
      </c>
      <c r="H120" s="159" t="str">
        <f>VLOOKUP(E120,VIP!$A$2:$O19893,7,FALSE)</f>
        <v>Si</v>
      </c>
      <c r="I120" s="159" t="str">
        <f>VLOOKUP(E120,VIP!$A$2:$O11858,8,FALSE)</f>
        <v>Si</v>
      </c>
      <c r="J120" s="159" t="str">
        <f>VLOOKUP(E120,VIP!$A$2:$O11808,8,FALSE)</f>
        <v>Si</v>
      </c>
      <c r="K120" s="159" t="str">
        <f>VLOOKUP(E120,VIP!$A$2:$O15382,6,0)</f>
        <v>NO</v>
      </c>
      <c r="L120" s="140" t="s">
        <v>2411</v>
      </c>
      <c r="M120" s="95" t="s">
        <v>2439</v>
      </c>
      <c r="N120" s="95" t="s">
        <v>2446</v>
      </c>
      <c r="O120" s="159" t="s">
        <v>2463</v>
      </c>
      <c r="P120" s="159"/>
      <c r="Q120" s="95" t="s">
        <v>2411</v>
      </c>
    </row>
    <row r="121" spans="1:17" ht="18" x14ac:dyDescent="0.25">
      <c r="A121" s="159" t="str">
        <f>VLOOKUP(E121,'LISTADO ATM'!$A$2:$C$902,3,0)</f>
        <v>DISTRITO NACIONAL</v>
      </c>
      <c r="B121" s="151" t="s">
        <v>2730</v>
      </c>
      <c r="C121" s="96">
        <v>44422.454907407409</v>
      </c>
      <c r="D121" s="96" t="s">
        <v>2462</v>
      </c>
      <c r="E121" s="136">
        <v>536</v>
      </c>
      <c r="F121" s="159" t="str">
        <f>VLOOKUP(E121,VIP!$A$2:$O14931,2,0)</f>
        <v>DRBR509</v>
      </c>
      <c r="G121" s="159" t="str">
        <f>VLOOKUP(E121,'LISTADO ATM'!$A$2:$B$901,2,0)</f>
        <v xml:space="preserve">ATM Super Lama San Isidro </v>
      </c>
      <c r="H121" s="159" t="str">
        <f>VLOOKUP(E121,VIP!$A$2:$O19892,7,FALSE)</f>
        <v>Si</v>
      </c>
      <c r="I121" s="159" t="str">
        <f>VLOOKUP(E121,VIP!$A$2:$O11857,8,FALSE)</f>
        <v>Si</v>
      </c>
      <c r="J121" s="159" t="str">
        <f>VLOOKUP(E121,VIP!$A$2:$O11807,8,FALSE)</f>
        <v>Si</v>
      </c>
      <c r="K121" s="159" t="str">
        <f>VLOOKUP(E121,VIP!$A$2:$O15381,6,0)</f>
        <v>NO</v>
      </c>
      <c r="L121" s="140" t="s">
        <v>2411</v>
      </c>
      <c r="M121" s="95" t="s">
        <v>2439</v>
      </c>
      <c r="N121" s="95" t="s">
        <v>2446</v>
      </c>
      <c r="O121" s="159" t="s">
        <v>2463</v>
      </c>
      <c r="P121" s="159"/>
      <c r="Q121" s="95" t="s">
        <v>2411</v>
      </c>
    </row>
    <row r="122" spans="1:17" ht="18" x14ac:dyDescent="0.25">
      <c r="A122" s="159" t="str">
        <f>VLOOKUP(E122,'LISTADO ATM'!$A$2:$C$902,3,0)</f>
        <v>DISTRITO NACIONAL</v>
      </c>
      <c r="B122" s="151" t="s">
        <v>2729</v>
      </c>
      <c r="C122" s="96">
        <v>44422.456979166665</v>
      </c>
      <c r="D122" s="96" t="s">
        <v>2442</v>
      </c>
      <c r="E122" s="136">
        <v>31</v>
      </c>
      <c r="F122" s="159" t="str">
        <f>VLOOKUP(E122,VIP!$A$2:$O14930,2,0)</f>
        <v>DRBR031</v>
      </c>
      <c r="G122" s="159" t="str">
        <f>VLOOKUP(E122,'LISTADO ATM'!$A$2:$B$901,2,0)</f>
        <v xml:space="preserve">ATM Oficina San Martín I </v>
      </c>
      <c r="H122" s="159" t="str">
        <f>VLOOKUP(E122,VIP!$A$2:$O19891,7,FALSE)</f>
        <v>Si</v>
      </c>
      <c r="I122" s="159" t="str">
        <f>VLOOKUP(E122,VIP!$A$2:$O11856,8,FALSE)</f>
        <v>Si</v>
      </c>
      <c r="J122" s="159" t="str">
        <f>VLOOKUP(E122,VIP!$A$2:$O11806,8,FALSE)</f>
        <v>Si</v>
      </c>
      <c r="K122" s="159" t="str">
        <f>VLOOKUP(E122,VIP!$A$2:$O15380,6,0)</f>
        <v>NO</v>
      </c>
      <c r="L122" s="140" t="s">
        <v>2411</v>
      </c>
      <c r="M122" s="160" t="s">
        <v>2537</v>
      </c>
      <c r="N122" s="95" t="s">
        <v>2446</v>
      </c>
      <c r="O122" s="159" t="s">
        <v>2447</v>
      </c>
      <c r="P122" s="159"/>
      <c r="Q122" s="160" t="s">
        <v>2842</v>
      </c>
    </row>
    <row r="123" spans="1:17" ht="18" x14ac:dyDescent="0.25">
      <c r="A123" s="159" t="str">
        <f>VLOOKUP(E123,'LISTADO ATM'!$A$2:$C$902,3,0)</f>
        <v>DISTRITO NACIONAL</v>
      </c>
      <c r="B123" s="151" t="s">
        <v>2807</v>
      </c>
      <c r="C123" s="96">
        <v>44422.472453703704</v>
      </c>
      <c r="D123" s="96" t="s">
        <v>2175</v>
      </c>
      <c r="E123" s="136">
        <v>194</v>
      </c>
      <c r="F123" s="159" t="str">
        <f>VLOOKUP(E123,VIP!$A$2:$O14955,2,0)</f>
        <v>DRBR194</v>
      </c>
      <c r="G123" s="159" t="str">
        <f>VLOOKUP(E123,'LISTADO ATM'!$A$2:$B$901,2,0)</f>
        <v xml:space="preserve">ATM UNP Pantoja </v>
      </c>
      <c r="H123" s="159" t="str">
        <f>VLOOKUP(E123,VIP!$A$2:$O19916,7,FALSE)</f>
        <v>Si</v>
      </c>
      <c r="I123" s="159" t="str">
        <f>VLOOKUP(E123,VIP!$A$2:$O11881,8,FALSE)</f>
        <v>No</v>
      </c>
      <c r="J123" s="159" t="str">
        <f>VLOOKUP(E123,VIP!$A$2:$O11831,8,FALSE)</f>
        <v>No</v>
      </c>
      <c r="K123" s="159" t="str">
        <f>VLOOKUP(E123,VIP!$A$2:$O15405,6,0)</f>
        <v>NO</v>
      </c>
      <c r="L123" s="140" t="s">
        <v>2458</v>
      </c>
      <c r="M123" s="160" t="s">
        <v>2537</v>
      </c>
      <c r="N123" s="95" t="s">
        <v>2446</v>
      </c>
      <c r="O123" s="159" t="s">
        <v>2448</v>
      </c>
      <c r="P123" s="159"/>
      <c r="Q123" s="160" t="s">
        <v>2852</v>
      </c>
    </row>
    <row r="124" spans="1:17" ht="18" x14ac:dyDescent="0.25">
      <c r="A124" s="159" t="str">
        <f>VLOOKUP(E124,'LISTADO ATM'!$A$2:$C$902,3,0)</f>
        <v>DISTRITO NACIONAL</v>
      </c>
      <c r="B124" s="151" t="s">
        <v>2806</v>
      </c>
      <c r="C124" s="96">
        <v>44422.473726851851</v>
      </c>
      <c r="D124" s="96" t="s">
        <v>2175</v>
      </c>
      <c r="E124" s="136">
        <v>914</v>
      </c>
      <c r="F124" s="159" t="str">
        <f>VLOOKUP(E124,VIP!$A$2:$O14954,2,0)</f>
        <v>DRBR914</v>
      </c>
      <c r="G124" s="159" t="str">
        <f>VLOOKUP(E124,'LISTADO ATM'!$A$2:$B$901,2,0)</f>
        <v xml:space="preserve">ATM Clínica Abreu </v>
      </c>
      <c r="H124" s="159" t="str">
        <f>VLOOKUP(E124,VIP!$A$2:$O19915,7,FALSE)</f>
        <v>Si</v>
      </c>
      <c r="I124" s="159" t="str">
        <f>VLOOKUP(E124,VIP!$A$2:$O11880,8,FALSE)</f>
        <v>No</v>
      </c>
      <c r="J124" s="159" t="str">
        <f>VLOOKUP(E124,VIP!$A$2:$O11830,8,FALSE)</f>
        <v>No</v>
      </c>
      <c r="K124" s="159" t="str">
        <f>VLOOKUP(E124,VIP!$A$2:$O15404,6,0)</f>
        <v>NO</v>
      </c>
      <c r="L124" s="140" t="s">
        <v>2458</v>
      </c>
      <c r="M124" s="160" t="s">
        <v>2537</v>
      </c>
      <c r="N124" s="95" t="s">
        <v>2446</v>
      </c>
      <c r="O124" s="159" t="s">
        <v>2448</v>
      </c>
      <c r="P124" s="159"/>
      <c r="Q124" s="160" t="s">
        <v>2854</v>
      </c>
    </row>
    <row r="125" spans="1:17" ht="18" x14ac:dyDescent="0.25">
      <c r="A125" s="159" t="str">
        <f>VLOOKUP(E125,'LISTADO ATM'!$A$2:$C$902,3,0)</f>
        <v>NORTE</v>
      </c>
      <c r="B125" s="151" t="s">
        <v>2805</v>
      </c>
      <c r="C125" s="96">
        <v>44422.48097222222</v>
      </c>
      <c r="D125" s="96" t="s">
        <v>2175</v>
      </c>
      <c r="E125" s="136">
        <v>266</v>
      </c>
      <c r="F125" s="159" t="str">
        <f>VLOOKUP(E125,VIP!$A$2:$O14953,2,0)</f>
        <v>DRBR266</v>
      </c>
      <c r="G125" s="159" t="str">
        <f>VLOOKUP(E125,'LISTADO ATM'!$A$2:$B$901,2,0)</f>
        <v xml:space="preserve">ATM Oficina Villa Francisca </v>
      </c>
      <c r="H125" s="159" t="str">
        <f>VLOOKUP(E125,VIP!$A$2:$O19914,7,FALSE)</f>
        <v>Si</v>
      </c>
      <c r="I125" s="159" t="str">
        <f>VLOOKUP(E125,VIP!$A$2:$O11879,8,FALSE)</f>
        <v>Si</v>
      </c>
      <c r="J125" s="159" t="str">
        <f>VLOOKUP(E125,VIP!$A$2:$O11829,8,FALSE)</f>
        <v>Si</v>
      </c>
      <c r="K125" s="159" t="str">
        <f>VLOOKUP(E125,VIP!$A$2:$O15403,6,0)</f>
        <v>NO</v>
      </c>
      <c r="L125" s="140" t="s">
        <v>2214</v>
      </c>
      <c r="M125" s="95" t="s">
        <v>2439</v>
      </c>
      <c r="N125" s="95" t="s">
        <v>2446</v>
      </c>
      <c r="O125" s="159" t="s">
        <v>2448</v>
      </c>
      <c r="P125" s="159"/>
      <c r="Q125" s="95" t="s">
        <v>2214</v>
      </c>
    </row>
    <row r="126" spans="1:17" ht="18" x14ac:dyDescent="0.25">
      <c r="A126" s="159" t="str">
        <f>VLOOKUP(E126,'LISTADO ATM'!$A$2:$C$902,3,0)</f>
        <v>ESTE</v>
      </c>
      <c r="B126" s="151" t="s">
        <v>2804</v>
      </c>
      <c r="C126" s="96">
        <v>44422.481122685182</v>
      </c>
      <c r="D126" s="96" t="s">
        <v>2175</v>
      </c>
      <c r="E126" s="136">
        <v>803</v>
      </c>
      <c r="F126" s="159" t="str">
        <f>VLOOKUP(E126,VIP!$A$2:$O14952,2,0)</f>
        <v>DRBR803</v>
      </c>
      <c r="G126" s="159" t="str">
        <f>VLOOKUP(E126,'LISTADO ATM'!$A$2:$B$901,2,0)</f>
        <v xml:space="preserve">ATM Hotel Be Live Canoa (Bayahibe) I </v>
      </c>
      <c r="H126" s="159" t="str">
        <f>VLOOKUP(E126,VIP!$A$2:$O19913,7,FALSE)</f>
        <v>Si</v>
      </c>
      <c r="I126" s="159" t="str">
        <f>VLOOKUP(E126,VIP!$A$2:$O11878,8,FALSE)</f>
        <v>Si</v>
      </c>
      <c r="J126" s="159" t="str">
        <f>VLOOKUP(E126,VIP!$A$2:$O11828,8,FALSE)</f>
        <v>Si</v>
      </c>
      <c r="K126" s="159" t="str">
        <f>VLOOKUP(E126,VIP!$A$2:$O15402,6,0)</f>
        <v>NO</v>
      </c>
      <c r="L126" s="140" t="s">
        <v>2240</v>
      </c>
      <c r="M126" s="95" t="s">
        <v>2439</v>
      </c>
      <c r="N126" s="95" t="s">
        <v>2446</v>
      </c>
      <c r="O126" s="159" t="s">
        <v>2448</v>
      </c>
      <c r="P126" s="159"/>
      <c r="Q126" s="95" t="s">
        <v>2240</v>
      </c>
    </row>
    <row r="127" spans="1:17" ht="18" x14ac:dyDescent="0.25">
      <c r="A127" s="159" t="str">
        <f>VLOOKUP(E127,'LISTADO ATM'!$A$2:$C$902,3,0)</f>
        <v>DISTRITO NACIONAL</v>
      </c>
      <c r="B127" s="151" t="s">
        <v>2803</v>
      </c>
      <c r="C127" s="96">
        <v>44422.481921296298</v>
      </c>
      <c r="D127" s="96" t="s">
        <v>2175</v>
      </c>
      <c r="E127" s="136">
        <v>875</v>
      </c>
      <c r="F127" s="159" t="str">
        <f>VLOOKUP(E127,VIP!$A$2:$O14951,2,0)</f>
        <v>DRBR875</v>
      </c>
      <c r="G127" s="159" t="str">
        <f>VLOOKUP(E127,'LISTADO ATM'!$A$2:$B$901,2,0)</f>
        <v xml:space="preserve">ATM Texaco Aut. Duarte KM 14 1/2 (Los Alcarrizos) </v>
      </c>
      <c r="H127" s="159" t="str">
        <f>VLOOKUP(E127,VIP!$A$2:$O19912,7,FALSE)</f>
        <v>Si</v>
      </c>
      <c r="I127" s="159" t="str">
        <f>VLOOKUP(E127,VIP!$A$2:$O11877,8,FALSE)</f>
        <v>Si</v>
      </c>
      <c r="J127" s="159" t="str">
        <f>VLOOKUP(E127,VIP!$A$2:$O11827,8,FALSE)</f>
        <v>Si</v>
      </c>
      <c r="K127" s="159" t="str">
        <f>VLOOKUP(E127,VIP!$A$2:$O15401,6,0)</f>
        <v>NO</v>
      </c>
      <c r="L127" s="140" t="s">
        <v>2214</v>
      </c>
      <c r="M127" s="95" t="s">
        <v>2439</v>
      </c>
      <c r="N127" s="95" t="s">
        <v>2446</v>
      </c>
      <c r="O127" s="159" t="s">
        <v>2448</v>
      </c>
      <c r="P127" s="159"/>
      <c r="Q127" s="95" t="s">
        <v>2214</v>
      </c>
    </row>
    <row r="128" spans="1:17" ht="18" x14ac:dyDescent="0.25">
      <c r="A128" s="159" t="str">
        <f>VLOOKUP(E128,'LISTADO ATM'!$A$2:$C$902,3,0)</f>
        <v>DISTRITO NACIONAL</v>
      </c>
      <c r="B128" s="151" t="s">
        <v>2802</v>
      </c>
      <c r="C128" s="96">
        <v>44422.483749999999</v>
      </c>
      <c r="D128" s="96" t="s">
        <v>2175</v>
      </c>
      <c r="E128" s="136">
        <v>578</v>
      </c>
      <c r="F128" s="159" t="str">
        <f>VLOOKUP(E128,VIP!$A$2:$O14950,2,0)</f>
        <v>DRBR324</v>
      </c>
      <c r="G128" s="159" t="str">
        <f>VLOOKUP(E128,'LISTADO ATM'!$A$2:$B$901,2,0)</f>
        <v xml:space="preserve">ATM Procuraduría General de la República </v>
      </c>
      <c r="H128" s="159" t="str">
        <f>VLOOKUP(E128,VIP!$A$2:$O19911,7,FALSE)</f>
        <v>Si</v>
      </c>
      <c r="I128" s="159" t="str">
        <f>VLOOKUP(E128,VIP!$A$2:$O11876,8,FALSE)</f>
        <v>No</v>
      </c>
      <c r="J128" s="159" t="str">
        <f>VLOOKUP(E128,VIP!$A$2:$O11826,8,FALSE)</f>
        <v>No</v>
      </c>
      <c r="K128" s="159" t="str">
        <f>VLOOKUP(E128,VIP!$A$2:$O15400,6,0)</f>
        <v>NO</v>
      </c>
      <c r="L128" s="140" t="s">
        <v>2240</v>
      </c>
      <c r="M128" s="95" t="s">
        <v>2439</v>
      </c>
      <c r="N128" s="95" t="s">
        <v>2446</v>
      </c>
      <c r="O128" s="159" t="s">
        <v>2448</v>
      </c>
      <c r="P128" s="159"/>
      <c r="Q128" s="95" t="s">
        <v>2240</v>
      </c>
    </row>
    <row r="129" spans="1:17" ht="18" x14ac:dyDescent="0.25">
      <c r="A129" s="159" t="str">
        <f>VLOOKUP(E129,'LISTADO ATM'!$A$2:$C$902,3,0)</f>
        <v>SUR</v>
      </c>
      <c r="B129" s="151" t="s">
        <v>2815</v>
      </c>
      <c r="C129" s="96">
        <v>44422.488020833334</v>
      </c>
      <c r="D129" s="96" t="s">
        <v>2462</v>
      </c>
      <c r="E129" s="136">
        <v>103</v>
      </c>
      <c r="F129" s="159" t="str">
        <f>VLOOKUP(E129,VIP!$A$2:$O14963,2,0)</f>
        <v>DRBR103</v>
      </c>
      <c r="G129" s="159" t="str">
        <f>VLOOKUP(E129,'LISTADO ATM'!$A$2:$B$901,2,0)</f>
        <v xml:space="preserve">ATM Oficina Las Matas de Farfán </v>
      </c>
      <c r="H129" s="159" t="str">
        <f>VLOOKUP(E129,VIP!$A$2:$O19924,7,FALSE)</f>
        <v>Si</v>
      </c>
      <c r="I129" s="159" t="str">
        <f>VLOOKUP(E129,VIP!$A$2:$O11889,8,FALSE)</f>
        <v>Si</v>
      </c>
      <c r="J129" s="159" t="str">
        <f>VLOOKUP(E129,VIP!$A$2:$O11839,8,FALSE)</f>
        <v>Si</v>
      </c>
      <c r="K129" s="159" t="str">
        <f>VLOOKUP(E129,VIP!$A$2:$O15413,6,0)</f>
        <v>NO</v>
      </c>
      <c r="L129" s="140" t="s">
        <v>2766</v>
      </c>
      <c r="M129" s="160" t="s">
        <v>2537</v>
      </c>
      <c r="N129" s="160" t="s">
        <v>2768</v>
      </c>
      <c r="O129" s="159" t="s">
        <v>2463</v>
      </c>
      <c r="P129" s="159" t="s">
        <v>2771</v>
      </c>
      <c r="Q129" s="160" t="s">
        <v>2823</v>
      </c>
    </row>
    <row r="130" spans="1:17" ht="18" x14ac:dyDescent="0.25">
      <c r="A130" s="159" t="str">
        <f>VLOOKUP(E130,'LISTADO ATM'!$A$2:$C$902,3,0)</f>
        <v>DISTRITO NACIONAL</v>
      </c>
      <c r="B130" s="151" t="s">
        <v>2801</v>
      </c>
      <c r="C130" s="96">
        <v>44422.498032407406</v>
      </c>
      <c r="D130" s="96" t="s">
        <v>2175</v>
      </c>
      <c r="E130" s="136">
        <v>473</v>
      </c>
      <c r="F130" s="159" t="str">
        <f>VLOOKUP(E130,VIP!$A$2:$O14949,2,0)</f>
        <v>DRBR473</v>
      </c>
      <c r="G130" s="159" t="str">
        <f>VLOOKUP(E130,'LISTADO ATM'!$A$2:$B$901,2,0)</f>
        <v xml:space="preserve">ATM Oficina Carrefour II </v>
      </c>
      <c r="H130" s="159" t="str">
        <f>VLOOKUP(E130,VIP!$A$2:$O19910,7,FALSE)</f>
        <v>Si</v>
      </c>
      <c r="I130" s="159" t="str">
        <f>VLOOKUP(E130,VIP!$A$2:$O11875,8,FALSE)</f>
        <v>Si</v>
      </c>
      <c r="J130" s="159" t="str">
        <f>VLOOKUP(E130,VIP!$A$2:$O11825,8,FALSE)</f>
        <v>Si</v>
      </c>
      <c r="K130" s="159" t="str">
        <f>VLOOKUP(E130,VIP!$A$2:$O15399,6,0)</f>
        <v>NO</v>
      </c>
      <c r="L130" s="140" t="s">
        <v>2214</v>
      </c>
      <c r="M130" s="160" t="s">
        <v>2537</v>
      </c>
      <c r="N130" s="95" t="s">
        <v>2446</v>
      </c>
      <c r="O130" s="159" t="s">
        <v>2448</v>
      </c>
      <c r="P130" s="159"/>
      <c r="Q130" s="160" t="s">
        <v>2824</v>
      </c>
    </row>
    <row r="131" spans="1:17" ht="18" x14ac:dyDescent="0.25">
      <c r="A131" s="159" t="str">
        <f>VLOOKUP(E131,'LISTADO ATM'!$A$2:$C$902,3,0)</f>
        <v>DISTRITO NACIONAL</v>
      </c>
      <c r="B131" s="151" t="s">
        <v>2800</v>
      </c>
      <c r="C131" s="96">
        <v>44422.498622685183</v>
      </c>
      <c r="D131" s="96" t="s">
        <v>2175</v>
      </c>
      <c r="E131" s="136">
        <v>18</v>
      </c>
      <c r="F131" s="159" t="str">
        <f>VLOOKUP(E131,VIP!$A$2:$O14948,2,0)</f>
        <v>DRBR018</v>
      </c>
      <c r="G131" s="159" t="str">
        <f>VLOOKUP(E131,'LISTADO ATM'!$A$2:$B$901,2,0)</f>
        <v xml:space="preserve">ATM Oficina Haina Occidental I </v>
      </c>
      <c r="H131" s="159" t="str">
        <f>VLOOKUP(E131,VIP!$A$2:$O19909,7,FALSE)</f>
        <v>Si</v>
      </c>
      <c r="I131" s="159" t="str">
        <f>VLOOKUP(E131,VIP!$A$2:$O11874,8,FALSE)</f>
        <v>Si</v>
      </c>
      <c r="J131" s="159" t="str">
        <f>VLOOKUP(E131,VIP!$A$2:$O11824,8,FALSE)</f>
        <v>Si</v>
      </c>
      <c r="K131" s="159" t="str">
        <f>VLOOKUP(E131,VIP!$A$2:$O15398,6,0)</f>
        <v>SI</v>
      </c>
      <c r="L131" s="140" t="s">
        <v>2214</v>
      </c>
      <c r="M131" s="160" t="s">
        <v>2537</v>
      </c>
      <c r="N131" s="95" t="s">
        <v>2446</v>
      </c>
      <c r="O131" s="159" t="s">
        <v>2448</v>
      </c>
      <c r="P131" s="159"/>
      <c r="Q131" s="160" t="s">
        <v>2855</v>
      </c>
    </row>
    <row r="132" spans="1:17" ht="18" x14ac:dyDescent="0.25">
      <c r="A132" s="159" t="str">
        <f>VLOOKUP(E132,'LISTADO ATM'!$A$2:$C$902,3,0)</f>
        <v>ESTE</v>
      </c>
      <c r="B132" s="151" t="s">
        <v>2799</v>
      </c>
      <c r="C132" s="96">
        <v>44422.498969907407</v>
      </c>
      <c r="D132" s="96" t="s">
        <v>2175</v>
      </c>
      <c r="E132" s="136">
        <v>289</v>
      </c>
      <c r="F132" s="159" t="str">
        <f>VLOOKUP(E132,VIP!$A$2:$O14947,2,0)</f>
        <v>DRBR910</v>
      </c>
      <c r="G132" s="159" t="str">
        <f>VLOOKUP(E132,'LISTADO ATM'!$A$2:$B$901,2,0)</f>
        <v>ATM Oficina Bávaro II</v>
      </c>
      <c r="H132" s="159" t="str">
        <f>VLOOKUP(E132,VIP!$A$2:$O19908,7,FALSE)</f>
        <v>Si</v>
      </c>
      <c r="I132" s="159" t="str">
        <f>VLOOKUP(E132,VIP!$A$2:$O11873,8,FALSE)</f>
        <v>Si</v>
      </c>
      <c r="J132" s="159" t="str">
        <f>VLOOKUP(E132,VIP!$A$2:$O11823,8,FALSE)</f>
        <v>Si</v>
      </c>
      <c r="K132" s="159" t="str">
        <f>VLOOKUP(E132,VIP!$A$2:$O15397,6,0)</f>
        <v>NO</v>
      </c>
      <c r="L132" s="140" t="s">
        <v>2214</v>
      </c>
      <c r="M132" s="160" t="s">
        <v>2537</v>
      </c>
      <c r="N132" s="95" t="s">
        <v>2446</v>
      </c>
      <c r="O132" s="159" t="s">
        <v>2448</v>
      </c>
      <c r="P132" s="159"/>
      <c r="Q132" s="160" t="s">
        <v>2825</v>
      </c>
    </row>
    <row r="133" spans="1:17" ht="18" x14ac:dyDescent="0.25">
      <c r="A133" s="159" t="str">
        <f>VLOOKUP(E133,'LISTADO ATM'!$A$2:$C$902,3,0)</f>
        <v>DISTRITO NACIONAL</v>
      </c>
      <c r="B133" s="151" t="s">
        <v>2798</v>
      </c>
      <c r="C133" s="96">
        <v>44422.499594907407</v>
      </c>
      <c r="D133" s="96" t="s">
        <v>2175</v>
      </c>
      <c r="E133" s="136">
        <v>499</v>
      </c>
      <c r="F133" s="159" t="str">
        <f>VLOOKUP(E133,VIP!$A$2:$O14946,2,0)</f>
        <v>DRBR499</v>
      </c>
      <c r="G133" s="159" t="str">
        <f>VLOOKUP(E133,'LISTADO ATM'!$A$2:$B$901,2,0)</f>
        <v xml:space="preserve">ATM Estación Sunix Tiradentes </v>
      </c>
      <c r="H133" s="159" t="str">
        <f>VLOOKUP(E133,VIP!$A$2:$O19907,7,FALSE)</f>
        <v>Si</v>
      </c>
      <c r="I133" s="159" t="str">
        <f>VLOOKUP(E133,VIP!$A$2:$O11872,8,FALSE)</f>
        <v>Si</v>
      </c>
      <c r="J133" s="159" t="str">
        <f>VLOOKUP(E133,VIP!$A$2:$O11822,8,FALSE)</f>
        <v>Si</v>
      </c>
      <c r="K133" s="159" t="str">
        <f>VLOOKUP(E133,VIP!$A$2:$O15396,6,0)</f>
        <v>NO</v>
      </c>
      <c r="L133" s="140" t="s">
        <v>2214</v>
      </c>
      <c r="M133" s="95" t="s">
        <v>2439</v>
      </c>
      <c r="N133" s="95" t="s">
        <v>2446</v>
      </c>
      <c r="O133" s="159" t="s">
        <v>2448</v>
      </c>
      <c r="P133" s="159"/>
      <c r="Q133" s="95" t="s">
        <v>2214</v>
      </c>
    </row>
    <row r="134" spans="1:17" ht="18" x14ac:dyDescent="0.25">
      <c r="A134" s="159" t="str">
        <f>VLOOKUP(E134,'LISTADO ATM'!$A$2:$C$902,3,0)</f>
        <v>ESTE</v>
      </c>
      <c r="B134" s="151" t="s">
        <v>2797</v>
      </c>
      <c r="C134" s="96">
        <v>44422.500277777777</v>
      </c>
      <c r="D134" s="96" t="s">
        <v>2175</v>
      </c>
      <c r="E134" s="136">
        <v>217</v>
      </c>
      <c r="F134" s="159" t="str">
        <f>VLOOKUP(E134,VIP!$A$2:$O14945,2,0)</f>
        <v>DRBR217</v>
      </c>
      <c r="G134" s="159" t="str">
        <f>VLOOKUP(E134,'LISTADO ATM'!$A$2:$B$901,2,0)</f>
        <v xml:space="preserve">ATM Oficina Bávaro </v>
      </c>
      <c r="H134" s="159" t="str">
        <f>VLOOKUP(E134,VIP!$A$2:$O19906,7,FALSE)</f>
        <v>Si</v>
      </c>
      <c r="I134" s="159" t="str">
        <f>VLOOKUP(E134,VIP!$A$2:$O11871,8,FALSE)</f>
        <v>Si</v>
      </c>
      <c r="J134" s="159" t="str">
        <f>VLOOKUP(E134,VIP!$A$2:$O11821,8,FALSE)</f>
        <v>Si</v>
      </c>
      <c r="K134" s="159" t="str">
        <f>VLOOKUP(E134,VIP!$A$2:$O15395,6,0)</f>
        <v>NO</v>
      </c>
      <c r="L134" s="140" t="s">
        <v>2214</v>
      </c>
      <c r="M134" s="95" t="s">
        <v>2439</v>
      </c>
      <c r="N134" s="95" t="s">
        <v>2446</v>
      </c>
      <c r="O134" s="159" t="s">
        <v>2448</v>
      </c>
      <c r="P134" s="159"/>
      <c r="Q134" s="95" t="s">
        <v>2214</v>
      </c>
    </row>
    <row r="135" spans="1:17" ht="18" x14ac:dyDescent="0.25">
      <c r="A135" s="159" t="str">
        <f>VLOOKUP(E135,'LISTADO ATM'!$A$2:$C$902,3,0)</f>
        <v>DISTRITO NACIONAL</v>
      </c>
      <c r="B135" s="151" t="s">
        <v>2796</v>
      </c>
      <c r="C135" s="96">
        <v>44422.50613425926</v>
      </c>
      <c r="D135" s="96" t="s">
        <v>2175</v>
      </c>
      <c r="E135" s="136">
        <v>865</v>
      </c>
      <c r="F135" s="159" t="str">
        <f>VLOOKUP(E135,VIP!$A$2:$O14944,2,0)</f>
        <v>DRBR865</v>
      </c>
      <c r="G135" s="159" t="str">
        <f>VLOOKUP(E135,'LISTADO ATM'!$A$2:$B$901,2,0)</f>
        <v xml:space="preserve">ATM Club Naco </v>
      </c>
      <c r="H135" s="159" t="str">
        <f>VLOOKUP(E135,VIP!$A$2:$O19905,7,FALSE)</f>
        <v>Si</v>
      </c>
      <c r="I135" s="159" t="str">
        <f>VLOOKUP(E135,VIP!$A$2:$O11870,8,FALSE)</f>
        <v>Si</v>
      </c>
      <c r="J135" s="159" t="str">
        <f>VLOOKUP(E135,VIP!$A$2:$O11820,8,FALSE)</f>
        <v>Si</v>
      </c>
      <c r="K135" s="159" t="str">
        <f>VLOOKUP(E135,VIP!$A$2:$O15394,6,0)</f>
        <v>NO</v>
      </c>
      <c r="L135" s="140" t="s">
        <v>2240</v>
      </c>
      <c r="M135" s="95" t="s">
        <v>2439</v>
      </c>
      <c r="N135" s="95" t="s">
        <v>2446</v>
      </c>
      <c r="O135" s="159" t="s">
        <v>2448</v>
      </c>
      <c r="P135" s="159"/>
      <c r="Q135" s="95" t="s">
        <v>2240</v>
      </c>
    </row>
    <row r="136" spans="1:17" ht="18" x14ac:dyDescent="0.25">
      <c r="A136" s="159" t="str">
        <f>VLOOKUP(E136,'LISTADO ATM'!$A$2:$C$902,3,0)</f>
        <v>DISTRITO NACIONAL</v>
      </c>
      <c r="B136" s="151" t="s">
        <v>2795</v>
      </c>
      <c r="C136" s="96">
        <v>44422.520289351851</v>
      </c>
      <c r="D136" s="96" t="s">
        <v>2175</v>
      </c>
      <c r="E136" s="136">
        <v>549</v>
      </c>
      <c r="F136" s="159" t="str">
        <f>VLOOKUP(E136,VIP!$A$2:$O14943,2,0)</f>
        <v>DRBR026</v>
      </c>
      <c r="G136" s="159" t="str">
        <f>VLOOKUP(E136,'LISTADO ATM'!$A$2:$B$901,2,0)</f>
        <v xml:space="preserve">ATM Ministerio de Turismo (Oficinas Gubernamentales) </v>
      </c>
      <c r="H136" s="159" t="str">
        <f>VLOOKUP(E136,VIP!$A$2:$O19904,7,FALSE)</f>
        <v>Si</v>
      </c>
      <c r="I136" s="159" t="str">
        <f>VLOOKUP(E136,VIP!$A$2:$O11869,8,FALSE)</f>
        <v>Si</v>
      </c>
      <c r="J136" s="159" t="str">
        <f>VLOOKUP(E136,VIP!$A$2:$O11819,8,FALSE)</f>
        <v>Si</v>
      </c>
      <c r="K136" s="159" t="str">
        <f>VLOOKUP(E136,VIP!$A$2:$O15393,6,0)</f>
        <v>NO</v>
      </c>
      <c r="L136" s="140" t="s">
        <v>2240</v>
      </c>
      <c r="M136" s="95" t="s">
        <v>2439</v>
      </c>
      <c r="N136" s="95" t="s">
        <v>2446</v>
      </c>
      <c r="O136" s="159" t="s">
        <v>2448</v>
      </c>
      <c r="P136" s="159"/>
      <c r="Q136" s="95" t="s">
        <v>2240</v>
      </c>
    </row>
    <row r="137" spans="1:17" ht="18" x14ac:dyDescent="0.25">
      <c r="A137" s="159" t="str">
        <f>VLOOKUP(E137,'LISTADO ATM'!$A$2:$C$902,3,0)</f>
        <v>SUR</v>
      </c>
      <c r="B137" s="151" t="s">
        <v>2794</v>
      </c>
      <c r="C137" s="96">
        <v>44422.52107638889</v>
      </c>
      <c r="D137" s="96" t="s">
        <v>2175</v>
      </c>
      <c r="E137" s="136">
        <v>45</v>
      </c>
      <c r="F137" s="159" t="str">
        <f>VLOOKUP(E137,VIP!$A$2:$O14942,2,0)</f>
        <v>DRBR045</v>
      </c>
      <c r="G137" s="159" t="str">
        <f>VLOOKUP(E137,'LISTADO ATM'!$A$2:$B$901,2,0)</f>
        <v xml:space="preserve">ATM Oficina Tamayo </v>
      </c>
      <c r="H137" s="159" t="str">
        <f>VLOOKUP(E137,VIP!$A$2:$O19903,7,FALSE)</f>
        <v>Si</v>
      </c>
      <c r="I137" s="159" t="str">
        <f>VLOOKUP(E137,VIP!$A$2:$O11868,8,FALSE)</f>
        <v>Si</v>
      </c>
      <c r="J137" s="159" t="str">
        <f>VLOOKUP(E137,VIP!$A$2:$O11818,8,FALSE)</f>
        <v>Si</v>
      </c>
      <c r="K137" s="159" t="str">
        <f>VLOOKUP(E137,VIP!$A$2:$O15392,6,0)</f>
        <v>SI</v>
      </c>
      <c r="L137" s="140" t="s">
        <v>2214</v>
      </c>
      <c r="M137" s="160" t="s">
        <v>2537</v>
      </c>
      <c r="N137" s="95" t="s">
        <v>2446</v>
      </c>
      <c r="O137" s="159" t="s">
        <v>2448</v>
      </c>
      <c r="P137" s="159"/>
      <c r="Q137" s="160" t="s">
        <v>2826</v>
      </c>
    </row>
    <row r="138" spans="1:17" ht="18" x14ac:dyDescent="0.25">
      <c r="A138" s="159" t="str">
        <f>VLOOKUP(E138,'LISTADO ATM'!$A$2:$C$902,3,0)</f>
        <v>ESTE</v>
      </c>
      <c r="B138" s="151" t="s">
        <v>2793</v>
      </c>
      <c r="C138" s="96">
        <v>44422.524317129632</v>
      </c>
      <c r="D138" s="96" t="s">
        <v>2442</v>
      </c>
      <c r="E138" s="136">
        <v>68</v>
      </c>
      <c r="F138" s="159" t="str">
        <f>VLOOKUP(E138,VIP!$A$2:$O14941,2,0)</f>
        <v>DRBR068</v>
      </c>
      <c r="G138" s="159" t="str">
        <f>VLOOKUP(E138,'LISTADO ATM'!$A$2:$B$901,2,0)</f>
        <v xml:space="preserve">ATM Hotel Nickelodeon (Punta Cana) </v>
      </c>
      <c r="H138" s="159" t="str">
        <f>VLOOKUP(E138,VIP!$A$2:$O19902,7,FALSE)</f>
        <v>Si</v>
      </c>
      <c r="I138" s="159" t="str">
        <f>VLOOKUP(E138,VIP!$A$2:$O11867,8,FALSE)</f>
        <v>Si</v>
      </c>
      <c r="J138" s="159" t="str">
        <f>VLOOKUP(E138,VIP!$A$2:$O11817,8,FALSE)</f>
        <v>Si</v>
      </c>
      <c r="K138" s="159" t="str">
        <f>VLOOKUP(E138,VIP!$A$2:$O15391,6,0)</f>
        <v>NO</v>
      </c>
      <c r="L138" s="140" t="s">
        <v>2411</v>
      </c>
      <c r="M138" s="95" t="s">
        <v>2439</v>
      </c>
      <c r="N138" s="95" t="s">
        <v>2446</v>
      </c>
      <c r="O138" s="159" t="s">
        <v>2447</v>
      </c>
      <c r="P138" s="159"/>
      <c r="Q138" s="95" t="s">
        <v>2411</v>
      </c>
    </row>
    <row r="139" spans="1:17" ht="18" x14ac:dyDescent="0.25">
      <c r="A139" s="159" t="str">
        <f>VLOOKUP(E139,'LISTADO ATM'!$A$2:$C$902,3,0)</f>
        <v>DISTRITO NACIONAL</v>
      </c>
      <c r="B139" s="151" t="s">
        <v>2792</v>
      </c>
      <c r="C139" s="96">
        <v>44422.527511574073</v>
      </c>
      <c r="D139" s="96" t="s">
        <v>2442</v>
      </c>
      <c r="E139" s="136">
        <v>363</v>
      </c>
      <c r="F139" s="159" t="str">
        <f>VLOOKUP(E139,VIP!$A$2:$O14940,2,0)</f>
        <v>DRBR363</v>
      </c>
      <c r="G139" s="159" t="str">
        <f>VLOOKUP(E139,'LISTADO ATM'!$A$2:$B$901,2,0)</f>
        <v>ATM Sirena Villa Mella</v>
      </c>
      <c r="H139" s="159" t="str">
        <f>VLOOKUP(E139,VIP!$A$2:$O19901,7,FALSE)</f>
        <v>N/A</v>
      </c>
      <c r="I139" s="159" t="str">
        <f>VLOOKUP(E139,VIP!$A$2:$O11866,8,FALSE)</f>
        <v>N/A</v>
      </c>
      <c r="J139" s="159" t="str">
        <f>VLOOKUP(E139,VIP!$A$2:$O11816,8,FALSE)</f>
        <v>N/A</v>
      </c>
      <c r="K139" s="159" t="str">
        <f>VLOOKUP(E139,VIP!$A$2:$O15390,6,0)</f>
        <v>N/A</v>
      </c>
      <c r="L139" s="140" t="s">
        <v>2411</v>
      </c>
      <c r="M139" s="95" t="s">
        <v>2439</v>
      </c>
      <c r="N139" s="95" t="s">
        <v>2446</v>
      </c>
      <c r="O139" s="159" t="s">
        <v>2447</v>
      </c>
      <c r="P139" s="159"/>
      <c r="Q139" s="95" t="s">
        <v>2411</v>
      </c>
    </row>
    <row r="140" spans="1:17" ht="18" x14ac:dyDescent="0.25">
      <c r="A140" s="159" t="str">
        <f>VLOOKUP(E140,'LISTADO ATM'!$A$2:$C$902,3,0)</f>
        <v>SUR</v>
      </c>
      <c r="B140" s="151" t="s">
        <v>2791</v>
      </c>
      <c r="C140" s="96">
        <v>44422.528761574074</v>
      </c>
      <c r="D140" s="96" t="s">
        <v>2442</v>
      </c>
      <c r="E140" s="136">
        <v>825</v>
      </c>
      <c r="F140" s="159" t="str">
        <f>VLOOKUP(E140,VIP!$A$2:$O14939,2,0)</f>
        <v>DRBR825</v>
      </c>
      <c r="G140" s="159" t="str">
        <f>VLOOKUP(E140,'LISTADO ATM'!$A$2:$B$901,2,0)</f>
        <v xml:space="preserve">ATM Estacion Eco Cibeles (Las Matas de Farfán) </v>
      </c>
      <c r="H140" s="159" t="str">
        <f>VLOOKUP(E140,VIP!$A$2:$O19900,7,FALSE)</f>
        <v>Si</v>
      </c>
      <c r="I140" s="159" t="str">
        <f>VLOOKUP(E140,VIP!$A$2:$O11865,8,FALSE)</f>
        <v>Si</v>
      </c>
      <c r="J140" s="159" t="str">
        <f>VLOOKUP(E140,VIP!$A$2:$O11815,8,FALSE)</f>
        <v>Si</v>
      </c>
      <c r="K140" s="159" t="str">
        <f>VLOOKUP(E140,VIP!$A$2:$O15389,6,0)</f>
        <v>NO</v>
      </c>
      <c r="L140" s="140" t="s">
        <v>2411</v>
      </c>
      <c r="M140" s="160" t="s">
        <v>2537</v>
      </c>
      <c r="N140" s="95" t="s">
        <v>2446</v>
      </c>
      <c r="O140" s="159" t="s">
        <v>2447</v>
      </c>
      <c r="P140" s="159"/>
      <c r="Q140" s="160" t="s">
        <v>2841</v>
      </c>
    </row>
    <row r="141" spans="1:17" ht="18" x14ac:dyDescent="0.25">
      <c r="A141" s="159" t="str">
        <f>VLOOKUP(E141,'LISTADO ATM'!$A$2:$C$902,3,0)</f>
        <v>DISTRITO NACIONAL</v>
      </c>
      <c r="B141" s="151" t="s">
        <v>2790</v>
      </c>
      <c r="C141" s="96">
        <v>44422.530150462961</v>
      </c>
      <c r="D141" s="96" t="s">
        <v>2442</v>
      </c>
      <c r="E141" s="136">
        <v>566</v>
      </c>
      <c r="F141" s="159" t="str">
        <f>VLOOKUP(E141,VIP!$A$2:$O14938,2,0)</f>
        <v>DRBR508</v>
      </c>
      <c r="G141" s="159" t="str">
        <f>VLOOKUP(E141,'LISTADO ATM'!$A$2:$B$901,2,0)</f>
        <v xml:space="preserve">ATM Hiper Olé Aut. Duarte </v>
      </c>
      <c r="H141" s="159" t="str">
        <f>VLOOKUP(E141,VIP!$A$2:$O19899,7,FALSE)</f>
        <v>Si</v>
      </c>
      <c r="I141" s="159" t="str">
        <f>VLOOKUP(E141,VIP!$A$2:$O11864,8,FALSE)</f>
        <v>Si</v>
      </c>
      <c r="J141" s="159" t="str">
        <f>VLOOKUP(E141,VIP!$A$2:$O11814,8,FALSE)</f>
        <v>Si</v>
      </c>
      <c r="K141" s="159" t="str">
        <f>VLOOKUP(E141,VIP!$A$2:$O15388,6,0)</f>
        <v>NO</v>
      </c>
      <c r="L141" s="140" t="s">
        <v>2435</v>
      </c>
      <c r="M141" s="95" t="s">
        <v>2439</v>
      </c>
      <c r="N141" s="95" t="s">
        <v>2446</v>
      </c>
      <c r="O141" s="159" t="s">
        <v>2447</v>
      </c>
      <c r="P141" s="159"/>
      <c r="Q141" s="95" t="s">
        <v>2435</v>
      </c>
    </row>
    <row r="142" spans="1:17" ht="18" x14ac:dyDescent="0.25">
      <c r="A142" s="159" t="str">
        <f>VLOOKUP(E142,'LISTADO ATM'!$A$2:$C$902,3,0)</f>
        <v>DISTRITO NACIONAL</v>
      </c>
      <c r="B142" s="151" t="s">
        <v>2789</v>
      </c>
      <c r="C142" s="96">
        <v>44422.531678240739</v>
      </c>
      <c r="D142" s="96" t="s">
        <v>2462</v>
      </c>
      <c r="E142" s="136">
        <v>39</v>
      </c>
      <c r="F142" s="159" t="str">
        <f>VLOOKUP(E142,VIP!$A$2:$O14937,2,0)</f>
        <v>DRBR039</v>
      </c>
      <c r="G142" s="159" t="str">
        <f>VLOOKUP(E142,'LISTADO ATM'!$A$2:$B$901,2,0)</f>
        <v xml:space="preserve">ATM Oficina Ovando </v>
      </c>
      <c r="H142" s="159" t="str">
        <f>VLOOKUP(E142,VIP!$A$2:$O19898,7,FALSE)</f>
        <v>Si</v>
      </c>
      <c r="I142" s="159" t="str">
        <f>VLOOKUP(E142,VIP!$A$2:$O11863,8,FALSE)</f>
        <v>No</v>
      </c>
      <c r="J142" s="159" t="str">
        <f>VLOOKUP(E142,VIP!$A$2:$O11813,8,FALSE)</f>
        <v>No</v>
      </c>
      <c r="K142" s="159" t="str">
        <f>VLOOKUP(E142,VIP!$A$2:$O15387,6,0)</f>
        <v>NO</v>
      </c>
      <c r="L142" s="140" t="s">
        <v>2435</v>
      </c>
      <c r="M142" s="95" t="s">
        <v>2439</v>
      </c>
      <c r="N142" s="95" t="s">
        <v>2446</v>
      </c>
      <c r="O142" s="159" t="s">
        <v>2463</v>
      </c>
      <c r="P142" s="159"/>
      <c r="Q142" s="95" t="s">
        <v>2435</v>
      </c>
    </row>
    <row r="143" spans="1:17" ht="18" x14ac:dyDescent="0.25">
      <c r="A143" s="159" t="str">
        <f>VLOOKUP(E143,'LISTADO ATM'!$A$2:$C$902,3,0)</f>
        <v>DISTRITO NACIONAL</v>
      </c>
      <c r="B143" s="151" t="s">
        <v>2788</v>
      </c>
      <c r="C143" s="96">
        <v>44422.554270833331</v>
      </c>
      <c r="D143" s="96" t="s">
        <v>2175</v>
      </c>
      <c r="E143" s="136">
        <v>319</v>
      </c>
      <c r="F143" s="159" t="str">
        <f>VLOOKUP(E143,VIP!$A$2:$O14936,2,0)</f>
        <v>DRBR319</v>
      </c>
      <c r="G143" s="159" t="str">
        <f>VLOOKUP(E143,'LISTADO ATM'!$A$2:$B$901,2,0)</f>
        <v>ATM Autobanco Lopez de Vega</v>
      </c>
      <c r="H143" s="159" t="str">
        <f>VLOOKUP(E143,VIP!$A$2:$O19897,7,FALSE)</f>
        <v>Si</v>
      </c>
      <c r="I143" s="159" t="str">
        <f>VLOOKUP(E143,VIP!$A$2:$O11862,8,FALSE)</f>
        <v>Si</v>
      </c>
      <c r="J143" s="159" t="str">
        <f>VLOOKUP(E143,VIP!$A$2:$O11812,8,FALSE)</f>
        <v>Si</v>
      </c>
      <c r="K143" s="159" t="str">
        <f>VLOOKUP(E143,VIP!$A$2:$O15386,6,0)</f>
        <v>NO</v>
      </c>
      <c r="L143" s="140" t="s">
        <v>2214</v>
      </c>
      <c r="M143" s="95" t="s">
        <v>2439</v>
      </c>
      <c r="N143" s="95" t="s">
        <v>2446</v>
      </c>
      <c r="O143" s="159" t="s">
        <v>2448</v>
      </c>
      <c r="P143" s="159"/>
      <c r="Q143" s="95" t="s">
        <v>2214</v>
      </c>
    </row>
    <row r="144" spans="1:17" ht="18" x14ac:dyDescent="0.25">
      <c r="A144" s="159" t="str">
        <f>VLOOKUP(E144,'LISTADO ATM'!$A$2:$C$902,3,0)</f>
        <v>DISTRITO NACIONAL</v>
      </c>
      <c r="B144" s="151" t="s">
        <v>2814</v>
      </c>
      <c r="C144" s="96">
        <v>44422.576701388891</v>
      </c>
      <c r="D144" s="96" t="s">
        <v>2462</v>
      </c>
      <c r="E144" s="136">
        <v>914</v>
      </c>
      <c r="F144" s="159" t="str">
        <f>VLOOKUP(E144,VIP!$A$2:$O14962,2,0)</f>
        <v>DRBR914</v>
      </c>
      <c r="G144" s="159" t="str">
        <f>VLOOKUP(E144,'LISTADO ATM'!$A$2:$B$901,2,0)</f>
        <v xml:space="preserve">ATM Clínica Abreu </v>
      </c>
      <c r="H144" s="159" t="str">
        <f>VLOOKUP(E144,VIP!$A$2:$O19923,7,FALSE)</f>
        <v>Si</v>
      </c>
      <c r="I144" s="159" t="str">
        <f>VLOOKUP(E144,VIP!$A$2:$O11888,8,FALSE)</f>
        <v>No</v>
      </c>
      <c r="J144" s="159" t="str">
        <f>VLOOKUP(E144,VIP!$A$2:$O11838,8,FALSE)</f>
        <v>No</v>
      </c>
      <c r="K144" s="159" t="str">
        <f>VLOOKUP(E144,VIP!$A$2:$O15412,6,0)</f>
        <v>NO</v>
      </c>
      <c r="L144" s="140" t="s">
        <v>2628</v>
      </c>
      <c r="M144" s="160" t="s">
        <v>2537</v>
      </c>
      <c r="N144" s="160" t="s">
        <v>2768</v>
      </c>
      <c r="O144" s="159" t="s">
        <v>2769</v>
      </c>
      <c r="P144" s="159" t="s">
        <v>2770</v>
      </c>
      <c r="Q144" s="160" t="s">
        <v>2822</v>
      </c>
    </row>
    <row r="145" spans="1:17" ht="18" x14ac:dyDescent="0.25">
      <c r="A145" s="159" t="str">
        <f>VLOOKUP(E145,'LISTADO ATM'!$A$2:$C$902,3,0)</f>
        <v>SUR</v>
      </c>
      <c r="B145" s="151" t="s">
        <v>2813</v>
      </c>
      <c r="C145" s="96">
        <v>44422.57744212963</v>
      </c>
      <c r="D145" s="96" t="s">
        <v>2462</v>
      </c>
      <c r="E145" s="136">
        <v>870</v>
      </c>
      <c r="F145" s="159" t="str">
        <f>VLOOKUP(E145,VIP!$A$2:$O14961,2,0)</f>
        <v>DRBR870</v>
      </c>
      <c r="G145" s="159" t="str">
        <f>VLOOKUP(E145,'LISTADO ATM'!$A$2:$B$901,2,0)</f>
        <v xml:space="preserve">ATM Willbes Dominicana (Barahona) </v>
      </c>
      <c r="H145" s="159" t="str">
        <f>VLOOKUP(E145,VIP!$A$2:$O19922,7,FALSE)</f>
        <v>Si</v>
      </c>
      <c r="I145" s="159" t="str">
        <f>VLOOKUP(E145,VIP!$A$2:$O11887,8,FALSE)</f>
        <v>Si</v>
      </c>
      <c r="J145" s="159" t="str">
        <f>VLOOKUP(E145,VIP!$A$2:$O11837,8,FALSE)</f>
        <v>Si</v>
      </c>
      <c r="K145" s="159" t="str">
        <f>VLOOKUP(E145,VIP!$A$2:$O15411,6,0)</f>
        <v>NO</v>
      </c>
      <c r="L145" s="140" t="s">
        <v>2766</v>
      </c>
      <c r="M145" s="160" t="s">
        <v>2537</v>
      </c>
      <c r="N145" s="160" t="s">
        <v>2768</v>
      </c>
      <c r="O145" s="159" t="s">
        <v>2769</v>
      </c>
      <c r="P145" s="159" t="s">
        <v>2771</v>
      </c>
      <c r="Q145" s="160" t="s">
        <v>2821</v>
      </c>
    </row>
    <row r="146" spans="1:17" ht="18" x14ac:dyDescent="0.25">
      <c r="A146" s="159" t="str">
        <f>VLOOKUP(E146,'LISTADO ATM'!$A$2:$C$902,3,0)</f>
        <v>SUR</v>
      </c>
      <c r="B146" s="151" t="s">
        <v>2812</v>
      </c>
      <c r="C146" s="96">
        <v>44422.577847222223</v>
      </c>
      <c r="D146" s="96" t="s">
        <v>2462</v>
      </c>
      <c r="E146" s="136">
        <v>103</v>
      </c>
      <c r="F146" s="159" t="str">
        <f>VLOOKUP(E146,VIP!$A$2:$O14960,2,0)</f>
        <v>DRBR103</v>
      </c>
      <c r="G146" s="159" t="str">
        <f>VLOOKUP(E146,'LISTADO ATM'!$A$2:$B$901,2,0)</f>
        <v xml:space="preserve">ATM Oficina Las Matas de Farfán </v>
      </c>
      <c r="H146" s="159" t="str">
        <f>VLOOKUP(E146,VIP!$A$2:$O19921,7,FALSE)</f>
        <v>Si</v>
      </c>
      <c r="I146" s="159" t="str">
        <f>VLOOKUP(E146,VIP!$A$2:$O11886,8,FALSE)</f>
        <v>Si</v>
      </c>
      <c r="J146" s="159" t="str">
        <f>VLOOKUP(E146,VIP!$A$2:$O11836,8,FALSE)</f>
        <v>Si</v>
      </c>
      <c r="K146" s="159" t="str">
        <f>VLOOKUP(E146,VIP!$A$2:$O15410,6,0)</f>
        <v>NO</v>
      </c>
      <c r="L146" s="140" t="s">
        <v>2766</v>
      </c>
      <c r="M146" s="160" t="s">
        <v>2537</v>
      </c>
      <c r="N146" s="160" t="s">
        <v>2768</v>
      </c>
      <c r="O146" s="159" t="s">
        <v>2769</v>
      </c>
      <c r="P146" s="159" t="s">
        <v>2771</v>
      </c>
      <c r="Q146" s="160" t="s">
        <v>2820</v>
      </c>
    </row>
    <row r="147" spans="1:17" ht="18" x14ac:dyDescent="0.25">
      <c r="A147" s="159" t="str">
        <f>VLOOKUP(E147,'LISTADO ATM'!$A$2:$C$902,3,0)</f>
        <v>NORTE</v>
      </c>
      <c r="B147" s="151" t="s">
        <v>2811</v>
      </c>
      <c r="C147" s="96">
        <v>44422.578344907408</v>
      </c>
      <c r="D147" s="96" t="s">
        <v>2462</v>
      </c>
      <c r="E147" s="136">
        <v>649</v>
      </c>
      <c r="F147" s="159" t="str">
        <f>VLOOKUP(E147,VIP!$A$2:$O14959,2,0)</f>
        <v>DRBR649</v>
      </c>
      <c r="G147" s="159" t="str">
        <f>VLOOKUP(E147,'LISTADO ATM'!$A$2:$B$901,2,0)</f>
        <v xml:space="preserve">ATM Oficina Galería 56 (San Francisco de Macorís) </v>
      </c>
      <c r="H147" s="159" t="str">
        <f>VLOOKUP(E147,VIP!$A$2:$O19920,7,FALSE)</f>
        <v>Si</v>
      </c>
      <c r="I147" s="159" t="str">
        <f>VLOOKUP(E147,VIP!$A$2:$O11885,8,FALSE)</f>
        <v>Si</v>
      </c>
      <c r="J147" s="159" t="str">
        <f>VLOOKUP(E147,VIP!$A$2:$O11835,8,FALSE)</f>
        <v>Si</v>
      </c>
      <c r="K147" s="159" t="str">
        <f>VLOOKUP(E147,VIP!$A$2:$O15409,6,0)</f>
        <v>SI</v>
      </c>
      <c r="L147" s="140" t="s">
        <v>2628</v>
      </c>
      <c r="M147" s="160" t="s">
        <v>2537</v>
      </c>
      <c r="N147" s="160" t="s">
        <v>2768</v>
      </c>
      <c r="O147" s="159" t="s">
        <v>2769</v>
      </c>
      <c r="P147" s="159" t="s">
        <v>2770</v>
      </c>
      <c r="Q147" s="160" t="s">
        <v>2819</v>
      </c>
    </row>
    <row r="148" spans="1:17" ht="18" x14ac:dyDescent="0.25">
      <c r="A148" s="159" t="str">
        <f>VLOOKUP(E148,'LISTADO ATM'!$A$2:$C$902,3,0)</f>
        <v>NORTE</v>
      </c>
      <c r="B148" s="151" t="s">
        <v>2810</v>
      </c>
      <c r="C148" s="96">
        <v>44422.578935185185</v>
      </c>
      <c r="D148" s="96" t="s">
        <v>2462</v>
      </c>
      <c r="E148" s="136">
        <v>683</v>
      </c>
      <c r="F148" s="159" t="str">
        <f>VLOOKUP(E148,VIP!$A$2:$O14958,2,0)</f>
        <v>DRBR683</v>
      </c>
      <c r="G148" s="159" t="str">
        <f>VLOOKUP(E148,'LISTADO ATM'!$A$2:$B$901,2,0)</f>
        <v>ATM INCARNA El Pino (la Vega)</v>
      </c>
      <c r="H148" s="159" t="str">
        <f>VLOOKUP(E148,VIP!$A$2:$O19919,7,FALSE)</f>
        <v>Si</v>
      </c>
      <c r="I148" s="159" t="str">
        <f>VLOOKUP(E148,VIP!$A$2:$O11884,8,FALSE)</f>
        <v>Si</v>
      </c>
      <c r="J148" s="159" t="str">
        <f>VLOOKUP(E148,VIP!$A$2:$O11834,8,FALSE)</f>
        <v>Si</v>
      </c>
      <c r="K148" s="159" t="str">
        <f>VLOOKUP(E148,VIP!$A$2:$O15408,6,0)</f>
        <v>NO</v>
      </c>
      <c r="L148" s="140" t="s">
        <v>2628</v>
      </c>
      <c r="M148" s="160" t="s">
        <v>2537</v>
      </c>
      <c r="N148" s="160" t="s">
        <v>2768</v>
      </c>
      <c r="O148" s="159" t="s">
        <v>2769</v>
      </c>
      <c r="P148" s="159" t="s">
        <v>2770</v>
      </c>
      <c r="Q148" s="160" t="s">
        <v>2818</v>
      </c>
    </row>
    <row r="149" spans="1:17" ht="18" x14ac:dyDescent="0.25">
      <c r="A149" s="159" t="str">
        <f>VLOOKUP(E149,'LISTADO ATM'!$A$2:$C$902,3,0)</f>
        <v>DISTRITO NACIONAL</v>
      </c>
      <c r="B149" s="151" t="s">
        <v>2809</v>
      </c>
      <c r="C149" s="96">
        <v>44422.579386574071</v>
      </c>
      <c r="D149" s="96" t="s">
        <v>2462</v>
      </c>
      <c r="E149" s="136">
        <v>280</v>
      </c>
      <c r="F149" s="159" t="str">
        <f>VLOOKUP(E149,VIP!$A$2:$O14957,2,0)</f>
        <v>DRBR752</v>
      </c>
      <c r="G149" s="159" t="str">
        <f>VLOOKUP(E149,'LISTADO ATM'!$A$2:$B$901,2,0)</f>
        <v xml:space="preserve">ATM Cooperativa BR </v>
      </c>
      <c r="H149" s="159" t="str">
        <f>VLOOKUP(E149,VIP!$A$2:$O19918,7,FALSE)</f>
        <v>Si</v>
      </c>
      <c r="I149" s="159" t="str">
        <f>VLOOKUP(E149,VIP!$A$2:$O11883,8,FALSE)</f>
        <v>Si</v>
      </c>
      <c r="J149" s="159" t="str">
        <f>VLOOKUP(E149,VIP!$A$2:$O11833,8,FALSE)</f>
        <v>Si</v>
      </c>
      <c r="K149" s="159" t="str">
        <f>VLOOKUP(E149,VIP!$A$2:$O15407,6,0)</f>
        <v>NO</v>
      </c>
      <c r="L149" s="140" t="s">
        <v>2458</v>
      </c>
      <c r="M149" s="160" t="s">
        <v>2537</v>
      </c>
      <c r="N149" s="160" t="s">
        <v>2768</v>
      </c>
      <c r="O149" s="159" t="s">
        <v>2769</v>
      </c>
      <c r="P149" s="159" t="s">
        <v>2770</v>
      </c>
      <c r="Q149" s="160" t="s">
        <v>2817</v>
      </c>
    </row>
    <row r="150" spans="1:17" ht="18" x14ac:dyDescent="0.25">
      <c r="A150" s="159" t="str">
        <f>VLOOKUP(E150,'LISTADO ATM'!$A$2:$C$902,3,0)</f>
        <v>DISTRITO NACIONAL</v>
      </c>
      <c r="B150" s="151" t="s">
        <v>2808</v>
      </c>
      <c r="C150" s="96">
        <v>44422.579907407409</v>
      </c>
      <c r="D150" s="96" t="s">
        <v>2462</v>
      </c>
      <c r="E150" s="136">
        <v>565</v>
      </c>
      <c r="F150" s="159" t="str">
        <f>VLOOKUP(E150,VIP!$A$2:$O14956,2,0)</f>
        <v>DRBR24H</v>
      </c>
      <c r="G150" s="159" t="str">
        <f>VLOOKUP(E150,'LISTADO ATM'!$A$2:$B$901,2,0)</f>
        <v xml:space="preserve">ATM S/M La Cadena Núñez de Cáceres </v>
      </c>
      <c r="H150" s="159" t="str">
        <f>VLOOKUP(E150,VIP!$A$2:$O19917,7,FALSE)</f>
        <v>Si</v>
      </c>
      <c r="I150" s="159" t="str">
        <f>VLOOKUP(E150,VIP!$A$2:$O11882,8,FALSE)</f>
        <v>Si</v>
      </c>
      <c r="J150" s="159" t="str">
        <f>VLOOKUP(E150,VIP!$A$2:$O11832,8,FALSE)</f>
        <v>Si</v>
      </c>
      <c r="K150" s="159" t="str">
        <f>VLOOKUP(E150,VIP!$A$2:$O15406,6,0)</f>
        <v>NO</v>
      </c>
      <c r="L150" s="140" t="s">
        <v>2766</v>
      </c>
      <c r="M150" s="160" t="s">
        <v>2537</v>
      </c>
      <c r="N150" s="160" t="s">
        <v>2768</v>
      </c>
      <c r="O150" s="159" t="s">
        <v>2769</v>
      </c>
      <c r="P150" s="159" t="s">
        <v>2771</v>
      </c>
      <c r="Q150" s="160" t="s">
        <v>2816</v>
      </c>
    </row>
    <row r="151" spans="1:17" ht="18" x14ac:dyDescent="0.25">
      <c r="A151" s="159" t="str">
        <f>VLOOKUP(E151,'LISTADO ATM'!$A$2:$C$902,3,0)</f>
        <v>DISTRITO NACIONAL</v>
      </c>
      <c r="B151" s="151" t="s">
        <v>2787</v>
      </c>
      <c r="C151" s="96">
        <v>44422.580833333333</v>
      </c>
      <c r="D151" s="96" t="s">
        <v>2175</v>
      </c>
      <c r="E151" s="136">
        <v>581</v>
      </c>
      <c r="F151" s="159" t="str">
        <f>VLOOKUP(E151,VIP!$A$2:$O14935,2,0)</f>
        <v>DRBR426</v>
      </c>
      <c r="G151" s="159" t="str">
        <f>VLOOKUP(E151,'LISTADO ATM'!$A$2:$B$901,2,0)</f>
        <v>ATM Banco Bandex II (Antiguo BNV II)</v>
      </c>
      <c r="H151" s="159" t="str">
        <f>VLOOKUP(E151,VIP!$A$2:$O19896,7,FALSE)</f>
        <v>No</v>
      </c>
      <c r="I151" s="159" t="str">
        <f>VLOOKUP(E151,VIP!$A$2:$O11861,8,FALSE)</f>
        <v>No</v>
      </c>
      <c r="J151" s="159" t="str">
        <f>VLOOKUP(E151,VIP!$A$2:$O11811,8,FALSE)</f>
        <v>No</v>
      </c>
      <c r="K151" s="159" t="str">
        <f>VLOOKUP(E151,VIP!$A$2:$O15385,6,0)</f>
        <v/>
      </c>
      <c r="L151" s="140" t="s">
        <v>2240</v>
      </c>
      <c r="M151" s="95" t="s">
        <v>2439</v>
      </c>
      <c r="N151" s="95" t="s">
        <v>2446</v>
      </c>
      <c r="O151" s="159" t="s">
        <v>2448</v>
      </c>
      <c r="P151" s="159"/>
      <c r="Q151" s="95" t="s">
        <v>2240</v>
      </c>
    </row>
    <row r="152" spans="1:17" ht="18" x14ac:dyDescent="0.25">
      <c r="A152" s="159" t="str">
        <f>VLOOKUP(E152,'LISTADO ATM'!$A$2:$C$902,3,0)</f>
        <v>NORTE</v>
      </c>
      <c r="B152" s="151" t="s">
        <v>2786</v>
      </c>
      <c r="C152" s="96">
        <v>44422.581122685187</v>
      </c>
      <c r="D152" s="96" t="s">
        <v>2617</v>
      </c>
      <c r="E152" s="136">
        <v>208</v>
      </c>
      <c r="F152" s="159" t="str">
        <f>VLOOKUP(E152,VIP!$A$2:$O14934,2,0)</f>
        <v>DRBR208</v>
      </c>
      <c r="G152" s="159" t="str">
        <f>VLOOKUP(E152,'LISTADO ATM'!$A$2:$B$901,2,0)</f>
        <v xml:space="preserve">ATM UNP Tireo </v>
      </c>
      <c r="H152" s="159" t="str">
        <f>VLOOKUP(E152,VIP!$A$2:$O19895,7,FALSE)</f>
        <v>Si</v>
      </c>
      <c r="I152" s="159" t="str">
        <f>VLOOKUP(E152,VIP!$A$2:$O11860,8,FALSE)</f>
        <v>Si</v>
      </c>
      <c r="J152" s="159" t="str">
        <f>VLOOKUP(E152,VIP!$A$2:$O11810,8,FALSE)</f>
        <v>Si</v>
      </c>
      <c r="K152" s="159" t="str">
        <f>VLOOKUP(E152,VIP!$A$2:$O15384,6,0)</f>
        <v>NO</v>
      </c>
      <c r="L152" s="140" t="s">
        <v>2435</v>
      </c>
      <c r="M152" s="160" t="s">
        <v>2537</v>
      </c>
      <c r="N152" s="95" t="s">
        <v>2446</v>
      </c>
      <c r="O152" s="159" t="s">
        <v>2618</v>
      </c>
      <c r="P152" s="159"/>
      <c r="Q152" s="160" t="s">
        <v>2834</v>
      </c>
    </row>
    <row r="153" spans="1:17" ht="18" x14ac:dyDescent="0.25">
      <c r="A153" s="159" t="str">
        <f>VLOOKUP(E153,'LISTADO ATM'!$A$2:$C$902,3,0)</f>
        <v>DISTRITO NACIONAL</v>
      </c>
      <c r="B153" s="151" t="s">
        <v>2785</v>
      </c>
      <c r="C153" s="96">
        <v>44422.582465277781</v>
      </c>
      <c r="D153" s="96" t="s">
        <v>2442</v>
      </c>
      <c r="E153" s="136">
        <v>642</v>
      </c>
      <c r="F153" s="159" t="str">
        <f>VLOOKUP(E153,VIP!$A$2:$O14933,2,0)</f>
        <v>DRBR24O</v>
      </c>
      <c r="G153" s="159" t="str">
        <f>VLOOKUP(E153,'LISTADO ATM'!$A$2:$B$901,2,0)</f>
        <v xml:space="preserve">ATM OMSA Sto. Dgo. </v>
      </c>
      <c r="H153" s="159" t="str">
        <f>VLOOKUP(E153,VIP!$A$2:$O19894,7,FALSE)</f>
        <v>Si</v>
      </c>
      <c r="I153" s="159" t="str">
        <f>VLOOKUP(E153,VIP!$A$2:$O11859,8,FALSE)</f>
        <v>Si</v>
      </c>
      <c r="J153" s="159" t="str">
        <f>VLOOKUP(E153,VIP!$A$2:$O11809,8,FALSE)</f>
        <v>Si</v>
      </c>
      <c r="K153" s="159" t="str">
        <f>VLOOKUP(E153,VIP!$A$2:$O15383,6,0)</f>
        <v>NO</v>
      </c>
      <c r="L153" s="140" t="s">
        <v>2435</v>
      </c>
      <c r="M153" s="160" t="s">
        <v>2537</v>
      </c>
      <c r="N153" s="95" t="s">
        <v>2446</v>
      </c>
      <c r="O153" s="159" t="s">
        <v>2447</v>
      </c>
      <c r="P153" s="159"/>
      <c r="Q153" s="160" t="s">
        <v>2860</v>
      </c>
    </row>
    <row r="154" spans="1:17" ht="18" x14ac:dyDescent="0.25">
      <c r="A154" s="159" t="str">
        <f>VLOOKUP(E154,'LISTADO ATM'!$A$2:$C$902,3,0)</f>
        <v>NORTE</v>
      </c>
      <c r="B154" s="151" t="s">
        <v>2784</v>
      </c>
      <c r="C154" s="96">
        <v>44422.58457175926</v>
      </c>
      <c r="D154" s="96" t="s">
        <v>2462</v>
      </c>
      <c r="E154" s="136">
        <v>969</v>
      </c>
      <c r="F154" s="159" t="str">
        <f>VLOOKUP(E154,VIP!$A$2:$O14932,2,0)</f>
        <v>DRBR12F</v>
      </c>
      <c r="G154" s="159" t="str">
        <f>VLOOKUP(E154,'LISTADO ATM'!$A$2:$B$901,2,0)</f>
        <v xml:space="preserve">ATM Oficina El Sol I (Santiago) </v>
      </c>
      <c r="H154" s="159" t="str">
        <f>VLOOKUP(E154,VIP!$A$2:$O19893,7,FALSE)</f>
        <v>Si</v>
      </c>
      <c r="I154" s="159" t="str">
        <f>VLOOKUP(E154,VIP!$A$2:$O11858,8,FALSE)</f>
        <v>Si</v>
      </c>
      <c r="J154" s="159" t="str">
        <f>VLOOKUP(E154,VIP!$A$2:$O11808,8,FALSE)</f>
        <v>Si</v>
      </c>
      <c r="K154" s="159" t="str">
        <f>VLOOKUP(E154,VIP!$A$2:$O15382,6,0)</f>
        <v>SI</v>
      </c>
      <c r="L154" s="140" t="s">
        <v>2411</v>
      </c>
      <c r="M154" s="95" t="s">
        <v>2439</v>
      </c>
      <c r="N154" s="95" t="s">
        <v>2446</v>
      </c>
      <c r="O154" s="159" t="s">
        <v>2463</v>
      </c>
      <c r="P154" s="159"/>
      <c r="Q154" s="95" t="s">
        <v>2411</v>
      </c>
    </row>
    <row r="155" spans="1:17" ht="18" x14ac:dyDescent="0.25">
      <c r="A155" s="159" t="str">
        <f>VLOOKUP(E155,'LISTADO ATM'!$A$2:$C$902,3,0)</f>
        <v>NORTE</v>
      </c>
      <c r="B155" s="151" t="s">
        <v>2783</v>
      </c>
      <c r="C155" s="96">
        <v>44422.584675925929</v>
      </c>
      <c r="D155" s="96" t="s">
        <v>2175</v>
      </c>
      <c r="E155" s="136">
        <v>334</v>
      </c>
      <c r="F155" s="159" t="str">
        <f>VLOOKUP(E155,VIP!$A$2:$O14931,2,0)</f>
        <v>DRBR334</v>
      </c>
      <c r="G155" s="159" t="str">
        <f>VLOOKUP(E155,'LISTADO ATM'!$A$2:$B$901,2,0)</f>
        <v>ATM Oficina Salcedo II</v>
      </c>
      <c r="H155" s="159" t="str">
        <f>VLOOKUP(E155,VIP!$A$2:$O19892,7,FALSE)</f>
        <v>Si</v>
      </c>
      <c r="I155" s="159" t="str">
        <f>VLOOKUP(E155,VIP!$A$2:$O11857,8,FALSE)</f>
        <v>Si</v>
      </c>
      <c r="J155" s="159" t="str">
        <f>VLOOKUP(E155,VIP!$A$2:$O11807,8,FALSE)</f>
        <v>Si</v>
      </c>
      <c r="K155" s="159" t="str">
        <f>VLOOKUP(E155,VIP!$A$2:$O15381,6,0)</f>
        <v>SI</v>
      </c>
      <c r="L155" s="140" t="s">
        <v>2214</v>
      </c>
      <c r="M155" s="95" t="s">
        <v>2439</v>
      </c>
      <c r="N155" s="95" t="s">
        <v>2446</v>
      </c>
      <c r="O155" s="159" t="s">
        <v>2448</v>
      </c>
      <c r="P155" s="159"/>
      <c r="Q155" s="95" t="s">
        <v>2214</v>
      </c>
    </row>
    <row r="1037597" spans="16:16" ht="18" x14ac:dyDescent="0.25">
      <c r="P1037597" s="110"/>
    </row>
  </sheetData>
  <autoFilter ref="A4:Q59">
    <sortState ref="A5:Q155">
      <sortCondition ref="C4:C59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0:B88 B156:B1048576">
    <cfRule type="duplicateValues" dxfId="341" priority="129791"/>
  </conditionalFormatting>
  <conditionalFormatting sqref="B60:B88 B156:B1048576">
    <cfRule type="duplicateValues" dxfId="340" priority="129800"/>
  </conditionalFormatting>
  <conditionalFormatting sqref="B13:B21">
    <cfRule type="duplicateValues" dxfId="339" priority="104"/>
  </conditionalFormatting>
  <conditionalFormatting sqref="E78">
    <cfRule type="duplicateValues" dxfId="338" priority="88"/>
    <cfRule type="duplicateValues" dxfId="337" priority="89"/>
    <cfRule type="duplicateValues" dxfId="336" priority="90"/>
    <cfRule type="duplicateValues" dxfId="335" priority="91"/>
  </conditionalFormatting>
  <conditionalFormatting sqref="E78">
    <cfRule type="duplicateValues" dxfId="334" priority="84"/>
    <cfRule type="duplicateValues" dxfId="333" priority="85"/>
    <cfRule type="duplicateValues" dxfId="332" priority="86"/>
    <cfRule type="duplicateValues" dxfId="331" priority="87"/>
  </conditionalFormatting>
  <conditionalFormatting sqref="B78">
    <cfRule type="duplicateValues" dxfId="330" priority="83"/>
  </conditionalFormatting>
  <conditionalFormatting sqref="B79">
    <cfRule type="duplicateValues" dxfId="329" priority="82"/>
  </conditionalFormatting>
  <conditionalFormatting sqref="E79">
    <cfRule type="duplicateValues" dxfId="328" priority="78"/>
    <cfRule type="duplicateValues" dxfId="327" priority="79"/>
    <cfRule type="duplicateValues" dxfId="326" priority="80"/>
    <cfRule type="duplicateValues" dxfId="325" priority="81"/>
  </conditionalFormatting>
  <conditionalFormatting sqref="E79">
    <cfRule type="duplicateValues" dxfId="324" priority="74"/>
    <cfRule type="duplicateValues" dxfId="323" priority="75"/>
    <cfRule type="duplicateValues" dxfId="322" priority="76"/>
    <cfRule type="duplicateValues" dxfId="321" priority="77"/>
  </conditionalFormatting>
  <conditionalFormatting sqref="B80">
    <cfRule type="duplicateValues" dxfId="320" priority="73"/>
  </conditionalFormatting>
  <conditionalFormatting sqref="E80:E88">
    <cfRule type="duplicateValues" dxfId="319" priority="69"/>
    <cfRule type="duplicateValues" dxfId="318" priority="70"/>
    <cfRule type="duplicateValues" dxfId="317" priority="71"/>
    <cfRule type="duplicateValues" dxfId="316" priority="72"/>
  </conditionalFormatting>
  <conditionalFormatting sqref="E80:E88">
    <cfRule type="duplicateValues" dxfId="315" priority="65"/>
    <cfRule type="duplicateValues" dxfId="314" priority="66"/>
    <cfRule type="duplicateValues" dxfId="313" priority="67"/>
    <cfRule type="duplicateValues" dxfId="312" priority="68"/>
  </conditionalFormatting>
  <conditionalFormatting sqref="B5:B12">
    <cfRule type="duplicateValues" dxfId="311" priority="130265"/>
  </conditionalFormatting>
  <conditionalFormatting sqref="B81">
    <cfRule type="duplicateValues" dxfId="310" priority="64"/>
  </conditionalFormatting>
  <conditionalFormatting sqref="E81">
    <cfRule type="duplicateValues" dxfId="309" priority="60"/>
    <cfRule type="duplicateValues" dxfId="308" priority="61"/>
    <cfRule type="duplicateValues" dxfId="307" priority="62"/>
    <cfRule type="duplicateValues" dxfId="306" priority="63"/>
  </conditionalFormatting>
  <conditionalFormatting sqref="E81">
    <cfRule type="duplicateValues" dxfId="305" priority="56"/>
    <cfRule type="duplicateValues" dxfId="304" priority="57"/>
    <cfRule type="duplicateValues" dxfId="303" priority="58"/>
    <cfRule type="duplicateValues" dxfId="302" priority="59"/>
  </conditionalFormatting>
  <conditionalFormatting sqref="B41:B77">
    <cfRule type="duplicateValues" dxfId="301" priority="130294"/>
  </conditionalFormatting>
  <conditionalFormatting sqref="E41:E77">
    <cfRule type="duplicateValues" dxfId="300" priority="130296"/>
    <cfRule type="duplicateValues" dxfId="299" priority="130297"/>
    <cfRule type="duplicateValues" dxfId="298" priority="130298"/>
    <cfRule type="duplicateValues" dxfId="297" priority="130299"/>
  </conditionalFormatting>
  <conditionalFormatting sqref="B22:B40">
    <cfRule type="duplicateValues" dxfId="296" priority="130309"/>
  </conditionalFormatting>
  <conditionalFormatting sqref="E5:E77">
    <cfRule type="duplicateValues" dxfId="295" priority="130311"/>
    <cfRule type="duplicateValues" dxfId="294" priority="130312"/>
    <cfRule type="duplicateValues" dxfId="293" priority="130313"/>
    <cfRule type="duplicateValues" dxfId="292" priority="130314"/>
  </conditionalFormatting>
  <conditionalFormatting sqref="B81:B88">
    <cfRule type="duplicateValues" dxfId="291" priority="45"/>
  </conditionalFormatting>
  <conditionalFormatting sqref="B89:B112">
    <cfRule type="duplicateValues" dxfId="290" priority="44"/>
  </conditionalFormatting>
  <conditionalFormatting sqref="B89:B112">
    <cfRule type="duplicateValues" dxfId="289" priority="43"/>
  </conditionalFormatting>
  <conditionalFormatting sqref="E89:E112">
    <cfRule type="duplicateValues" dxfId="288" priority="39"/>
    <cfRule type="duplicateValues" dxfId="287" priority="40"/>
    <cfRule type="duplicateValues" dxfId="286" priority="41"/>
    <cfRule type="duplicateValues" dxfId="285" priority="42"/>
  </conditionalFormatting>
  <conditionalFormatting sqref="E89:E112">
    <cfRule type="duplicateValues" dxfId="284" priority="35"/>
    <cfRule type="duplicateValues" dxfId="283" priority="36"/>
    <cfRule type="duplicateValues" dxfId="282" priority="37"/>
    <cfRule type="duplicateValues" dxfId="281" priority="38"/>
  </conditionalFormatting>
  <conditionalFormatting sqref="B89:B112">
    <cfRule type="duplicateValues" dxfId="280" priority="34"/>
  </conditionalFormatting>
  <conditionalFormatting sqref="B113:B122">
    <cfRule type="duplicateValues" dxfId="279" priority="33"/>
  </conditionalFormatting>
  <conditionalFormatting sqref="B113:B122">
    <cfRule type="duplicateValues" dxfId="278" priority="32"/>
  </conditionalFormatting>
  <conditionalFormatting sqref="E113:E122">
    <cfRule type="duplicateValues" dxfId="277" priority="28"/>
    <cfRule type="duplicateValues" dxfId="276" priority="29"/>
    <cfRule type="duplicateValues" dxfId="275" priority="30"/>
    <cfRule type="duplicateValues" dxfId="274" priority="31"/>
  </conditionalFormatting>
  <conditionalFormatting sqref="E113:E122">
    <cfRule type="duplicateValues" dxfId="273" priority="24"/>
    <cfRule type="duplicateValues" dxfId="272" priority="25"/>
    <cfRule type="duplicateValues" dxfId="271" priority="26"/>
    <cfRule type="duplicateValues" dxfId="270" priority="27"/>
  </conditionalFormatting>
  <conditionalFormatting sqref="B113:B122">
    <cfRule type="duplicateValues" dxfId="269" priority="23"/>
  </conditionalFormatting>
  <conditionalFormatting sqref="B123:B147">
    <cfRule type="duplicateValues" dxfId="268" priority="22"/>
  </conditionalFormatting>
  <conditionalFormatting sqref="B123:B147">
    <cfRule type="duplicateValues" dxfId="267" priority="21"/>
  </conditionalFormatting>
  <conditionalFormatting sqref="E123:E147">
    <cfRule type="duplicateValues" dxfId="266" priority="17"/>
    <cfRule type="duplicateValues" dxfId="265" priority="18"/>
    <cfRule type="duplicateValues" dxfId="264" priority="19"/>
    <cfRule type="duplicateValues" dxfId="263" priority="20"/>
  </conditionalFormatting>
  <conditionalFormatting sqref="E123:E147">
    <cfRule type="duplicateValues" dxfId="262" priority="13"/>
    <cfRule type="duplicateValues" dxfId="261" priority="14"/>
    <cfRule type="duplicateValues" dxfId="260" priority="15"/>
    <cfRule type="duplicateValues" dxfId="259" priority="16"/>
  </conditionalFormatting>
  <conditionalFormatting sqref="B123:B147">
    <cfRule type="duplicateValues" dxfId="258" priority="12"/>
  </conditionalFormatting>
  <conditionalFormatting sqref="B148:B155">
    <cfRule type="duplicateValues" dxfId="257" priority="11"/>
  </conditionalFormatting>
  <conditionalFormatting sqref="B148:B155">
    <cfRule type="duplicateValues" dxfId="256" priority="10"/>
  </conditionalFormatting>
  <conditionalFormatting sqref="E148:E155">
    <cfRule type="duplicateValues" dxfId="255" priority="6"/>
    <cfRule type="duplicateValues" dxfId="254" priority="7"/>
    <cfRule type="duplicateValues" dxfId="253" priority="8"/>
    <cfRule type="duplicateValues" dxfId="252" priority="9"/>
  </conditionalFormatting>
  <conditionalFormatting sqref="E148:E155">
    <cfRule type="duplicateValues" dxfId="251" priority="2"/>
    <cfRule type="duplicateValues" dxfId="250" priority="3"/>
    <cfRule type="duplicateValues" dxfId="249" priority="4"/>
    <cfRule type="duplicateValues" dxfId="248" priority="5"/>
  </conditionalFormatting>
  <conditionalFormatting sqref="B148:B155">
    <cfRule type="duplicateValues" dxfId="24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opLeftCell="G1" zoomScale="70" zoomScaleNormal="70" workbookViewId="0">
      <selection activeCell="K6" sqref="K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2145</v>
      </c>
      <c r="B1" s="185"/>
      <c r="C1" s="185"/>
      <c r="D1" s="185"/>
      <c r="E1" s="186"/>
      <c r="F1" s="182" t="s">
        <v>2542</v>
      </c>
      <c r="G1" s="183"/>
      <c r="H1" s="100">
        <f>COUNTIF(A:E,"2 Gavetas Vacías + 1 Fallando")</f>
        <v>1</v>
      </c>
      <c r="I1" s="100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87" t="s">
        <v>2444</v>
      </c>
      <c r="B2" s="188"/>
      <c r="C2" s="188"/>
      <c r="D2" s="188"/>
      <c r="E2" s="189"/>
      <c r="F2" s="99" t="s">
        <v>2541</v>
      </c>
      <c r="G2" s="98">
        <f>G3+G4</f>
        <v>159</v>
      </c>
      <c r="H2" s="99" t="s">
        <v>2551</v>
      </c>
      <c r="I2" s="98">
        <f>COUNTIF(A:E,"Abastecido")</f>
        <v>21</v>
      </c>
      <c r="J2" s="99" t="s">
        <v>2568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57</v>
      </c>
      <c r="H3" s="99" t="s">
        <v>2547</v>
      </c>
      <c r="I3" s="98">
        <f>COUNTIF(A:E,"Gavetas Vacías + Gavetas Fallando")</f>
        <v>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44421.25</v>
      </c>
      <c r="C4" s="124"/>
      <c r="D4" s="124"/>
      <c r="E4" s="145"/>
      <c r="F4" s="99" t="s">
        <v>2537</v>
      </c>
      <c r="G4" s="98">
        <f>COUNTIF(REPORTE!A:Q,"En Servicio")</f>
        <v>102</v>
      </c>
      <c r="H4" s="99" t="s">
        <v>2550</v>
      </c>
      <c r="I4" s="98">
        <f>COUNTIF(A:E,"Solucionado")</f>
        <v>5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44421.75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2</v>
      </c>
    </row>
    <row r="7" spans="1:11" ht="18" customHeight="1" x14ac:dyDescent="0.25">
      <c r="A7" s="170" t="s">
        <v>2572</v>
      </c>
      <c r="B7" s="171"/>
      <c r="C7" s="171"/>
      <c r="D7" s="171"/>
      <c r="E7" s="172"/>
      <c r="F7" s="99" t="s">
        <v>2543</v>
      </c>
      <c r="G7" s="98">
        <f>COUNTIF(A:E,"Sin Efectivo")</f>
        <v>16</v>
      </c>
      <c r="H7" s="99" t="s">
        <v>2549</v>
      </c>
      <c r="I7" s="98">
        <f>COUNTIF(A:E,"GAVETA DE DEPOSITO LLENA")</f>
        <v>0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NORTE</v>
      </c>
      <c r="B9" s="153">
        <v>285</v>
      </c>
      <c r="C9" s="136" t="str">
        <f>VLOOKUP(B9,'[2]LISTADO ATM'!$A$2:$B$822,2,0)</f>
        <v xml:space="preserve">ATM Oficina Camino Real (Puerto Plata) </v>
      </c>
      <c r="D9" s="134" t="s">
        <v>2668</v>
      </c>
      <c r="E9" s="153">
        <v>3335987602</v>
      </c>
    </row>
    <row r="10" spans="1:11" s="108" customFormat="1" ht="18" x14ac:dyDescent="0.25">
      <c r="A10" s="136" t="str">
        <f>VLOOKUP(B10,'[2]LISTADO ATM'!$A$2:$C$822,3,0)</f>
        <v>NORTE</v>
      </c>
      <c r="B10" s="153">
        <v>636</v>
      </c>
      <c r="C10" s="136" t="str">
        <f>VLOOKUP(B10,'[2]LISTADO ATM'!$A$2:$B$822,2,0)</f>
        <v xml:space="preserve">ATM Oficina Tamboríl </v>
      </c>
      <c r="D10" s="134" t="s">
        <v>2668</v>
      </c>
      <c r="E10" s="153">
        <v>3335987721</v>
      </c>
    </row>
    <row r="11" spans="1:11" s="108" customFormat="1" ht="18" x14ac:dyDescent="0.25">
      <c r="A11" s="136" t="str">
        <f>VLOOKUP(B11,'[2]LISTADO ATM'!$A$2:$C$822,3,0)</f>
        <v>DISTRITO NACIONAL</v>
      </c>
      <c r="B11" s="153">
        <v>237</v>
      </c>
      <c r="C11" s="136" t="str">
        <f>VLOOKUP(B11,'[2]LISTADO ATM'!$A$2:$B$822,2,0)</f>
        <v xml:space="preserve">ATM UNP Plaza Vásquez </v>
      </c>
      <c r="D11" s="134" t="s">
        <v>2668</v>
      </c>
      <c r="E11" s="153">
        <v>3335987739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53">
        <v>717</v>
      </c>
      <c r="C12" s="136" t="str">
        <f>VLOOKUP(B12,'[2]LISTADO ATM'!$A$2:$B$822,2,0)</f>
        <v xml:space="preserve">ATM Oficina Los Alcarrizos </v>
      </c>
      <c r="D12" s="134" t="s">
        <v>2668</v>
      </c>
      <c r="E12" s="149">
        <v>3335987740</v>
      </c>
    </row>
    <row r="13" spans="1:11" s="108" customFormat="1" ht="18" x14ac:dyDescent="0.25">
      <c r="A13" s="136" t="str">
        <f>VLOOKUP(B13,'[2]LISTADO ATM'!$A$2:$C$822,3,0)</f>
        <v>DISTRITO NACIONAL</v>
      </c>
      <c r="B13" s="153">
        <v>911</v>
      </c>
      <c r="C13" s="136" t="str">
        <f>VLOOKUP(B13,'[2]LISTADO ATM'!$A$2:$B$822,2,0)</f>
        <v xml:space="preserve">ATM Oficina Venezuela II </v>
      </c>
      <c r="D13" s="134" t="s">
        <v>2668</v>
      </c>
      <c r="E13" s="149">
        <v>3335987743</v>
      </c>
    </row>
    <row r="14" spans="1:11" s="108" customFormat="1" ht="18" x14ac:dyDescent="0.25">
      <c r="A14" s="136" t="str">
        <f>VLOOKUP(B14,'[2]LISTADO ATM'!$A$2:$C$822,3,0)</f>
        <v>NORTE</v>
      </c>
      <c r="B14" s="153">
        <v>606</v>
      </c>
      <c r="C14" s="136" t="str">
        <f>VLOOKUP(B14,'[2]LISTADO ATM'!$A$2:$B$822,2,0)</f>
        <v xml:space="preserve">ATM UNP Manolo Tavarez Justo </v>
      </c>
      <c r="D14" s="134" t="s">
        <v>2668</v>
      </c>
      <c r="E14" s="153">
        <v>3335988054</v>
      </c>
    </row>
    <row r="15" spans="1:11" s="108" customFormat="1" ht="18" x14ac:dyDescent="0.25">
      <c r="A15" s="136" t="str">
        <f>VLOOKUP(B15,'[2]LISTADO ATM'!$A$2:$C$822,3,0)</f>
        <v>ESTE</v>
      </c>
      <c r="B15" s="136">
        <v>219</v>
      </c>
      <c r="C15" s="136" t="str">
        <f>VLOOKUP(B15,'[2]LISTADO ATM'!$A$2:$B$822,2,0)</f>
        <v xml:space="preserve">ATM Oficina La Altagracia (Higuey) </v>
      </c>
      <c r="D15" s="134" t="s">
        <v>2668</v>
      </c>
      <c r="E15" s="149">
        <v>3335987215</v>
      </c>
    </row>
    <row r="16" spans="1:11" s="108" customFormat="1" ht="18" customHeight="1" x14ac:dyDescent="0.25">
      <c r="A16" s="136" t="str">
        <f>VLOOKUP(B16,'[2]LISTADO ATM'!$A$2:$C$822,3,0)</f>
        <v>ESTE</v>
      </c>
      <c r="B16" s="136">
        <v>742</v>
      </c>
      <c r="C16" s="136" t="str">
        <f>VLOOKUP(B16,'[2]LISTADO ATM'!$A$2:$B$822,2,0)</f>
        <v xml:space="preserve">ATM Oficina Plaza del Rey (La Romana) </v>
      </c>
      <c r="D16" s="134" t="s">
        <v>2668</v>
      </c>
      <c r="E16" s="149">
        <v>3335987392</v>
      </c>
    </row>
    <row r="17" spans="1:7" s="108" customFormat="1" ht="18.75" customHeight="1" x14ac:dyDescent="0.25">
      <c r="A17" s="136" t="str">
        <f>VLOOKUP(B17,'[2]LISTADO ATM'!$A$2:$C$822,3,0)</f>
        <v>DISTRITO NACIONAL</v>
      </c>
      <c r="B17" s="136">
        <v>416</v>
      </c>
      <c r="C17" s="136" t="str">
        <f>VLOOKUP(B17,'[2]LISTADO ATM'!$A$2:$B$822,2,0)</f>
        <v xml:space="preserve">ATM Autobanco San Martín II </v>
      </c>
      <c r="D17" s="134" t="s">
        <v>2668</v>
      </c>
      <c r="E17" s="149">
        <v>3335986951</v>
      </c>
    </row>
    <row r="18" spans="1:7" s="108" customFormat="1" ht="18" customHeight="1" x14ac:dyDescent="0.25">
      <c r="A18" s="136" t="str">
        <f>VLOOKUP(B18,'[2]LISTADO ATM'!$A$2:$C$822,3,0)</f>
        <v>ESTE</v>
      </c>
      <c r="B18" s="136">
        <v>480</v>
      </c>
      <c r="C18" s="136" t="str">
        <f>VLOOKUP(B18,'[2]LISTADO ATM'!$A$2:$B$822,2,0)</f>
        <v>ATM UNP Farmaconal Higuey</v>
      </c>
      <c r="D18" s="134" t="s">
        <v>2668</v>
      </c>
      <c r="E18" s="153">
        <v>3335988046</v>
      </c>
    </row>
    <row r="19" spans="1:7" s="108" customFormat="1" ht="18" customHeight="1" x14ac:dyDescent="0.25">
      <c r="A19" s="136" t="str">
        <f>VLOOKUP(B19,'[2]LISTADO ATM'!$A$2:$C$822,3,0)</f>
        <v>NORTE</v>
      </c>
      <c r="B19" s="153">
        <v>372</v>
      </c>
      <c r="C19" s="136" t="str">
        <f>VLOOKUP(B19,'[2]LISTADO ATM'!$A$2:$B$822,2,0)</f>
        <v>ATM Oficina Sánchez II</v>
      </c>
      <c r="D19" s="134" t="s">
        <v>2668</v>
      </c>
      <c r="E19" s="153">
        <v>3335988051</v>
      </c>
    </row>
    <row r="20" spans="1:7" s="114" customFormat="1" ht="18" customHeight="1" x14ac:dyDescent="0.25">
      <c r="A20" s="136" t="str">
        <f>VLOOKUP(B20,'[2]LISTADO ATM'!$A$2:$C$822,3,0)</f>
        <v>ESTE</v>
      </c>
      <c r="B20" s="136">
        <v>268</v>
      </c>
      <c r="C20" s="136" t="str">
        <f>VLOOKUP(B20,'[2]LISTADO ATM'!$A$2:$B$822,2,0)</f>
        <v xml:space="preserve">ATM Autobanco La Altagracia (Higuey) </v>
      </c>
      <c r="D20" s="134" t="s">
        <v>2668</v>
      </c>
      <c r="E20" s="149">
        <v>3335987720</v>
      </c>
    </row>
    <row r="21" spans="1:7" s="114" customFormat="1" ht="18" customHeight="1" x14ac:dyDescent="0.25">
      <c r="A21" s="136" t="str">
        <f>VLOOKUP(B21,'[2]LISTADO ATM'!$A$2:$C$822,3,0)</f>
        <v>NORTE</v>
      </c>
      <c r="B21" s="136">
        <v>633</v>
      </c>
      <c r="C21" s="136" t="str">
        <f>VLOOKUP(B21,'[2]LISTADO ATM'!$A$2:$B$822,2,0)</f>
        <v xml:space="preserve">ATM Autobanco Las Colinas </v>
      </c>
      <c r="D21" s="134" t="s">
        <v>2668</v>
      </c>
      <c r="E21" s="149">
        <v>3335987741</v>
      </c>
    </row>
    <row r="22" spans="1:7" s="114" customFormat="1" ht="18" customHeight="1" x14ac:dyDescent="0.25">
      <c r="A22" s="136" t="str">
        <f>VLOOKUP(B22,'[2]LISTADO ATM'!$A$2:$C$822,3,0)</f>
        <v>NORTE</v>
      </c>
      <c r="B22" s="153">
        <v>746</v>
      </c>
      <c r="C22" s="136" t="str">
        <f>VLOOKUP(B22,'[2]LISTADO ATM'!$A$2:$B$822,2,0)</f>
        <v xml:space="preserve">ATM Oficina Las Terrenas </v>
      </c>
      <c r="D22" s="134" t="s">
        <v>2668</v>
      </c>
      <c r="E22" s="149">
        <v>3335988058</v>
      </c>
    </row>
    <row r="23" spans="1:7" s="114" customFormat="1" ht="18" customHeight="1" x14ac:dyDescent="0.25">
      <c r="A23" s="136" t="str">
        <f>VLOOKUP(B23,'[2]LISTADO ATM'!$A$2:$C$822,3,0)</f>
        <v>DISTRITO NACIONAL</v>
      </c>
      <c r="B23" s="136">
        <v>684</v>
      </c>
      <c r="C23" s="136" t="str">
        <f>VLOOKUP(B23,'[2]LISTADO ATM'!$A$2:$B$822,2,0)</f>
        <v>ATM Estación Texaco Prolongación 27 Febrero</v>
      </c>
      <c r="D23" s="134" t="s">
        <v>2668</v>
      </c>
      <c r="E23" s="149">
        <v>3335988088</v>
      </c>
    </row>
    <row r="24" spans="1:7" s="114" customFormat="1" ht="18" customHeight="1" x14ac:dyDescent="0.25">
      <c r="A24" s="136" t="str">
        <f>VLOOKUP(B24,'[2]LISTADO ATM'!$A$2:$C$822,3,0)</f>
        <v>ESTE</v>
      </c>
      <c r="B24" s="153">
        <v>111</v>
      </c>
      <c r="C24" s="136" t="str">
        <f>VLOOKUP(B24,'[2]LISTADO ATM'!$A$2:$B$822,2,0)</f>
        <v xml:space="preserve">ATM Oficina San Pedro </v>
      </c>
      <c r="D24" s="134" t="s">
        <v>2668</v>
      </c>
      <c r="E24" s="149">
        <v>3335988757</v>
      </c>
    </row>
    <row r="25" spans="1:7" s="114" customFormat="1" ht="18" customHeight="1" x14ac:dyDescent="0.25">
      <c r="A25" s="136" t="str">
        <f>VLOOKUP(B25,'[2]LISTADO ATM'!$A$2:$C$822,3,0)</f>
        <v>ESTE</v>
      </c>
      <c r="B25" s="136">
        <v>912</v>
      </c>
      <c r="C25" s="136" t="str">
        <f>VLOOKUP(B25,'[2]LISTADO ATM'!$A$2:$B$822,2,0)</f>
        <v xml:space="preserve">ATM Oficina San Pedro II </v>
      </c>
      <c r="D25" s="134" t="s">
        <v>2668</v>
      </c>
      <c r="E25" s="149">
        <v>3335988724</v>
      </c>
    </row>
    <row r="26" spans="1:7" s="114" customFormat="1" ht="18" customHeight="1" x14ac:dyDescent="0.25">
      <c r="A26" s="136" t="str">
        <f>VLOOKUP(B26,'[2]LISTADO ATM'!$A$2:$C$822,3,0)</f>
        <v>DISTRITO NACIONAL</v>
      </c>
      <c r="B26" s="153">
        <v>823</v>
      </c>
      <c r="C26" s="136" t="str">
        <f>VLOOKUP(B26,'[2]LISTADO ATM'!$A$2:$B$822,2,0)</f>
        <v xml:space="preserve">ATM UNP El Carril (Haina) </v>
      </c>
      <c r="D26" s="134" t="s">
        <v>2668</v>
      </c>
      <c r="E26" s="149">
        <v>3335986462</v>
      </c>
    </row>
    <row r="27" spans="1:7" s="114" customFormat="1" ht="18.75" customHeight="1" x14ac:dyDescent="0.25">
      <c r="A27" s="136" t="str">
        <f>VLOOKUP(B27,'[2]LISTADO ATM'!$A$2:$C$822,3,0)</f>
        <v>DISTRITO NACIONAL</v>
      </c>
      <c r="B27" s="153">
        <v>590</v>
      </c>
      <c r="C27" s="136" t="str">
        <f>VLOOKUP(B27,'[2]LISTADO ATM'!$A$2:$B$822,2,0)</f>
        <v xml:space="preserve">ATM Olé Aut. Las Américas </v>
      </c>
      <c r="D27" s="134" t="s">
        <v>2668</v>
      </c>
      <c r="E27" s="149">
        <v>3335987025</v>
      </c>
    </row>
    <row r="28" spans="1:7" s="114" customFormat="1" ht="18.75" customHeight="1" x14ac:dyDescent="0.25">
      <c r="A28" s="136" t="str">
        <f>VLOOKUP(B28,'[2]LISTADO ATM'!$A$2:$C$822,3,0)</f>
        <v>ESTE</v>
      </c>
      <c r="B28" s="153">
        <v>824</v>
      </c>
      <c r="C28" s="136" t="str">
        <f>VLOOKUP(B28,'[2]LISTADO ATM'!$A$2:$B$822,2,0)</f>
        <v xml:space="preserve">ATM Multiplaza (Higuey) </v>
      </c>
      <c r="D28" s="134" t="s">
        <v>2668</v>
      </c>
      <c r="E28" s="149">
        <v>3335987745</v>
      </c>
    </row>
    <row r="29" spans="1:7" s="114" customFormat="1" ht="18.75" customHeight="1" thickBot="1" x14ac:dyDescent="0.3">
      <c r="A29" s="136" t="str">
        <f>VLOOKUP(B29,'[2]LISTADO ATM'!$A$2:$C$822,3,0)</f>
        <v>NORTE</v>
      </c>
      <c r="B29" s="154">
        <v>333</v>
      </c>
      <c r="C29" s="136" t="str">
        <f>VLOOKUP(B29,'[2]LISTADO ATM'!$A$2:$B$822,2,0)</f>
        <v>ATM Oficina Turey Maimón</v>
      </c>
      <c r="D29" s="134" t="s">
        <v>2668</v>
      </c>
      <c r="E29" s="149">
        <v>3335988728</v>
      </c>
    </row>
    <row r="30" spans="1:7" s="114" customFormat="1" ht="18.75" customHeight="1" thickBot="1" x14ac:dyDescent="0.3">
      <c r="A30" s="126" t="s">
        <v>2465</v>
      </c>
      <c r="B30" s="156">
        <f>COUNT(B9:B29)</f>
        <v>21</v>
      </c>
      <c r="C30" s="173"/>
      <c r="D30" s="174"/>
      <c r="E30" s="175"/>
    </row>
    <row r="31" spans="1:7" s="114" customFormat="1" x14ac:dyDescent="0.25">
      <c r="A31" s="123"/>
      <c r="B31" s="128"/>
      <c r="C31" s="123"/>
      <c r="D31" s="123"/>
      <c r="E31" s="128"/>
    </row>
    <row r="32" spans="1:7" s="114" customFormat="1" ht="18.75" customHeight="1" x14ac:dyDescent="0.25">
      <c r="A32" s="170" t="s">
        <v>2573</v>
      </c>
      <c r="B32" s="171"/>
      <c r="C32" s="171"/>
      <c r="D32" s="171"/>
      <c r="E32" s="172"/>
      <c r="G32" s="122"/>
    </row>
    <row r="33" spans="1:10" s="114" customFormat="1" ht="18" customHeight="1" x14ac:dyDescent="0.25">
      <c r="A33" s="135" t="s">
        <v>15</v>
      </c>
      <c r="B33" s="135" t="s">
        <v>2409</v>
      </c>
      <c r="C33" s="135" t="s">
        <v>46</v>
      </c>
      <c r="D33" s="135" t="s">
        <v>2412</v>
      </c>
      <c r="E33" s="135" t="s">
        <v>2410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ATM'!$A$2:$C$822,3,0)</f>
        <v>DISTRITO NACIONAL</v>
      </c>
      <c r="B34" s="136">
        <v>87</v>
      </c>
      <c r="C34" s="136" t="str">
        <f>VLOOKUP(B34,'[2]LISTADO ATM'!$A$2:$B$822,2,0)</f>
        <v xml:space="preserve">ATM Autoservicio Sarasota </v>
      </c>
      <c r="D34" s="134" t="s">
        <v>2533</v>
      </c>
      <c r="E34" s="149">
        <v>333598773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VLOOKUP(B35,'[3]LISTADO ATM'!$A$2:$C$922,3,0)</f>
        <v>NORTE</v>
      </c>
      <c r="B35" s="136">
        <v>741</v>
      </c>
      <c r="C35" s="136" t="str">
        <f>VLOOKUP(B35,'[3]LISTADO ATM'!$A$2:$B$822,2,0)</f>
        <v>ATM CURNE UASD San Francisco de Macorís</v>
      </c>
      <c r="D35" s="134" t="s">
        <v>2533</v>
      </c>
      <c r="E35" s="149">
        <v>3335986521</v>
      </c>
    </row>
    <row r="36" spans="1:10" s="122" customFormat="1" ht="18.75" customHeight="1" x14ac:dyDescent="0.25">
      <c r="A36" s="136" t="str">
        <f>VLOOKUP(B36,'[2]LISTADO ATM'!$A$2:$C$822,3,0)</f>
        <v>NORTE</v>
      </c>
      <c r="B36" s="136">
        <v>97</v>
      </c>
      <c r="C36" s="136" t="str">
        <f>VLOOKUP(B36,'[2]LISTADO ATM'!$A$2:$B$822,2,0)</f>
        <v xml:space="preserve">ATM Oficina Villa Riva </v>
      </c>
      <c r="D36" s="134" t="s">
        <v>2533</v>
      </c>
      <c r="E36" s="149" t="s">
        <v>2623</v>
      </c>
    </row>
    <row r="37" spans="1:10" s="122" customFormat="1" ht="18" x14ac:dyDescent="0.25">
      <c r="A37" s="136" t="str">
        <f>VLOOKUP(B37,'[3]LISTADO ATM'!$A$2:$C$922,3,0)</f>
        <v>SUR</v>
      </c>
      <c r="B37" s="136">
        <v>880</v>
      </c>
      <c r="C37" s="136" t="str">
        <f>VLOOKUP(B37,'[3]LISTADO ATM'!$A$2:$B$822,2,0)</f>
        <v xml:space="preserve">ATM Autoservicio Barahona II </v>
      </c>
      <c r="D37" s="134" t="s">
        <v>2533</v>
      </c>
      <c r="E37" s="149">
        <v>3335987733</v>
      </c>
    </row>
    <row r="38" spans="1:10" s="122" customFormat="1" ht="18.75" thickBot="1" x14ac:dyDescent="0.3">
      <c r="A38" s="136" t="str">
        <f>VLOOKUP(B38,'[3]LISTADO ATM'!$A$2:$C$922,3,0)</f>
        <v>DISTRITO NACIONAL</v>
      </c>
      <c r="B38" s="136">
        <v>701</v>
      </c>
      <c r="C38" s="136" t="str">
        <f>VLOOKUP(B38,'[3]LISTADO ATM'!$A$2:$B$822,2,0)</f>
        <v>ATM Autoservicio Los Alcarrizos</v>
      </c>
      <c r="D38" s="134" t="s">
        <v>2533</v>
      </c>
      <c r="E38" s="149" t="s">
        <v>2615</v>
      </c>
    </row>
    <row r="39" spans="1:10" s="122" customFormat="1" ht="18" customHeight="1" thickBot="1" x14ac:dyDescent="0.3">
      <c r="A39" s="126" t="s">
        <v>2465</v>
      </c>
      <c r="B39" s="156">
        <f>COUNT(B34:B38)</f>
        <v>5</v>
      </c>
      <c r="C39" s="173"/>
      <c r="D39" s="174"/>
      <c r="E39" s="175"/>
    </row>
    <row r="40" spans="1:10" s="122" customFormat="1" ht="15.75" thickBot="1" x14ac:dyDescent="0.3">
      <c r="A40" s="123"/>
      <c r="B40" s="128"/>
      <c r="C40" s="123"/>
      <c r="D40" s="123"/>
      <c r="E40" s="128"/>
    </row>
    <row r="41" spans="1:10" s="114" customFormat="1" ht="18" customHeight="1" thickBot="1" x14ac:dyDescent="0.3">
      <c r="A41" s="176" t="s">
        <v>2466</v>
      </c>
      <c r="B41" s="177"/>
      <c r="C41" s="177"/>
      <c r="D41" s="177"/>
      <c r="E41" s="178"/>
      <c r="F41" s="122"/>
      <c r="G41" s="122"/>
      <c r="H41" s="122"/>
      <c r="I41" s="122"/>
      <c r="J41" s="122"/>
    </row>
    <row r="42" spans="1:10" s="114" customFormat="1" ht="18.75" customHeight="1" x14ac:dyDescent="0.25">
      <c r="A42" s="125" t="s">
        <v>15</v>
      </c>
      <c r="B42" s="135" t="s">
        <v>2409</v>
      </c>
      <c r="C42" s="125" t="s">
        <v>46</v>
      </c>
      <c r="D42" s="125" t="s">
        <v>2412</v>
      </c>
      <c r="E42" s="135" t="s">
        <v>2410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ATM'!$A$2:$C$822,3,0)</f>
        <v>DISTRITO NACIONAL</v>
      </c>
      <c r="B43" s="136">
        <v>709</v>
      </c>
      <c r="C43" s="136" t="str">
        <f>VLOOKUP(B43,'[2]LISTADO ATM'!$A$2:$B$822,2,0)</f>
        <v xml:space="preserve">ATM Seguros Maestro SEMMA  </v>
      </c>
      <c r="D43" s="144" t="s">
        <v>2430</v>
      </c>
      <c r="E43" s="149">
        <v>3335988706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ATM'!$A$2:$C$822,3,0)</f>
        <v>DISTRITO NACIONAL</v>
      </c>
      <c r="B44" s="136">
        <v>628</v>
      </c>
      <c r="C44" s="136" t="str">
        <f>VLOOKUP(B44,'[2]LISTADO ATM'!$A$2:$B$822,2,0)</f>
        <v xml:space="preserve">ATM Autobanco San Isidro </v>
      </c>
      <c r="D44" s="144" t="s">
        <v>2430</v>
      </c>
      <c r="E44" s="149">
        <v>3335988735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ATM'!$A$2:$C$822,3,0)</f>
        <v>ESTE</v>
      </c>
      <c r="B45" s="136">
        <v>608</v>
      </c>
      <c r="C45" s="136" t="str">
        <f>VLOOKUP(B45,'[2]LISTADO ATM'!$A$2:$B$822,2,0)</f>
        <v xml:space="preserve">ATM Oficina Jumbo (San Pedro) </v>
      </c>
      <c r="D45" s="144" t="s">
        <v>2430</v>
      </c>
      <c r="E45" s="153">
        <v>3335987742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SUR</v>
      </c>
      <c r="B46" s="136">
        <v>182</v>
      </c>
      <c r="C46" s="136" t="str">
        <f>VLOOKUP(B46,'[2]LISTADO ATM'!$A$2:$B$822,2,0)</f>
        <v xml:space="preserve">ATM Barahona Comb </v>
      </c>
      <c r="D46" s="144" t="s">
        <v>2430</v>
      </c>
      <c r="E46" s="149">
        <v>3335988880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NORTE</v>
      </c>
      <c r="B47" s="136">
        <v>720</v>
      </c>
      <c r="C47" s="136" t="str">
        <f>VLOOKUP(B47,'[2]LISTADO ATM'!$A$2:$B$822,2,0)</f>
        <v xml:space="preserve">ATM OMSA (Santiago) </v>
      </c>
      <c r="D47" s="144" t="s">
        <v>2430</v>
      </c>
      <c r="E47" s="149">
        <v>3335989065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NORTE</v>
      </c>
      <c r="B48" s="136">
        <v>632</v>
      </c>
      <c r="C48" s="136" t="str">
        <f>VLOOKUP(B48,'[2]LISTADO ATM'!$A$2:$B$822,2,0)</f>
        <v xml:space="preserve">ATM Autobanco Gurabo </v>
      </c>
      <c r="D48" s="144" t="s">
        <v>2430</v>
      </c>
      <c r="E48" s="149">
        <v>3335989069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36">
        <v>325</v>
      </c>
      <c r="C49" s="136" t="str">
        <f>VLOOKUP(B49,'[2]LISTADO ATM'!$A$2:$B$822,2,0)</f>
        <v>ATM Casa Edwin</v>
      </c>
      <c r="D49" s="144" t="s">
        <v>2430</v>
      </c>
      <c r="E49" s="149">
        <v>3335989071</v>
      </c>
    </row>
    <row r="50" spans="1:5" s="114" customFormat="1" ht="18" customHeight="1" x14ac:dyDescent="0.25">
      <c r="A50" s="136" t="str">
        <f>VLOOKUP(B50,'[2]LISTADO ATM'!$A$2:$C$822,3,0)</f>
        <v>ESTE</v>
      </c>
      <c r="B50" s="136">
        <v>114</v>
      </c>
      <c r="C50" s="136" t="str">
        <f>VLOOKUP(B50,'[2]LISTADO ATM'!$A$2:$B$822,2,0)</f>
        <v xml:space="preserve">ATM Oficina Hato Mayor </v>
      </c>
      <c r="D50" s="144" t="s">
        <v>2430</v>
      </c>
      <c r="E50" s="149">
        <v>3335989091</v>
      </c>
    </row>
    <row r="51" spans="1:5" s="114" customFormat="1" ht="18.75" customHeight="1" x14ac:dyDescent="0.25">
      <c r="A51" s="136" t="str">
        <f>VLOOKUP(B51,'[2]LISTADO ATM'!$A$2:$C$822,3,0)</f>
        <v>NORTE</v>
      </c>
      <c r="B51" s="136">
        <v>157</v>
      </c>
      <c r="C51" s="136" t="str">
        <f>VLOOKUP(B51,'[2]LISTADO ATM'!$A$2:$B$822,2,0)</f>
        <v xml:space="preserve">ATM Oficina Samaná </v>
      </c>
      <c r="D51" s="144" t="s">
        <v>2430</v>
      </c>
      <c r="E51" s="149">
        <v>3335989092</v>
      </c>
    </row>
    <row r="52" spans="1:5" s="114" customFormat="1" ht="18.75" customHeight="1" x14ac:dyDescent="0.25">
      <c r="A52" s="136" t="str">
        <f>VLOOKUP(B52,'[2]LISTADO ATM'!$A$2:$C$822,3,0)</f>
        <v>SUR</v>
      </c>
      <c r="B52" s="136">
        <v>356</v>
      </c>
      <c r="C52" s="136" t="str">
        <f>VLOOKUP(B52,'[2]LISTADO ATM'!$A$2:$B$822,2,0)</f>
        <v xml:space="preserve">ATM Estación Sigma (San Cristóbal) </v>
      </c>
      <c r="D52" s="144" t="s">
        <v>2430</v>
      </c>
      <c r="E52" s="149">
        <v>3335989093</v>
      </c>
    </row>
    <row r="53" spans="1:5" s="114" customFormat="1" ht="18" customHeight="1" x14ac:dyDescent="0.25">
      <c r="A53" s="136" t="str">
        <f>VLOOKUP(B53,'[2]LISTADO ATM'!$A$2:$C$822,3,0)</f>
        <v>DISTRITO NACIONAL</v>
      </c>
      <c r="B53" s="136">
        <v>755</v>
      </c>
      <c r="C53" s="136" t="str">
        <f>VLOOKUP(B53,'[2]LISTADO ATM'!$A$2:$B$822,2,0)</f>
        <v xml:space="preserve">ATM Oficina Galería del Este (Plaza) </v>
      </c>
      <c r="D53" s="144" t="s">
        <v>2430</v>
      </c>
      <c r="E53" s="149">
        <v>3335989094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36">
        <v>507</v>
      </c>
      <c r="C54" s="136" t="str">
        <f>VLOOKUP(B54,'[2]LISTADO ATM'!$A$2:$B$822,2,0)</f>
        <v>ATM Estación Sigma Boca Chica</v>
      </c>
      <c r="D54" s="144" t="s">
        <v>2430</v>
      </c>
      <c r="E54" s="149">
        <v>3335989095</v>
      </c>
    </row>
    <row r="55" spans="1:5" s="122" customFormat="1" ht="18" customHeight="1" x14ac:dyDescent="0.25">
      <c r="A55" s="136" t="str">
        <f>VLOOKUP(B55,'[2]LISTADO ATM'!$A$2:$C$922,3,0)</f>
        <v>NORTE</v>
      </c>
      <c r="B55" s="136">
        <v>990</v>
      </c>
      <c r="C55" s="136" t="str">
        <f>VLOOKUP(B55,'[2]LISTADO ATM'!$A$2:$B$922,2,0)</f>
        <v xml:space="preserve">ATM Autoservicio Bonao II </v>
      </c>
      <c r="D55" s="144" t="s">
        <v>2430</v>
      </c>
      <c r="E55" s="149">
        <v>3335989096</v>
      </c>
    </row>
    <row r="56" spans="1:5" s="122" customFormat="1" ht="18" customHeight="1" x14ac:dyDescent="0.25">
      <c r="A56" s="136" t="str">
        <f>VLOOKUP(B56,'[2]LISTADO ATM'!$A$2:$C$922,3,0)</f>
        <v>DISTRITO NACIONAL</v>
      </c>
      <c r="B56" s="136">
        <v>697</v>
      </c>
      <c r="C56" s="136" t="str">
        <f>VLOOKUP(B56,'[2]LISTADO ATM'!$A$2:$B$922,2,0)</f>
        <v>ATM Hipermercado Olé Ciudad Juan Bosch</v>
      </c>
      <c r="D56" s="144" t="s">
        <v>2430</v>
      </c>
      <c r="E56" s="149">
        <v>3335989100</v>
      </c>
    </row>
    <row r="57" spans="1:5" s="122" customFormat="1" ht="18" x14ac:dyDescent="0.25">
      <c r="A57" s="136" t="str">
        <f>VLOOKUP(B57,'[2]LISTADO ATM'!$A$2:$C$922,3,0)</f>
        <v>DISTRITO NACIONAL</v>
      </c>
      <c r="B57" s="136">
        <v>769</v>
      </c>
      <c r="C57" s="136" t="str">
        <f>VLOOKUP(B57,'[2]LISTADO ATM'!$A$2:$B$922,2,0)</f>
        <v>ATM UNP Pablo Mella Morales</v>
      </c>
      <c r="D57" s="144" t="s">
        <v>2430</v>
      </c>
      <c r="E57" s="149">
        <v>3335989131</v>
      </c>
    </row>
    <row r="58" spans="1:5" s="122" customFormat="1" ht="18.75" thickBot="1" x14ac:dyDescent="0.3">
      <c r="A58" s="136" t="str">
        <f>VLOOKUP(B58,'[2]LISTADO ATM'!$A$2:$C$922,3,0)</f>
        <v>NORTE</v>
      </c>
      <c r="B58" s="136">
        <v>288</v>
      </c>
      <c r="C58" s="136" t="str">
        <f>VLOOKUP(B58,'[2]LISTADO ATM'!$A$2:$B$922,2,0)</f>
        <v xml:space="preserve">ATM Oficina Camino Real II (Puerto Plata) </v>
      </c>
      <c r="D58" s="144" t="s">
        <v>2430</v>
      </c>
      <c r="E58" s="149">
        <v>3335989135</v>
      </c>
    </row>
    <row r="59" spans="1:5" s="122" customFormat="1" ht="18" customHeight="1" thickBot="1" x14ac:dyDescent="0.3">
      <c r="A59" s="126"/>
      <c r="B59" s="156">
        <f>COUNT(B43:B58)</f>
        <v>16</v>
      </c>
      <c r="C59" s="133"/>
      <c r="D59" s="133"/>
      <c r="E59" s="146"/>
    </row>
    <row r="60" spans="1:5" s="122" customFormat="1" ht="18.75" customHeight="1" thickBot="1" x14ac:dyDescent="0.3">
      <c r="A60" s="123"/>
      <c r="B60" s="128"/>
      <c r="C60" s="123"/>
      <c r="D60" s="123"/>
      <c r="E60" s="128"/>
    </row>
    <row r="61" spans="1:5" s="114" customFormat="1" ht="18" customHeight="1" x14ac:dyDescent="0.25">
      <c r="A61" s="190" t="s">
        <v>2610</v>
      </c>
      <c r="B61" s="191"/>
      <c r="C61" s="191"/>
      <c r="D61" s="191"/>
      <c r="E61" s="192"/>
    </row>
    <row r="62" spans="1:5" s="114" customFormat="1" ht="18" customHeight="1" x14ac:dyDescent="0.25">
      <c r="A62" s="135" t="s">
        <v>15</v>
      </c>
      <c r="B62" s="135" t="s">
        <v>2409</v>
      </c>
      <c r="C62" s="135" t="s">
        <v>46</v>
      </c>
      <c r="D62" s="135" t="s">
        <v>2412</v>
      </c>
      <c r="E62" s="135" t="s">
        <v>2410</v>
      </c>
    </row>
    <row r="63" spans="1:5" s="122" customFormat="1" ht="18.75" customHeight="1" x14ac:dyDescent="0.25">
      <c r="A63" s="136" t="str">
        <f>VLOOKUP(B63,'[2]LISTADO ATM'!$A$2:$C$822,3,0)</f>
        <v>DISTRITO NACIONAL</v>
      </c>
      <c r="B63" s="153">
        <v>515</v>
      </c>
      <c r="C63" s="136" t="str">
        <f>VLOOKUP(B63,'[2]LISTADO ATM'!$A$2:$B$822,2,0)</f>
        <v xml:space="preserve">ATM Oficina Agora Mall I </v>
      </c>
      <c r="D63" s="136" t="s">
        <v>2472</v>
      </c>
      <c r="E63" s="149">
        <v>3335988080</v>
      </c>
    </row>
    <row r="64" spans="1:5" s="122" customFormat="1" ht="18" customHeight="1" x14ac:dyDescent="0.25">
      <c r="A64" s="136" t="str">
        <f>VLOOKUP(B64,'[2]LISTADO ATM'!$A$2:$C$822,3,0)</f>
        <v>DISTRITO NACIONAL</v>
      </c>
      <c r="B64" s="153">
        <v>955</v>
      </c>
      <c r="C64" s="136" t="str">
        <f>VLOOKUP(B64,'[2]LISTADO ATM'!$A$2:$B$822,2,0)</f>
        <v xml:space="preserve">ATM Oficina Americana Independencia II </v>
      </c>
      <c r="D64" s="136" t="s">
        <v>2472</v>
      </c>
      <c r="E64" s="149">
        <v>3335988859</v>
      </c>
    </row>
    <row r="65" spans="1:5" s="122" customFormat="1" ht="18" customHeight="1" x14ac:dyDescent="0.25">
      <c r="A65" s="136" t="str">
        <f>VLOOKUP(B65,'[2]LISTADO ATM'!$A$2:$C$822,3,0)</f>
        <v>DISTRITO NACIONAL</v>
      </c>
      <c r="B65" s="153">
        <v>415</v>
      </c>
      <c r="C65" s="136" t="str">
        <f>VLOOKUP(B65,'[2]LISTADO ATM'!$A$2:$B$822,2,0)</f>
        <v xml:space="preserve">ATM Autobanco San Martín I </v>
      </c>
      <c r="D65" s="136" t="s">
        <v>2472</v>
      </c>
      <c r="E65" s="149">
        <v>3335988855</v>
      </c>
    </row>
    <row r="66" spans="1:5" s="122" customFormat="1" ht="18.75" customHeight="1" thickBot="1" x14ac:dyDescent="0.3">
      <c r="A66" s="136" t="str">
        <f>VLOOKUP(B66,'[2]LISTADO ATM'!$A$2:$C$822,3,0)</f>
        <v>NORTE</v>
      </c>
      <c r="B66" s="153">
        <v>605</v>
      </c>
      <c r="C66" s="136" t="str">
        <f>VLOOKUP(B66,'[2]LISTADO ATM'!$A$2:$B$822,2,0)</f>
        <v xml:space="preserve">ATM Oficina Bonao I </v>
      </c>
      <c r="D66" s="136" t="s">
        <v>2472</v>
      </c>
      <c r="E66" s="149">
        <v>3335988856</v>
      </c>
    </row>
    <row r="67" spans="1:5" s="122" customFormat="1" ht="18" customHeight="1" thickBot="1" x14ac:dyDescent="0.3">
      <c r="A67" s="137" t="s">
        <v>2465</v>
      </c>
      <c r="B67" s="156">
        <f>COUNT(B63:B66)</f>
        <v>4</v>
      </c>
      <c r="C67" s="133"/>
      <c r="D67" s="133"/>
      <c r="E67" s="146"/>
    </row>
    <row r="68" spans="1:5" s="122" customFormat="1" ht="17.45" customHeight="1" thickBot="1" x14ac:dyDescent="0.3">
      <c r="A68" s="123"/>
      <c r="B68" s="128"/>
      <c r="C68" s="123"/>
      <c r="D68" s="123"/>
      <c r="E68" s="128"/>
    </row>
    <row r="69" spans="1:5" s="122" customFormat="1" ht="18.75" customHeight="1" x14ac:dyDescent="0.25">
      <c r="A69" s="190" t="s">
        <v>2587</v>
      </c>
      <c r="B69" s="191"/>
      <c r="C69" s="191"/>
      <c r="D69" s="191"/>
      <c r="E69" s="192"/>
    </row>
    <row r="70" spans="1:5" s="114" customFormat="1" ht="18.75" customHeight="1" x14ac:dyDescent="0.25">
      <c r="A70" s="135" t="s">
        <v>15</v>
      </c>
      <c r="B70" s="135" t="s">
        <v>2409</v>
      </c>
      <c r="C70" s="135" t="s">
        <v>46</v>
      </c>
      <c r="D70" s="135" t="s">
        <v>2412</v>
      </c>
      <c r="E70" s="135" t="s">
        <v>2410</v>
      </c>
    </row>
    <row r="71" spans="1:5" s="114" customFormat="1" ht="18" customHeight="1" x14ac:dyDescent="0.25">
      <c r="A71" s="136" t="str">
        <f>VLOOKUP(B71,'[2]LISTADO ATM'!$A$2:$C$822,3,0)</f>
        <v>DISTRITO NACIONAL</v>
      </c>
      <c r="B71" s="136">
        <v>267</v>
      </c>
      <c r="C71" s="136" t="str">
        <f>VLOOKUP(B71,'[2]LISTADO ATM'!$A$2:$B$822,2,0)</f>
        <v xml:space="preserve">ATM Centro de Caja México </v>
      </c>
      <c r="D71" s="140" t="s">
        <v>2552</v>
      </c>
      <c r="E71" s="149">
        <v>3335988716</v>
      </c>
    </row>
    <row r="72" spans="1:5" s="114" customFormat="1" ht="18" customHeight="1" thickBot="1" x14ac:dyDescent="0.3">
      <c r="A72" s="136" t="str">
        <f>VLOOKUP(B72,'[2]LISTADO ATM'!$A$2:$C$822,3,0)</f>
        <v>DISTRITO NACIONAL</v>
      </c>
      <c r="B72" s="155">
        <v>96</v>
      </c>
      <c r="C72" s="136" t="str">
        <f>VLOOKUP(B72,'[2]LISTADO ATM'!$A$2:$B$822,2,0)</f>
        <v>ATM S/M Caribe Av. Charles de Gaulle</v>
      </c>
      <c r="D72" s="140" t="s">
        <v>2552</v>
      </c>
      <c r="E72" s="149">
        <v>3335988582</v>
      </c>
    </row>
    <row r="73" spans="1:5" s="114" customFormat="1" ht="18.75" customHeight="1" thickBot="1" x14ac:dyDescent="0.3">
      <c r="A73" s="137" t="s">
        <v>2465</v>
      </c>
      <c r="B73" s="156">
        <f>COUNT(B71:B72)</f>
        <v>2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3" t="s">
        <v>2467</v>
      </c>
      <c r="B75" s="194"/>
      <c r="C75" s="123" t="s">
        <v>2406</v>
      </c>
      <c r="D75" s="128"/>
      <c r="E75" s="128"/>
    </row>
    <row r="76" spans="1:5" s="122" customFormat="1" ht="18.75" customHeight="1" thickBot="1" x14ac:dyDescent="0.3">
      <c r="A76" s="195">
        <f>+B59+B67+B73</f>
        <v>22</v>
      </c>
      <c r="B76" s="196"/>
      <c r="C76" s="123"/>
      <c r="D76" s="123"/>
      <c r="E76" s="138"/>
    </row>
    <row r="77" spans="1:5" s="114" customFormat="1" ht="18" customHeight="1" thickBot="1" x14ac:dyDescent="0.3">
      <c r="A77" s="123"/>
      <c r="B77" s="128"/>
      <c r="C77" s="123"/>
      <c r="D77" s="123"/>
      <c r="E77" s="128"/>
    </row>
    <row r="78" spans="1:5" s="114" customFormat="1" ht="18" customHeight="1" thickBot="1" x14ac:dyDescent="0.3">
      <c r="A78" s="176" t="s">
        <v>2468</v>
      </c>
      <c r="B78" s="177"/>
      <c r="C78" s="177"/>
      <c r="D78" s="177"/>
      <c r="E78" s="178"/>
    </row>
    <row r="79" spans="1:5" s="114" customFormat="1" ht="18" x14ac:dyDescent="0.25">
      <c r="A79" s="129" t="s">
        <v>15</v>
      </c>
      <c r="B79" s="135" t="s">
        <v>2409</v>
      </c>
      <c r="C79" s="127" t="s">
        <v>46</v>
      </c>
      <c r="D79" s="179" t="s">
        <v>2412</v>
      </c>
      <c r="E79" s="180"/>
    </row>
    <row r="80" spans="1:5" s="108" customFormat="1" ht="18" customHeight="1" x14ac:dyDescent="0.25">
      <c r="A80" s="136" t="str">
        <f>VLOOKUP(B80,'[2]LISTADO ATM'!$A$2:$C$822,3,0)</f>
        <v>DISTRITO NACIONAL</v>
      </c>
      <c r="B80" s="153">
        <v>39</v>
      </c>
      <c r="C80" s="136" t="str">
        <f>VLOOKUP(B80,'[2]LISTADO ATM'!$A$2:$B$822,2,0)</f>
        <v xml:space="preserve">ATM Oficina Ovando </v>
      </c>
      <c r="D80" s="181" t="s">
        <v>2589</v>
      </c>
      <c r="E80" s="181"/>
    </row>
    <row r="81" spans="1:5" s="108" customFormat="1" ht="18" customHeight="1" x14ac:dyDescent="0.25">
      <c r="A81" s="136" t="str">
        <f>VLOOKUP(B81,'[2]LISTADO ATM'!$A$2:$C$822,3,0)</f>
        <v>DISTRITO NACIONAL</v>
      </c>
      <c r="B81" s="153">
        <v>60</v>
      </c>
      <c r="C81" s="136" t="str">
        <f>VLOOKUP(B81,'[2]LISTADO ATM'!$A$2:$B$822,2,0)</f>
        <v xml:space="preserve">ATM Autobanco 27 de Febrero </v>
      </c>
      <c r="D81" s="197" t="s">
        <v>2589</v>
      </c>
      <c r="E81" s="198"/>
    </row>
    <row r="82" spans="1:5" s="114" customFormat="1" ht="18" customHeight="1" x14ac:dyDescent="0.25">
      <c r="A82" s="136" t="str">
        <f>VLOOKUP(B82,'[2]LISTADO ATM'!$A$2:$C$822,3,0)</f>
        <v>NORTE</v>
      </c>
      <c r="B82" s="153">
        <v>151</v>
      </c>
      <c r="C82" s="136" t="str">
        <f>VLOOKUP(B82,'[2]LISTADO ATM'!$A$2:$B$822,2,0)</f>
        <v xml:space="preserve">ATM Oficina Nagua </v>
      </c>
      <c r="D82" s="181" t="s">
        <v>2589</v>
      </c>
      <c r="E82" s="181"/>
    </row>
    <row r="83" spans="1:5" s="114" customFormat="1" ht="18" customHeight="1" x14ac:dyDescent="0.25">
      <c r="A83" s="136" t="str">
        <f>VLOOKUP(B83,'[2]LISTADO ATM'!$A$2:$C$822,3,0)</f>
        <v>DISTRITO NACIONAL</v>
      </c>
      <c r="B83" s="153">
        <v>382</v>
      </c>
      <c r="C83" s="136" t="str">
        <f>VLOOKUP(B83,'[2]LISTADO ATM'!$A$2:$B$822,2,0)</f>
        <v>ATM Estación del Metro María Montés</v>
      </c>
      <c r="D83" s="181" t="s">
        <v>2589</v>
      </c>
      <c r="E83" s="181"/>
    </row>
    <row r="84" spans="1:5" s="114" customFormat="1" ht="18.75" customHeight="1" x14ac:dyDescent="0.25">
      <c r="A84" s="136" t="str">
        <f>VLOOKUP(B84,'[2]LISTADO ATM'!$A$2:$C$822,3,0)</f>
        <v>NORTE</v>
      </c>
      <c r="B84" s="153">
        <v>348</v>
      </c>
      <c r="C84" s="136" t="str">
        <f>VLOOKUP(B84,'[2]LISTADO ATM'!$A$2:$B$822,2,0)</f>
        <v xml:space="preserve">ATM Oficina Las Terrenas </v>
      </c>
      <c r="D84" s="181" t="s">
        <v>2589</v>
      </c>
      <c r="E84" s="181"/>
    </row>
    <row r="85" spans="1:5" s="114" customFormat="1" ht="18.75" customHeight="1" x14ac:dyDescent="0.25">
      <c r="A85" s="136" t="str">
        <f>VLOOKUP(B85,'[2]LISTADO ATM'!$A$2:$C$822,3,0)</f>
        <v>ESTE</v>
      </c>
      <c r="B85" s="153">
        <v>385</v>
      </c>
      <c r="C85" s="136" t="str">
        <f>VLOOKUP(B85,'[2]LISTADO ATM'!$A$2:$B$822,2,0)</f>
        <v xml:space="preserve">ATM Plaza Verón I </v>
      </c>
      <c r="D85" s="181" t="s">
        <v>2589</v>
      </c>
      <c r="E85" s="181"/>
    </row>
    <row r="86" spans="1:5" s="114" customFormat="1" ht="18" customHeight="1" x14ac:dyDescent="0.25">
      <c r="A86" s="136" t="str">
        <f>VLOOKUP(B86,'[2]LISTADO ATM'!$A$2:$C$822,3,0)</f>
        <v>DISTRITO NACIONAL</v>
      </c>
      <c r="B86" s="153">
        <v>546</v>
      </c>
      <c r="C86" s="136" t="str">
        <f>VLOOKUP(B86,'[2]LISTADO ATM'!$A$2:$B$822,2,0)</f>
        <v xml:space="preserve">ATM ITLA </v>
      </c>
      <c r="D86" s="181" t="s">
        <v>2669</v>
      </c>
      <c r="E86" s="181"/>
    </row>
    <row r="87" spans="1:5" s="114" customFormat="1" ht="18" customHeight="1" x14ac:dyDescent="0.25">
      <c r="A87" s="136" t="str">
        <f>VLOOKUP(B87,'[2]LISTADO ATM'!$A$2:$C$822,3,0)</f>
        <v>NORTE</v>
      </c>
      <c r="B87" s="153">
        <v>315</v>
      </c>
      <c r="C87" s="136" t="str">
        <f>VLOOKUP(B87,'[2]LISTADO ATM'!$A$2:$B$822,2,0)</f>
        <v xml:space="preserve">ATM Oficina Estrella Sadalá </v>
      </c>
      <c r="D87" s="181" t="s">
        <v>2589</v>
      </c>
      <c r="E87" s="181"/>
    </row>
    <row r="88" spans="1:5" s="114" customFormat="1" ht="18" x14ac:dyDescent="0.25">
      <c r="A88" s="136" t="str">
        <f>VLOOKUP(B88,'[2]LISTADO ATM'!$A$2:$C$822,3,0)</f>
        <v>NORTE</v>
      </c>
      <c r="B88" s="153">
        <v>736</v>
      </c>
      <c r="C88" s="136" t="str">
        <f>VLOOKUP(B88,'[2]LISTADO ATM'!$A$2:$B$822,2,0)</f>
        <v xml:space="preserve">ATM Oficina Puerto Plata I </v>
      </c>
      <c r="D88" s="181" t="s">
        <v>2589</v>
      </c>
      <c r="E88" s="181"/>
    </row>
    <row r="89" spans="1:5" s="114" customFormat="1" ht="18.75" customHeight="1" thickBot="1" x14ac:dyDescent="0.3">
      <c r="A89" s="136" t="str">
        <f>VLOOKUP(B89,'[2]LISTADO ATM'!$A$2:$C$822,3,0)</f>
        <v>NORTE</v>
      </c>
      <c r="B89" s="154">
        <v>350</v>
      </c>
      <c r="C89" s="136" t="str">
        <f>VLOOKUP(B89,'[2]LISTADO ATM'!$A$2:$B$822,2,0)</f>
        <v xml:space="preserve">ATM Oficina Villa Tapia </v>
      </c>
      <c r="D89" s="181" t="s">
        <v>2589</v>
      </c>
      <c r="E89" s="181"/>
    </row>
    <row r="90" spans="1:5" s="108" customFormat="1" ht="18.75" customHeight="1" thickBot="1" x14ac:dyDescent="0.3">
      <c r="A90" s="137" t="s">
        <v>2465</v>
      </c>
      <c r="B90" s="156">
        <f>COUNT(B80:B89)</f>
        <v>10</v>
      </c>
      <c r="C90" s="143"/>
      <c r="D90" s="143"/>
      <c r="E90" s="147"/>
    </row>
    <row r="91" spans="1:5" s="114" customFormat="1" x14ac:dyDescent="0.25">
      <c r="A91" s="123"/>
      <c r="B91" s="142"/>
      <c r="C91" s="123"/>
      <c r="D91" s="123"/>
      <c r="E91" s="138"/>
    </row>
    <row r="92" spans="1:5" s="108" customFormat="1" ht="18" customHeight="1" x14ac:dyDescent="0.25">
      <c r="A92" s="123"/>
      <c r="B92" s="142"/>
      <c r="C92" s="123"/>
      <c r="D92" s="123"/>
      <c r="E92" s="138"/>
    </row>
    <row r="93" spans="1:5" s="108" customFormat="1" ht="17.45" customHeigh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2" customFormat="1" ht="18" customHeight="1" x14ac:dyDescent="0.25">
      <c r="A95" s="123"/>
      <c r="B95" s="142"/>
      <c r="C95" s="123"/>
      <c r="D95" s="123"/>
      <c r="E95" s="138"/>
    </row>
    <row r="96" spans="1:5" s="122" customFormat="1" ht="18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08" customFormat="1" ht="18.75" customHeight="1" x14ac:dyDescent="0.25">
      <c r="A100" s="123"/>
      <c r="B100" s="142"/>
      <c r="C100" s="123"/>
      <c r="D100" s="123"/>
      <c r="E100" s="138"/>
    </row>
    <row r="101" spans="1:6" s="114" customFormat="1" ht="18" customHeight="1" x14ac:dyDescent="0.25">
      <c r="A101" s="123"/>
      <c r="B101" s="142"/>
      <c r="C101" s="123"/>
      <c r="D101" s="123"/>
      <c r="E101" s="138"/>
    </row>
    <row r="102" spans="1:6" s="114" customFormat="1" x14ac:dyDescent="0.25">
      <c r="A102" s="123"/>
      <c r="B102" s="142"/>
      <c r="C102" s="123"/>
      <c r="D102" s="123"/>
      <c r="E102" s="138"/>
    </row>
    <row r="103" spans="1:6" s="114" customFormat="1" x14ac:dyDescent="0.25">
      <c r="A103" s="123"/>
      <c r="B103" s="142"/>
      <c r="C103" s="123"/>
      <c r="D103" s="123"/>
      <c r="E103" s="138"/>
    </row>
    <row r="104" spans="1:6" s="108" customFormat="1" ht="18.75" customHeight="1" x14ac:dyDescent="0.25">
      <c r="A104" s="123"/>
      <c r="B104" s="142"/>
      <c r="C104" s="123"/>
      <c r="D104" s="123"/>
      <c r="E104" s="138"/>
      <c r="F104" s="114"/>
    </row>
    <row r="105" spans="1:6" s="108" customFormat="1" ht="18" customHeight="1" x14ac:dyDescent="0.25">
      <c r="A105" s="123"/>
      <c r="B105" s="142"/>
      <c r="C105" s="123"/>
      <c r="D105" s="123"/>
      <c r="E105" s="138"/>
      <c r="F105" s="114"/>
    </row>
    <row r="106" spans="1:6" s="114" customFormat="1" ht="18" customHeight="1" x14ac:dyDescent="0.25">
      <c r="A106" s="123"/>
      <c r="B106" s="142"/>
      <c r="C106" s="123"/>
      <c r="D106" s="123"/>
      <c r="E106" s="138"/>
    </row>
    <row r="107" spans="1:6" s="114" customFormat="1" ht="18" customHeight="1" x14ac:dyDescent="0.25">
      <c r="A107" s="123"/>
      <c r="B107" s="142"/>
      <c r="C107" s="123"/>
      <c r="D107" s="123"/>
      <c r="E107" s="138"/>
    </row>
    <row r="108" spans="1:6" s="108" customFormat="1" x14ac:dyDescent="0.25">
      <c r="A108" s="123"/>
      <c r="B108" s="142"/>
      <c r="C108" s="123"/>
      <c r="D108" s="123"/>
      <c r="E108" s="138"/>
      <c r="F108" s="114"/>
    </row>
    <row r="109" spans="1:6" s="108" customFormat="1" ht="18.75" customHeight="1" x14ac:dyDescent="0.25">
      <c r="A109" s="123"/>
      <c r="B109" s="142"/>
      <c r="C109" s="123"/>
      <c r="D109" s="123"/>
      <c r="E109" s="138"/>
      <c r="F109" s="114"/>
    </row>
    <row r="110" spans="1:6" s="108" customFormat="1" ht="18.75" customHeight="1" x14ac:dyDescent="0.25">
      <c r="A110" s="123"/>
      <c r="B110" s="142"/>
      <c r="C110" s="123"/>
      <c r="D110" s="123"/>
      <c r="E110" s="138"/>
      <c r="F110" s="114"/>
    </row>
    <row r="111" spans="1:6" s="108" customFormat="1" x14ac:dyDescent="0.25">
      <c r="A111" s="123"/>
      <c r="B111" s="142"/>
      <c r="C111" s="123"/>
      <c r="D111" s="123"/>
      <c r="E111" s="138"/>
      <c r="F111" s="114"/>
    </row>
    <row r="112" spans="1:6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.75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08" customForma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08" customFormat="1" ht="18" customHeight="1" x14ac:dyDescent="0.25">
      <c r="A117" s="123"/>
      <c r="B117" s="142"/>
      <c r="C117" s="123"/>
      <c r="D117" s="123"/>
      <c r="E117" s="138"/>
    </row>
    <row r="118" spans="1:5" s="108" customFormat="1" x14ac:dyDescent="0.25">
      <c r="A118" s="123"/>
      <c r="B118" s="142"/>
      <c r="C118" s="123"/>
      <c r="D118" s="123"/>
      <c r="E118" s="138"/>
    </row>
    <row r="119" spans="1:5" s="108" customFormat="1" ht="18.75" customHeight="1" x14ac:dyDescent="0.25">
      <c r="A119" s="123"/>
      <c r="B119" s="142"/>
      <c r="C119" s="123"/>
      <c r="D119" s="123"/>
      <c r="E119" s="138"/>
    </row>
    <row r="120" spans="1:5" s="108" customFormat="1" ht="18" customHeight="1" x14ac:dyDescent="0.25">
      <c r="A120" s="123"/>
      <c r="B120" s="142"/>
      <c r="C120" s="123"/>
      <c r="D120" s="123"/>
      <c r="E120" s="138"/>
    </row>
    <row r="121" spans="1:5" x14ac:dyDescent="0.25">
      <c r="A121" s="123"/>
      <c r="B121" s="142"/>
      <c r="C121" s="123"/>
      <c r="D121" s="123"/>
      <c r="E121" s="138"/>
    </row>
    <row r="122" spans="1:5" x14ac:dyDescent="0.25">
      <c r="A122" s="123"/>
      <c r="B122" s="142"/>
      <c r="C122" s="123"/>
      <c r="D122" s="123"/>
      <c r="E122" s="138"/>
    </row>
    <row r="123" spans="1:5" ht="18" customHeight="1" x14ac:dyDescent="0.25">
      <c r="A123" s="123"/>
      <c r="B123" s="142"/>
      <c r="C123" s="123"/>
      <c r="D123" s="123"/>
      <c r="E123" s="138"/>
    </row>
    <row r="124" spans="1:5" ht="18" customHeight="1" x14ac:dyDescent="0.25">
      <c r="A124" s="123"/>
      <c r="B124" s="142"/>
      <c r="C124" s="123"/>
      <c r="D124" s="123"/>
      <c r="E124" s="138"/>
    </row>
    <row r="125" spans="1:5" x14ac:dyDescent="0.25">
      <c r="A125" s="123"/>
      <c r="B125" s="142"/>
      <c r="C125" s="123"/>
      <c r="D125" s="123"/>
      <c r="E125" s="138"/>
    </row>
    <row r="126" spans="1:5" ht="18.75" customHeight="1" x14ac:dyDescent="0.25">
      <c r="A126" s="123"/>
      <c r="B126" s="142"/>
      <c r="C126" s="123"/>
      <c r="D126" s="123"/>
      <c r="E126" s="138"/>
    </row>
    <row r="127" spans="1:5" x14ac:dyDescent="0.25">
      <c r="A127" s="123"/>
      <c r="B127" s="142"/>
      <c r="C127" s="123"/>
      <c r="D127" s="123"/>
      <c r="E127" s="138"/>
    </row>
    <row r="128" spans="1:5" x14ac:dyDescent="0.25">
      <c r="A128" s="123"/>
      <c r="B128" s="142"/>
      <c r="C128" s="123"/>
      <c r="D128" s="123"/>
      <c r="E128" s="138"/>
    </row>
    <row r="129" spans="1:5" s="108" customFormat="1" ht="18.75" customHeight="1" x14ac:dyDescent="0.25">
      <c r="A129" s="123"/>
      <c r="B129" s="142"/>
      <c r="C129" s="123"/>
      <c r="D129" s="123"/>
      <c r="E129" s="138"/>
    </row>
    <row r="130" spans="1:5" s="108" customFormat="1" ht="18" customHeight="1" x14ac:dyDescent="0.25">
      <c r="A130" s="123"/>
      <c r="B130" s="142"/>
      <c r="C130" s="123"/>
      <c r="D130" s="123"/>
      <c r="E130" s="138"/>
    </row>
    <row r="131" spans="1:5" s="108" customFormat="1" x14ac:dyDescent="0.25">
      <c r="A131" s="123"/>
      <c r="B131" s="142"/>
      <c r="C131" s="123"/>
      <c r="D131" s="123"/>
      <c r="E131" s="138"/>
    </row>
    <row r="132" spans="1:5" x14ac:dyDescent="0.25">
      <c r="A132" s="123"/>
      <c r="B132" s="142"/>
      <c r="C132" s="123"/>
      <c r="D132" s="123"/>
      <c r="E132" s="138"/>
    </row>
    <row r="133" spans="1:5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  <row r="438" spans="1:5" x14ac:dyDescent="0.25">
      <c r="A438" s="123"/>
      <c r="B438" s="142"/>
      <c r="C438" s="123"/>
      <c r="D438" s="123"/>
      <c r="E438" s="138"/>
    </row>
    <row r="439" spans="1:5" x14ac:dyDescent="0.25">
      <c r="A439" s="123"/>
      <c r="B439" s="142"/>
      <c r="C439" s="123"/>
      <c r="D439" s="123"/>
      <c r="E439" s="138"/>
    </row>
    <row r="440" spans="1:5" x14ac:dyDescent="0.25">
      <c r="A440" s="123"/>
      <c r="B440" s="142"/>
      <c r="C440" s="123"/>
      <c r="D440" s="123"/>
      <c r="E440" s="138"/>
    </row>
    <row r="441" spans="1:5" x14ac:dyDescent="0.25">
      <c r="A441" s="123"/>
      <c r="B441" s="142"/>
      <c r="C441" s="123"/>
      <c r="D441" s="123"/>
      <c r="E441" s="138"/>
    </row>
    <row r="442" spans="1:5" x14ac:dyDescent="0.25">
      <c r="A442" s="123"/>
      <c r="B442" s="142"/>
      <c r="C442" s="123"/>
      <c r="D442" s="123"/>
      <c r="E442" s="138"/>
    </row>
    <row r="443" spans="1:5" x14ac:dyDescent="0.25">
      <c r="A443" s="123"/>
      <c r="B443" s="142"/>
      <c r="C443" s="123"/>
      <c r="D443" s="123"/>
      <c r="E443" s="138"/>
    </row>
    <row r="444" spans="1:5" x14ac:dyDescent="0.25">
      <c r="A444" s="123"/>
      <c r="B444" s="142"/>
      <c r="C444" s="123"/>
      <c r="D444" s="123"/>
      <c r="E444" s="138"/>
    </row>
    <row r="445" spans="1:5" x14ac:dyDescent="0.25">
      <c r="A445" s="123"/>
      <c r="B445" s="142"/>
      <c r="C445" s="123"/>
      <c r="D445" s="123"/>
      <c r="E445" s="138"/>
    </row>
    <row r="446" spans="1:5" x14ac:dyDescent="0.25">
      <c r="A446" s="123"/>
      <c r="B446" s="142"/>
      <c r="C446" s="123"/>
      <c r="D446" s="123"/>
      <c r="E446" s="138"/>
    </row>
    <row r="447" spans="1:5" x14ac:dyDescent="0.25">
      <c r="A447" s="123"/>
      <c r="B447" s="142"/>
      <c r="C447" s="123"/>
      <c r="D447" s="123"/>
      <c r="E447" s="138"/>
    </row>
    <row r="448" spans="1:5" x14ac:dyDescent="0.25">
      <c r="A448" s="123"/>
      <c r="B448" s="142"/>
      <c r="C448" s="123"/>
      <c r="D448" s="123"/>
      <c r="E448" s="138"/>
    </row>
    <row r="449" spans="1:5" x14ac:dyDescent="0.25">
      <c r="A449" s="123"/>
      <c r="B449" s="142"/>
      <c r="C449" s="123"/>
      <c r="D449" s="123"/>
      <c r="E449" s="138"/>
    </row>
    <row r="450" spans="1:5" x14ac:dyDescent="0.25">
      <c r="A450" s="123"/>
      <c r="B450" s="142"/>
      <c r="C450" s="123"/>
      <c r="D450" s="123"/>
      <c r="E450" s="138"/>
    </row>
    <row r="451" spans="1:5" x14ac:dyDescent="0.25">
      <c r="A451" s="123"/>
      <c r="B451" s="142"/>
      <c r="C451" s="123"/>
      <c r="D451" s="123"/>
      <c r="E451" s="138"/>
    </row>
    <row r="452" spans="1:5" x14ac:dyDescent="0.25">
      <c r="A452" s="123"/>
      <c r="B452" s="142"/>
      <c r="C452" s="123"/>
      <c r="D452" s="123"/>
      <c r="E452" s="138"/>
    </row>
    <row r="453" spans="1:5" x14ac:dyDescent="0.25">
      <c r="A453" s="123"/>
      <c r="B453" s="142"/>
      <c r="C453" s="123"/>
      <c r="D453" s="123"/>
      <c r="E453" s="138"/>
    </row>
    <row r="454" spans="1:5" x14ac:dyDescent="0.25">
      <c r="A454" s="123"/>
      <c r="B454" s="142"/>
      <c r="C454" s="123"/>
      <c r="D454" s="123"/>
      <c r="E454" s="138"/>
    </row>
    <row r="455" spans="1:5" x14ac:dyDescent="0.25">
      <c r="A455" s="123"/>
      <c r="B455" s="142"/>
      <c r="C455" s="123"/>
      <c r="D455" s="123"/>
      <c r="E455" s="138"/>
    </row>
    <row r="456" spans="1:5" x14ac:dyDescent="0.25">
      <c r="A456" s="123"/>
      <c r="B456" s="142"/>
      <c r="C456" s="123"/>
      <c r="D456" s="123"/>
      <c r="E456" s="138"/>
    </row>
    <row r="457" spans="1:5" x14ac:dyDescent="0.25">
      <c r="A457" s="123"/>
      <c r="B457" s="142"/>
      <c r="C457" s="123"/>
      <c r="D457" s="123"/>
      <c r="E457" s="138"/>
    </row>
    <row r="458" spans="1:5" x14ac:dyDescent="0.25">
      <c r="A458" s="123"/>
      <c r="B458" s="142"/>
      <c r="C458" s="123"/>
      <c r="D458" s="123"/>
      <c r="E458" s="138"/>
    </row>
    <row r="459" spans="1:5" x14ac:dyDescent="0.25">
      <c r="A459" s="123"/>
      <c r="B459" s="142"/>
      <c r="C459" s="123"/>
      <c r="D459" s="123"/>
      <c r="E459" s="138"/>
    </row>
    <row r="460" spans="1:5" x14ac:dyDescent="0.25">
      <c r="A460" s="123"/>
      <c r="B460" s="142"/>
      <c r="C460" s="123"/>
      <c r="D460" s="123"/>
      <c r="E460" s="138"/>
    </row>
    <row r="461" spans="1:5" x14ac:dyDescent="0.25">
      <c r="A461" s="123"/>
      <c r="B461" s="142"/>
      <c r="C461" s="123"/>
      <c r="D461" s="123"/>
      <c r="E461" s="138"/>
    </row>
    <row r="462" spans="1:5" x14ac:dyDescent="0.25">
      <c r="A462" s="123"/>
      <c r="B462" s="142"/>
      <c r="C462" s="123"/>
      <c r="D462" s="123"/>
      <c r="E462" s="138"/>
    </row>
    <row r="463" spans="1:5" x14ac:dyDescent="0.25">
      <c r="A463" s="123"/>
      <c r="B463" s="142"/>
      <c r="C463" s="123"/>
      <c r="D463" s="123"/>
      <c r="E463" s="138"/>
    </row>
    <row r="464" spans="1:5" x14ac:dyDescent="0.25">
      <c r="A464" s="123"/>
      <c r="B464" s="142"/>
      <c r="C464" s="123"/>
      <c r="D464" s="123"/>
      <c r="E464" s="138"/>
    </row>
    <row r="465" spans="1:5" x14ac:dyDescent="0.25">
      <c r="A465" s="123"/>
      <c r="B465" s="142"/>
      <c r="C465" s="123"/>
      <c r="D465" s="123"/>
      <c r="E465" s="138"/>
    </row>
    <row r="466" spans="1:5" x14ac:dyDescent="0.25">
      <c r="A466" s="123"/>
      <c r="B466" s="142"/>
      <c r="C466" s="123"/>
      <c r="D466" s="123"/>
      <c r="E466" s="138"/>
    </row>
    <row r="467" spans="1:5" x14ac:dyDescent="0.25">
      <c r="A467" s="123"/>
      <c r="B467" s="142"/>
      <c r="C467" s="123"/>
      <c r="D467" s="123"/>
      <c r="E467" s="138"/>
    </row>
    <row r="468" spans="1:5" x14ac:dyDescent="0.25">
      <c r="A468" s="123"/>
      <c r="B468" s="142"/>
      <c r="C468" s="123"/>
      <c r="D468" s="123"/>
      <c r="E468" s="138"/>
    </row>
    <row r="469" spans="1:5" x14ac:dyDescent="0.25">
      <c r="A469" s="123"/>
      <c r="B469" s="142"/>
      <c r="C469" s="123"/>
      <c r="D469" s="123"/>
      <c r="E469" s="138"/>
    </row>
    <row r="470" spans="1:5" x14ac:dyDescent="0.25">
      <c r="A470" s="123"/>
      <c r="B470" s="142"/>
      <c r="C470" s="123"/>
      <c r="D470" s="123"/>
      <c r="E470" s="138"/>
    </row>
    <row r="471" spans="1:5" x14ac:dyDescent="0.25">
      <c r="A471" s="123"/>
      <c r="B471" s="142"/>
      <c r="C471" s="123"/>
      <c r="D471" s="123"/>
      <c r="E471" s="138"/>
    </row>
    <row r="472" spans="1:5" x14ac:dyDescent="0.25">
      <c r="A472" s="123"/>
      <c r="B472" s="142"/>
      <c r="C472" s="123"/>
      <c r="D472" s="123"/>
      <c r="E472" s="138"/>
    </row>
    <row r="473" spans="1:5" x14ac:dyDescent="0.25">
      <c r="A473" s="123"/>
      <c r="B473" s="142"/>
      <c r="C473" s="123"/>
      <c r="D473" s="123"/>
      <c r="E473" s="138"/>
    </row>
    <row r="474" spans="1:5" x14ac:dyDescent="0.25">
      <c r="A474" s="123"/>
      <c r="B474" s="142"/>
      <c r="C474" s="123"/>
      <c r="D474" s="123"/>
      <c r="E474" s="138"/>
    </row>
    <row r="475" spans="1:5" x14ac:dyDescent="0.25">
      <c r="A475" s="123"/>
      <c r="B475" s="142"/>
      <c r="C475" s="123"/>
      <c r="D475" s="123"/>
      <c r="E475" s="138"/>
    </row>
    <row r="476" spans="1:5" x14ac:dyDescent="0.25">
      <c r="A476" s="123"/>
      <c r="B476" s="142"/>
      <c r="C476" s="123"/>
      <c r="D476" s="123"/>
      <c r="E476" s="138"/>
    </row>
    <row r="477" spans="1:5" x14ac:dyDescent="0.25">
      <c r="A477" s="123"/>
      <c r="B477" s="142"/>
      <c r="C477" s="123"/>
      <c r="D477" s="123"/>
      <c r="E477" s="138"/>
    </row>
    <row r="478" spans="1:5" x14ac:dyDescent="0.25">
      <c r="A478" s="123"/>
      <c r="B478" s="142"/>
      <c r="C478" s="123"/>
      <c r="D478" s="123"/>
      <c r="E478" s="138"/>
    </row>
    <row r="479" spans="1:5" x14ac:dyDescent="0.25">
      <c r="A479" s="123"/>
      <c r="B479" s="142"/>
      <c r="C479" s="123"/>
      <c r="D479" s="123"/>
      <c r="E479" s="138"/>
    </row>
    <row r="480" spans="1:5" x14ac:dyDescent="0.25">
      <c r="A480" s="123"/>
      <c r="B480" s="142"/>
      <c r="C480" s="123"/>
      <c r="D480" s="123"/>
      <c r="E480" s="138"/>
    </row>
    <row r="481" spans="1:5" x14ac:dyDescent="0.25">
      <c r="A481" s="123"/>
      <c r="B481" s="142"/>
      <c r="C481" s="123"/>
      <c r="D481" s="123"/>
      <c r="E481" s="138"/>
    </row>
    <row r="482" spans="1:5" x14ac:dyDescent="0.25">
      <c r="A482" s="123"/>
      <c r="B482" s="142"/>
      <c r="C482" s="123"/>
      <c r="D482" s="123"/>
      <c r="E482" s="138"/>
    </row>
    <row r="483" spans="1:5" x14ac:dyDescent="0.25">
      <c r="A483" s="123"/>
      <c r="B483" s="142"/>
      <c r="C483" s="123"/>
      <c r="D483" s="123"/>
      <c r="E483" s="138"/>
    </row>
    <row r="484" spans="1:5" x14ac:dyDescent="0.25">
      <c r="A484" s="123"/>
      <c r="B484" s="142"/>
      <c r="C484" s="123"/>
      <c r="D484" s="123"/>
      <c r="E484" s="138"/>
    </row>
    <row r="485" spans="1:5" x14ac:dyDescent="0.25">
      <c r="A485" s="123"/>
      <c r="B485" s="142"/>
      <c r="C485" s="123"/>
      <c r="D485" s="123"/>
      <c r="E485" s="138"/>
    </row>
    <row r="486" spans="1:5" x14ac:dyDescent="0.25">
      <c r="A486" s="123"/>
      <c r="B486" s="142"/>
      <c r="C486" s="123"/>
      <c r="D486" s="123"/>
      <c r="E486" s="138"/>
    </row>
    <row r="487" spans="1:5" x14ac:dyDescent="0.25">
      <c r="A487" s="123"/>
      <c r="B487" s="142"/>
      <c r="C487" s="123"/>
      <c r="D487" s="123"/>
      <c r="E487" s="138"/>
    </row>
    <row r="488" spans="1:5" x14ac:dyDescent="0.25">
      <c r="A488" s="123"/>
      <c r="B488" s="142"/>
      <c r="C488" s="123"/>
      <c r="D488" s="123"/>
      <c r="E488" s="138"/>
    </row>
    <row r="489" spans="1:5" x14ac:dyDescent="0.25">
      <c r="A489" s="123"/>
      <c r="B489" s="142"/>
      <c r="C489" s="123"/>
      <c r="D489" s="123"/>
      <c r="E489" s="138"/>
    </row>
    <row r="490" spans="1:5" x14ac:dyDescent="0.25">
      <c r="A490" s="123"/>
      <c r="B490" s="142"/>
      <c r="C490" s="123"/>
      <c r="D490" s="123"/>
      <c r="E490" s="138"/>
    </row>
    <row r="491" spans="1:5" x14ac:dyDescent="0.25">
      <c r="A491" s="123"/>
      <c r="B491" s="142"/>
      <c r="C491" s="123"/>
      <c r="D491" s="123"/>
      <c r="E491" s="138"/>
    </row>
    <row r="492" spans="1:5" x14ac:dyDescent="0.25">
      <c r="A492" s="123"/>
      <c r="B492" s="142"/>
      <c r="C492" s="123"/>
      <c r="D492" s="123"/>
      <c r="E492" s="138"/>
    </row>
    <row r="493" spans="1:5" x14ac:dyDescent="0.25">
      <c r="A493" s="123"/>
      <c r="B493" s="142"/>
      <c r="C493" s="123"/>
      <c r="D493" s="123"/>
      <c r="E493" s="138"/>
    </row>
    <row r="494" spans="1:5" x14ac:dyDescent="0.25">
      <c r="A494" s="123"/>
      <c r="B494" s="142"/>
      <c r="C494" s="123"/>
      <c r="D494" s="123"/>
      <c r="E494" s="138"/>
    </row>
    <row r="495" spans="1:5" x14ac:dyDescent="0.25">
      <c r="A495" s="123"/>
      <c r="B495" s="142"/>
      <c r="C495" s="123"/>
      <c r="D495" s="123"/>
      <c r="E495" s="138"/>
    </row>
    <row r="496" spans="1:5" x14ac:dyDescent="0.25">
      <c r="A496" s="123"/>
      <c r="B496" s="142"/>
      <c r="C496" s="123"/>
      <c r="D496" s="123"/>
      <c r="E496" s="138"/>
    </row>
    <row r="497" spans="1:5" x14ac:dyDescent="0.25">
      <c r="A497" s="123"/>
      <c r="B497" s="142"/>
      <c r="C497" s="123"/>
      <c r="D497" s="123"/>
      <c r="E497" s="138"/>
    </row>
    <row r="498" spans="1:5" x14ac:dyDescent="0.25">
      <c r="A498" s="123"/>
      <c r="B498" s="142"/>
      <c r="C498" s="123"/>
      <c r="D498" s="123"/>
      <c r="E498" s="138"/>
    </row>
  </sheetData>
  <mergeCells count="24">
    <mergeCell ref="D88:E88"/>
    <mergeCell ref="D89:E89"/>
    <mergeCell ref="A61:E61"/>
    <mergeCell ref="A69:E69"/>
    <mergeCell ref="A75:B75"/>
    <mergeCell ref="A76:B76"/>
    <mergeCell ref="A78:E78"/>
    <mergeCell ref="D81:E81"/>
    <mergeCell ref="D82:E82"/>
    <mergeCell ref="D83:E83"/>
    <mergeCell ref="D84:E84"/>
    <mergeCell ref="D85:E85"/>
    <mergeCell ref="D86:E86"/>
    <mergeCell ref="D87:E87"/>
    <mergeCell ref="F1:G1"/>
    <mergeCell ref="A1:E1"/>
    <mergeCell ref="A2:E2"/>
    <mergeCell ref="A7:E7"/>
    <mergeCell ref="C30:E30"/>
    <mergeCell ref="A32:E32"/>
    <mergeCell ref="C39:E39"/>
    <mergeCell ref="A41:E41"/>
    <mergeCell ref="D79:E79"/>
    <mergeCell ref="D80:E80"/>
  </mergeCells>
  <phoneticPr fontId="46" type="noConversion"/>
  <conditionalFormatting sqref="B484:B1048576">
    <cfRule type="duplicateValues" dxfId="246" priority="689"/>
  </conditionalFormatting>
  <conditionalFormatting sqref="B396:B483">
    <cfRule type="duplicateValues" dxfId="245" priority="453"/>
    <cfRule type="duplicateValues" dxfId="244" priority="456"/>
    <cfRule type="duplicateValues" dxfId="243" priority="458"/>
  </conditionalFormatting>
  <conditionalFormatting sqref="E396:E483">
    <cfRule type="duplicateValues" dxfId="242" priority="457"/>
  </conditionalFormatting>
  <conditionalFormatting sqref="E396:E483">
    <cfRule type="duplicateValues" dxfId="241" priority="454"/>
  </conditionalFormatting>
  <conditionalFormatting sqref="B98:B395">
    <cfRule type="duplicateValues" dxfId="240" priority="130036"/>
    <cfRule type="duplicateValues" dxfId="239" priority="130037"/>
    <cfRule type="duplicateValues" dxfId="238" priority="130038"/>
    <cfRule type="duplicateValues" dxfId="237" priority="130039"/>
  </conditionalFormatting>
  <conditionalFormatting sqref="E98:E395">
    <cfRule type="duplicateValues" dxfId="236" priority="130040"/>
  </conditionalFormatting>
  <conditionalFormatting sqref="E91:E97">
    <cfRule type="duplicateValues" dxfId="235" priority="249"/>
  </conditionalFormatting>
  <conditionalFormatting sqref="E91:E97">
    <cfRule type="duplicateValues" dxfId="234" priority="253"/>
  </conditionalFormatting>
  <conditionalFormatting sqref="B91:B97">
    <cfRule type="duplicateValues" dxfId="233" priority="254"/>
    <cfRule type="duplicateValues" dxfId="232" priority="255"/>
    <cfRule type="duplicateValues" dxfId="231" priority="256"/>
    <cfRule type="duplicateValues" dxfId="230" priority="257"/>
  </conditionalFormatting>
  <conditionalFormatting sqref="B91:B97">
    <cfRule type="duplicateValues" dxfId="229" priority="258"/>
  </conditionalFormatting>
  <conditionalFormatting sqref="E91:E97">
    <cfRule type="duplicateValues" dxfId="228" priority="259"/>
  </conditionalFormatting>
  <conditionalFormatting sqref="E71:E72">
    <cfRule type="duplicateValues" dxfId="227" priority="114"/>
  </conditionalFormatting>
  <conditionalFormatting sqref="E71:E72">
    <cfRule type="duplicateValues" dxfId="226" priority="113"/>
  </conditionalFormatting>
  <conditionalFormatting sqref="E44">
    <cfRule type="duplicateValues" dxfId="225" priority="111"/>
  </conditionalFormatting>
  <conditionalFormatting sqref="E44">
    <cfRule type="duplicateValues" dxfId="224" priority="112"/>
  </conditionalFormatting>
  <conditionalFormatting sqref="E24">
    <cfRule type="duplicateValues" dxfId="223" priority="109"/>
  </conditionalFormatting>
  <conditionalFormatting sqref="E24">
    <cfRule type="duplicateValues" dxfId="222" priority="110"/>
  </conditionalFormatting>
  <conditionalFormatting sqref="E43">
    <cfRule type="duplicateValues" dxfId="221" priority="107"/>
  </conditionalFormatting>
  <conditionalFormatting sqref="E43">
    <cfRule type="duplicateValues" dxfId="220" priority="108"/>
  </conditionalFormatting>
  <conditionalFormatting sqref="B86:B89">
    <cfRule type="duplicateValues" dxfId="219" priority="103"/>
    <cfRule type="duplicateValues" dxfId="218" priority="104"/>
    <cfRule type="duplicateValues" dxfId="217" priority="105"/>
    <cfRule type="duplicateValues" dxfId="216" priority="106"/>
  </conditionalFormatting>
  <conditionalFormatting sqref="B85">
    <cfRule type="duplicateValues" dxfId="215" priority="99"/>
    <cfRule type="duplicateValues" dxfId="214" priority="100"/>
    <cfRule type="duplicateValues" dxfId="213" priority="101"/>
    <cfRule type="duplicateValues" dxfId="212" priority="102"/>
  </conditionalFormatting>
  <conditionalFormatting sqref="B84">
    <cfRule type="duplicateValues" dxfId="211" priority="95"/>
    <cfRule type="duplicateValues" dxfId="210" priority="96"/>
    <cfRule type="duplicateValues" dxfId="209" priority="97"/>
    <cfRule type="duplicateValues" dxfId="208" priority="98"/>
  </conditionalFormatting>
  <conditionalFormatting sqref="B83">
    <cfRule type="duplicateValues" dxfId="207" priority="91"/>
    <cfRule type="duplicateValues" dxfId="206" priority="92"/>
    <cfRule type="duplicateValues" dxfId="205" priority="93"/>
    <cfRule type="duplicateValues" dxfId="204" priority="94"/>
  </conditionalFormatting>
  <conditionalFormatting sqref="B82">
    <cfRule type="duplicateValues" dxfId="203" priority="87"/>
    <cfRule type="duplicateValues" dxfId="202" priority="88"/>
    <cfRule type="duplicateValues" dxfId="201" priority="89"/>
    <cfRule type="duplicateValues" dxfId="200" priority="90"/>
  </conditionalFormatting>
  <conditionalFormatting sqref="E86">
    <cfRule type="duplicateValues" dxfId="199" priority="86"/>
  </conditionalFormatting>
  <conditionalFormatting sqref="E90">
    <cfRule type="duplicateValues" dxfId="198" priority="115"/>
  </conditionalFormatting>
  <conditionalFormatting sqref="E25">
    <cfRule type="duplicateValues" dxfId="197" priority="84"/>
  </conditionalFormatting>
  <conditionalFormatting sqref="E25">
    <cfRule type="duplicateValues" dxfId="196" priority="85"/>
  </conditionalFormatting>
  <conditionalFormatting sqref="E25">
    <cfRule type="duplicateValues" dxfId="195" priority="83"/>
  </conditionalFormatting>
  <conditionalFormatting sqref="E9:E10">
    <cfRule type="duplicateValues" dxfId="194" priority="82"/>
  </conditionalFormatting>
  <conditionalFormatting sqref="E11">
    <cfRule type="duplicateValues" dxfId="193" priority="81"/>
  </conditionalFormatting>
  <conditionalFormatting sqref="E13">
    <cfRule type="duplicateValues" dxfId="192" priority="80"/>
  </conditionalFormatting>
  <conditionalFormatting sqref="E12">
    <cfRule type="duplicateValues" dxfId="191" priority="79"/>
  </conditionalFormatting>
  <conditionalFormatting sqref="E35">
    <cfRule type="duplicateValues" dxfId="190" priority="78"/>
  </conditionalFormatting>
  <conditionalFormatting sqref="E35">
    <cfRule type="duplicateValues" dxfId="189" priority="77"/>
  </conditionalFormatting>
  <conditionalFormatting sqref="E37">
    <cfRule type="duplicateValues" dxfId="188" priority="76"/>
  </conditionalFormatting>
  <conditionalFormatting sqref="B37">
    <cfRule type="duplicateValues" dxfId="187" priority="72"/>
    <cfRule type="duplicateValues" dxfId="186" priority="73"/>
    <cfRule type="duplicateValues" dxfId="185" priority="74"/>
    <cfRule type="duplicateValues" dxfId="184" priority="75"/>
  </conditionalFormatting>
  <conditionalFormatting sqref="B15:B17">
    <cfRule type="duplicateValues" dxfId="183" priority="64"/>
    <cfRule type="duplicateValues" dxfId="182" priority="65"/>
    <cfRule type="duplicateValues" dxfId="181" priority="66"/>
    <cfRule type="duplicateValues" dxfId="180" priority="67"/>
  </conditionalFormatting>
  <conditionalFormatting sqref="B19">
    <cfRule type="duplicateValues" dxfId="179" priority="60"/>
    <cfRule type="duplicateValues" dxfId="178" priority="61"/>
    <cfRule type="duplicateValues" dxfId="177" priority="62"/>
    <cfRule type="duplicateValues" dxfId="176" priority="63"/>
  </conditionalFormatting>
  <conditionalFormatting sqref="B15:B21">
    <cfRule type="duplicateValues" dxfId="175" priority="68"/>
    <cfRule type="duplicateValues" dxfId="174" priority="69"/>
    <cfRule type="duplicateValues" dxfId="173" priority="70"/>
    <cfRule type="duplicateValues" dxfId="172" priority="71"/>
  </conditionalFormatting>
  <conditionalFormatting sqref="B22:B23">
    <cfRule type="duplicateValues" dxfId="171" priority="52"/>
    <cfRule type="duplicateValues" dxfId="170" priority="53"/>
    <cfRule type="duplicateValues" dxfId="169" priority="54"/>
    <cfRule type="duplicateValues" dxfId="168" priority="55"/>
  </conditionalFormatting>
  <conditionalFormatting sqref="B22">
    <cfRule type="duplicateValues" dxfId="167" priority="48"/>
    <cfRule type="duplicateValues" dxfId="166" priority="49"/>
    <cfRule type="duplicateValues" dxfId="165" priority="50"/>
    <cfRule type="duplicateValues" dxfId="164" priority="51"/>
  </conditionalFormatting>
  <conditionalFormatting sqref="B22:B23">
    <cfRule type="duplicateValues" dxfId="163" priority="56"/>
    <cfRule type="duplicateValues" dxfId="162" priority="57"/>
    <cfRule type="duplicateValues" dxfId="161" priority="58"/>
    <cfRule type="duplicateValues" dxfId="160" priority="59"/>
  </conditionalFormatting>
  <conditionalFormatting sqref="E17">
    <cfRule type="duplicateValues" dxfId="159" priority="45"/>
  </conditionalFormatting>
  <conditionalFormatting sqref="E17">
    <cfRule type="duplicateValues" dxfId="158" priority="46"/>
  </conditionalFormatting>
  <conditionalFormatting sqref="E15">
    <cfRule type="duplicateValues" dxfId="157" priority="43"/>
  </conditionalFormatting>
  <conditionalFormatting sqref="E15">
    <cfRule type="duplicateValues" dxfId="156" priority="44"/>
  </conditionalFormatting>
  <conditionalFormatting sqref="E18:E20">
    <cfRule type="duplicateValues" dxfId="155" priority="42"/>
  </conditionalFormatting>
  <conditionalFormatting sqref="E17:E21 E15">
    <cfRule type="duplicateValues" dxfId="154" priority="41"/>
  </conditionalFormatting>
  <conditionalFormatting sqref="E16">
    <cfRule type="duplicateValues" dxfId="153" priority="39"/>
  </conditionalFormatting>
  <conditionalFormatting sqref="E16">
    <cfRule type="duplicateValues" dxfId="152" priority="40"/>
  </conditionalFormatting>
  <conditionalFormatting sqref="E16">
    <cfRule type="duplicateValues" dxfId="151" priority="38"/>
  </conditionalFormatting>
  <conditionalFormatting sqref="E21">
    <cfRule type="duplicateValues" dxfId="150" priority="47"/>
  </conditionalFormatting>
  <conditionalFormatting sqref="B26:B27">
    <cfRule type="duplicateValues" dxfId="149" priority="34"/>
    <cfRule type="duplicateValues" dxfId="148" priority="35"/>
    <cfRule type="duplicateValues" dxfId="147" priority="36"/>
    <cfRule type="duplicateValues" dxfId="146" priority="37"/>
  </conditionalFormatting>
  <conditionalFormatting sqref="B28:B29">
    <cfRule type="duplicateValues" dxfId="145" priority="30"/>
    <cfRule type="duplicateValues" dxfId="144" priority="31"/>
    <cfRule type="duplicateValues" dxfId="143" priority="32"/>
    <cfRule type="duplicateValues" dxfId="142" priority="33"/>
  </conditionalFormatting>
  <conditionalFormatting sqref="E27">
    <cfRule type="duplicateValues" dxfId="141" priority="28"/>
  </conditionalFormatting>
  <conditionalFormatting sqref="E27">
    <cfRule type="duplicateValues" dxfId="140" priority="29"/>
  </conditionalFormatting>
  <conditionalFormatting sqref="E28">
    <cfRule type="duplicateValues" dxfId="139" priority="27"/>
  </conditionalFormatting>
  <conditionalFormatting sqref="E38">
    <cfRule type="duplicateValues" dxfId="138" priority="26"/>
  </conditionalFormatting>
  <conditionalFormatting sqref="E38">
    <cfRule type="duplicateValues" dxfId="137" priority="25"/>
  </conditionalFormatting>
  <conditionalFormatting sqref="E38">
    <cfRule type="duplicateValues" dxfId="136" priority="24"/>
  </conditionalFormatting>
  <conditionalFormatting sqref="B9:B23 B26:B29">
    <cfRule type="duplicateValues" dxfId="135" priority="116"/>
  </conditionalFormatting>
  <conditionalFormatting sqref="E14 E22:E23 E26:E28">
    <cfRule type="duplicateValues" dxfId="134" priority="117"/>
  </conditionalFormatting>
  <conditionalFormatting sqref="E37:E38 E35">
    <cfRule type="duplicateValues" dxfId="133" priority="118"/>
  </conditionalFormatting>
  <conditionalFormatting sqref="E81">
    <cfRule type="duplicateValues" dxfId="132" priority="23"/>
  </conditionalFormatting>
  <conditionalFormatting sqref="E81">
    <cfRule type="duplicateValues" dxfId="131" priority="22"/>
  </conditionalFormatting>
  <conditionalFormatting sqref="E90 E82:E86 E71:E80 E1:E7 E43:E54 E63:E69 E9:E14 E22:E24 E34:E41 E26:E32 E59:E61">
    <cfRule type="duplicateValues" dxfId="130" priority="119"/>
  </conditionalFormatting>
  <conditionalFormatting sqref="B68:B69 B1:B7 B71:B72 B80:B81 B74:B75 B60:B61 B40:B41 B31:B32 B63:B66 B24:B25 B77:B78 B34:B38 B43:B54">
    <cfRule type="duplicateValues" dxfId="129" priority="120"/>
    <cfRule type="duplicateValues" dxfId="128" priority="121"/>
    <cfRule type="duplicateValues" dxfId="127" priority="122"/>
    <cfRule type="duplicateValues" dxfId="126" priority="123"/>
  </conditionalFormatting>
  <conditionalFormatting sqref="B71:B72 B1:B7 B74:B75 B68:B69 B60:B61 B40:B41 B31:B32 B63:B66 B77:B78 B9:B29 B34:B38 B80:B89 B43:B54">
    <cfRule type="duplicateValues" dxfId="125" priority="124"/>
  </conditionalFormatting>
  <conditionalFormatting sqref="E90 E36 E45:E54 E1:E7 E39:E41 E73:E80 E34 E9:E14 E63:E69 E22:E23 E26:E32 E59:E61">
    <cfRule type="duplicateValues" dxfId="124" priority="125"/>
  </conditionalFormatting>
  <conditionalFormatting sqref="E82:E85">
    <cfRule type="duplicateValues" dxfId="123" priority="126"/>
  </conditionalFormatting>
  <conditionalFormatting sqref="B63:B66">
    <cfRule type="duplicateValues" dxfId="122" priority="127"/>
    <cfRule type="duplicateValues" dxfId="121" priority="128"/>
    <cfRule type="duplicateValues" dxfId="120" priority="129"/>
    <cfRule type="duplicateValues" dxfId="119" priority="130"/>
  </conditionalFormatting>
  <conditionalFormatting sqref="B63:B66 B25 B43:B54">
    <cfRule type="duplicateValues" dxfId="118" priority="131"/>
    <cfRule type="duplicateValues" dxfId="117" priority="132"/>
    <cfRule type="duplicateValues" dxfId="116" priority="133"/>
    <cfRule type="duplicateValues" dxfId="115" priority="134"/>
  </conditionalFormatting>
  <conditionalFormatting sqref="E87">
    <cfRule type="duplicateValues" dxfId="114" priority="20"/>
  </conditionalFormatting>
  <conditionalFormatting sqref="E87">
    <cfRule type="duplicateValues" dxfId="113" priority="21"/>
  </conditionalFormatting>
  <conditionalFormatting sqref="E88">
    <cfRule type="duplicateValues" dxfId="112" priority="18"/>
  </conditionalFormatting>
  <conditionalFormatting sqref="E88">
    <cfRule type="duplicateValues" dxfId="111" priority="19"/>
  </conditionalFormatting>
  <conditionalFormatting sqref="B86:B89">
    <cfRule type="duplicateValues" dxfId="110" priority="14"/>
    <cfRule type="duplicateValues" dxfId="109" priority="15"/>
    <cfRule type="duplicateValues" dxfId="108" priority="16"/>
    <cfRule type="duplicateValues" dxfId="107" priority="17"/>
  </conditionalFormatting>
  <conditionalFormatting sqref="E89">
    <cfRule type="duplicateValues" dxfId="106" priority="12"/>
  </conditionalFormatting>
  <conditionalFormatting sqref="E89">
    <cfRule type="duplicateValues" dxfId="105" priority="13"/>
  </conditionalFormatting>
  <conditionalFormatting sqref="E55:E58">
    <cfRule type="duplicateValues" dxfId="104" priority="1"/>
  </conditionalFormatting>
  <conditionalFormatting sqref="B55:B58">
    <cfRule type="duplicateValues" dxfId="103" priority="2"/>
    <cfRule type="duplicateValues" dxfId="102" priority="3"/>
    <cfRule type="duplicateValues" dxfId="101" priority="4"/>
    <cfRule type="duplicateValues" dxfId="100" priority="5"/>
  </conditionalFormatting>
  <conditionalFormatting sqref="B55:B58">
    <cfRule type="duplicateValues" dxfId="99" priority="6"/>
  </conditionalFormatting>
  <conditionalFormatting sqref="E55:E58">
    <cfRule type="duplicateValues" dxfId="98" priority="7"/>
  </conditionalFormatting>
  <conditionalFormatting sqref="B55:B58">
    <cfRule type="duplicateValues" dxfId="97" priority="8"/>
    <cfRule type="duplicateValues" dxfId="96" priority="9"/>
    <cfRule type="duplicateValues" dxfId="95" priority="10"/>
    <cfRule type="duplicateValues" dxfId="9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93" priority="12"/>
  </conditionalFormatting>
  <conditionalFormatting sqref="A831">
    <cfRule type="duplicateValues" dxfId="92" priority="11"/>
  </conditionalFormatting>
  <conditionalFormatting sqref="A832">
    <cfRule type="duplicateValues" dxfId="91" priority="10"/>
  </conditionalFormatting>
  <conditionalFormatting sqref="A833">
    <cfRule type="duplicateValues" dxfId="90" priority="9"/>
  </conditionalFormatting>
  <conditionalFormatting sqref="A834">
    <cfRule type="duplicateValues" dxfId="89" priority="8"/>
  </conditionalFormatting>
  <conditionalFormatting sqref="A1:A834 A843:A1048576">
    <cfRule type="duplicateValues" dxfId="88" priority="7"/>
  </conditionalFormatting>
  <conditionalFormatting sqref="A835:A841">
    <cfRule type="duplicateValues" dxfId="87" priority="6"/>
  </conditionalFormatting>
  <conditionalFormatting sqref="A835:A841">
    <cfRule type="duplicateValues" dxfId="86" priority="5"/>
  </conditionalFormatting>
  <conditionalFormatting sqref="A1:A841 A843:A1048576">
    <cfRule type="duplicateValues" dxfId="85" priority="4"/>
  </conditionalFormatting>
  <conditionalFormatting sqref="A842">
    <cfRule type="duplicateValues" dxfId="84" priority="3"/>
  </conditionalFormatting>
  <conditionalFormatting sqref="A842">
    <cfRule type="duplicateValues" dxfId="83" priority="2"/>
  </conditionalFormatting>
  <conditionalFormatting sqref="A842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2414</v>
      </c>
      <c r="B1" s="200"/>
      <c r="C1" s="200"/>
      <c r="D1" s="200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2423</v>
      </c>
      <c r="B18" s="200"/>
      <c r="C18" s="200"/>
      <c r="D18" s="200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2021-08-14T19:59:09Z</dcterms:modified>
</cp:coreProperties>
</file>