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5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07" i="1" l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K76" i="1"/>
  <c r="J76" i="1"/>
  <c r="I76" i="1"/>
  <c r="H76" i="1"/>
  <c r="G76" i="1"/>
  <c r="F76" i="1"/>
  <c r="A76" i="1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73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8" i="1"/>
  <c r="A27" i="1"/>
  <c r="A26" i="1"/>
  <c r="F25" i="1" l="1"/>
  <c r="G25" i="1"/>
  <c r="H25" i="1"/>
  <c r="I25" i="1"/>
  <c r="J25" i="1"/>
  <c r="K25" i="1"/>
  <c r="A25" i="1"/>
  <c r="F18" i="1"/>
  <c r="G18" i="1"/>
  <c r="H18" i="1"/>
  <c r="I18" i="1"/>
  <c r="J18" i="1"/>
  <c r="K18" i="1"/>
  <c r="A18" i="1"/>
  <c r="F12" i="1"/>
  <c r="G12" i="1"/>
  <c r="H12" i="1"/>
  <c r="I12" i="1"/>
  <c r="J12" i="1"/>
  <c r="K12" i="1"/>
  <c r="A12" i="1"/>
  <c r="A9" i="3"/>
  <c r="G9" i="3"/>
  <c r="H9" i="3"/>
  <c r="I9" i="3"/>
  <c r="J9" i="3"/>
  <c r="F9" i="3"/>
  <c r="F16" i="1"/>
  <c r="G16" i="1"/>
  <c r="H16" i="1"/>
  <c r="I16" i="1"/>
  <c r="J16" i="1"/>
  <c r="K16" i="1"/>
  <c r="A16" i="1"/>
  <c r="F15" i="1"/>
  <c r="G15" i="1"/>
  <c r="H15" i="1"/>
  <c r="I15" i="1"/>
  <c r="J15" i="1"/>
  <c r="K15" i="1"/>
  <c r="A15" i="1"/>
  <c r="A24" i="1" l="1"/>
  <c r="A23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1" i="1"/>
  <c r="A20" i="1"/>
  <c r="A19" i="1"/>
  <c r="F17" i="1" l="1"/>
  <c r="G17" i="1"/>
  <c r="H17" i="1"/>
  <c r="I17" i="1"/>
  <c r="J17" i="1"/>
  <c r="K17" i="1"/>
  <c r="F13" i="1"/>
  <c r="G13" i="1"/>
  <c r="H13" i="1"/>
  <c r="I13" i="1"/>
  <c r="J13" i="1"/>
  <c r="K13" i="1"/>
  <c r="A17" i="1"/>
  <c r="A13" i="1"/>
  <c r="F11" i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F14" i="1" l="1"/>
  <c r="G14" i="1"/>
  <c r="H14" i="1"/>
  <c r="I14" i="1"/>
  <c r="J14" i="1"/>
  <c r="K14" i="1"/>
  <c r="A14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<sst xmlns="http://schemas.openxmlformats.org/spreadsheetml/2006/main" count="13914" uniqueCount="2743">
  <si>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</si>
  <si>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</si>
  <si>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</si>
  <si>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</si>
  <si>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</si>
  <si>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</si>
  <si>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</si>
  <si>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</si>
  <si>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</si>
  <si>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</si>
  <si>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</si>
  <si>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</si>
  <si>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</si>
  <si>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</si>
  <si>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</si>
  <si>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</si>
  <si>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</si>
  <si>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</si>
  <si>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</si>
  <si>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</si>
  <si>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</si>
  <si>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</si>
  <si>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</si>
  <si>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</si>
  <si>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</si>
  <si>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</si>
  <si>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</si>
  <si>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</si>
  <si>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</si>
  <si>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</si>
  <si>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</si>
  <si>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</si>
  <si>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</si>
  <si>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</si>
  <si>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</si>
  <si>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</si>
  <si>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</si>
  <si>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</si>
  <si>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</si>
  <si>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</si>
  <si>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</si>
  <si>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</si>
  <si>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</si>
  <si>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</si>
  <si>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</si>
  <si>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</si>
  <si>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</si>
  <si>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</si>
  <si>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</si>
  <si>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</si>
  <si>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</si>
  <si>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</si>
  <si>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</si>
  <si>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</si>
  <si>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</si>
  <si>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</si>
  <si>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</si>
  <si>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</si>
  <si>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</si>
  <si>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</si>
  <si>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</si>
  <si>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</si>
  <si>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</si>
  <si>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</si>
  <si>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</si>
  <si>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</si>
  <si>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</si>
  <si>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</si>
  <si>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</si>
  <si>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</si>
  <si>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</si>
  <si>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</si>
  <si>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</si>
  <si>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</si>
  <si>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</si>
  <si>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</si>
  <si>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</si>
  <si>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</si>
  <si>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</si>
  <si>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</si>
  <si>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</si>
  <si>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</si>
  <si>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</si>
  <si>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</si>
  <si>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</si>
  <si>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</si>
  <si>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</si>
  <si>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</si>
  <si>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</si>
  <si>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</si>
  <si>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</si>
  <si>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</si>
  <si>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</si>
  <si>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</si>
  <si>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</si>
  <si>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</si>
  <si>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</si>
  <si>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</si>
  <si>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</si>
  <si>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</si>
  <si>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</si>
  <si>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</si>
  <si>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</si>
  <si>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</si>
  <si>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</si>
  <si>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</si>
  <si>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</si>
  <si>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</si>
  <si>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</si>
  <si>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</si>
  <si>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</si>
  <si>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</si>
  <si>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</si>
  <si>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</si>
  <si>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</si>
  <si>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</si>
  <si>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</si>
  <si>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</si>
  <si>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</si>
  <si>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</si>
  <si>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</si>
  <si>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</si>
  <si>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</si>
  <si>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</si>
  <si>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</si>
  <si>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</si>
  <si>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</si>
  <si>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</si>
  <si>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</si>
  <si>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</si>
  <si>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</si>
  <si>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</si>
  <si>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</si>
  <si>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</si>
  <si>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</si>
  <si>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</si>
  <si>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</si>
  <si>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</si>
  <si>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</si>
  <si>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</si>
  <si>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</si>
  <si>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</si>
  <si>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</si>
  <si>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</si>
  <si>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</si>
  <si>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</si>
  <si>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</si>
  <si>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</si>
  <si>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</si>
  <si>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</si>
  <si>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</si>
  <si>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</si>
  <si>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</si>
  <si>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</si>
  <si>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</si>
  <si>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</si>
  <si>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</si>
  <si>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</si>
  <si>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</si>
  <si>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</si>
  <si>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</si>
  <si>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</si>
  <si>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</si>
  <si>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</si>
  <si>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</si>
  <si>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</si>
  <si>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</si>
  <si>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</si>
  <si>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</si>
  <si>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</si>
  <si>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</si>
  <si>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</si>
  <si>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</si>
  <si>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</si>
  <si>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</si>
  <si>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</si>
  <si>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</si>
  <si>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</si>
  <si>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</si>
  <si>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</si>
  <si>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</si>
  <si>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</si>
  <si>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</si>
  <si>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</si>
  <si>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</si>
  <si>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</si>
  <si>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</si>
  <si>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</si>
  <si>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</si>
  <si>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</si>
  <si>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</si>
  <si>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</si>
  <si>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</si>
  <si>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</si>
  <si>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</si>
  <si>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</si>
  <si>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</si>
  <si>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</si>
  <si>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</si>
  <si>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</si>
  <si>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</si>
  <si>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</si>
  <si>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</si>
  <si>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</si>
  <si>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</si>
  <si>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</si>
  <si>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</si>
  <si>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</si>
  <si>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</si>
  <si>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</si>
  <si>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</si>
  <si>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</si>
  <si>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</si>
  <si>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</si>
  <si>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</si>
  <si>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</si>
  <si>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</si>
  <si>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</si>
  <si>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</si>
  <si>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</si>
  <si>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</si>
  <si>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</si>
  <si>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</si>
  <si>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</si>
  <si>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</si>
  <si>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</si>
  <si>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</si>
  <si>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</si>
  <si>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</si>
  <si>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</si>
  <si>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</si>
  <si>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</si>
  <si>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</si>
  <si>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</si>
  <si>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</si>
  <si>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</si>
  <si>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</si>
  <si>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</si>
  <si>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</si>
  <si>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</si>
  <si>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</si>
  <si>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</si>
  <si>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</si>
  <si>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</si>
  <si>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</si>
  <si>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</si>
  <si>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</si>
  <si>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</si>
  <si>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</si>
  <si>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</si>
  <si>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</si>
  <si>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</si>
  <si>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</si>
  <si>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</si>
  <si>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</si>
  <si>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</si>
  <si>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</si>
  <si>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</si>
  <si>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</si>
  <si>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</si>
  <si>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</si>
  <si>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</si>
  <si>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</si>
  <si>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</si>
  <si>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</si>
  <si>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</si>
  <si>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</si>
  <si>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</si>
  <si>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</si>
  <si>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</si>
  <si>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</si>
  <si>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</si>
  <si>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</si>
  <si>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</si>
  <si>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</si>
  <si>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</si>
  <si>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</si>
  <si>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</si>
  <si>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</si>
  <si>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</si>
  <si>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</si>
  <si>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</si>
  <si>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</si>
  <si>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</si>
  <si>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</si>
  <si>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</si>
  <si>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</si>
  <si>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</si>
  <si>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</si>
  <si>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</si>
  <si>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</si>
  <si>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</si>
  <si>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</si>
  <si>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</si>
  <si>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</si>
  <si>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</si>
  <si>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</si>
  <si>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</si>
  <si>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</si>
  <si>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</si>
  <si>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</si>
  <si>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</si>
  <si>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</si>
  <si>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</si>
  <si>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</si>
  <si>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</si>
  <si>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</si>
  <si>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</si>
  <si>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</si>
  <si>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</si>
  <si>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</si>
  <si>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</si>
  <si>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</si>
  <si>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</si>
  <si>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</si>
  <si>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</si>
  <si>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</si>
  <si>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</si>
  <si>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</si>
  <si>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</si>
  <si>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</si>
  <si>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</si>
  <si>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</si>
  <si>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</si>
  <si>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</si>
  <si>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</si>
  <si>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</si>
  <si>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</si>
  <si>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</si>
  <si>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</si>
  <si>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</si>
  <si>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</si>
  <si>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</si>
  <si>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</si>
  <si>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</si>
  <si>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</si>
  <si>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</si>
  <si>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</si>
  <si>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</si>
  <si>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</si>
  <si>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</si>
  <si>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</si>
  <si>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</si>
  <si>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</si>
  <si>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</si>
  <si>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</si>
  <si>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</si>
  <si>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</si>
  <si>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</si>
  <si>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</si>
  <si>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</si>
  <si>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</si>
  <si>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</si>
  <si>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</si>
  <si>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</si>
  <si>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</si>
  <si>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</si>
  <si>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</si>
  <si>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</si>
  <si>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</si>
  <si>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</si>
  <si>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</si>
  <si>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</si>
  <si>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</si>
  <si>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</si>
  <si>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</si>
  <si>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</si>
  <si>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</si>
  <si>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</si>
  <si>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</si>
  <si>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</si>
  <si>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</si>
  <si>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</si>
  <si>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</si>
  <si>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</si>
  <si>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</si>
  <si>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</si>
  <si>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</si>
  <si>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</si>
  <si>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</si>
  <si>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</si>
  <si>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</si>
  <si>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</si>
  <si>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</si>
  <si>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</si>
  <si>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</si>
  <si>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</si>
  <si>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</si>
  <si>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</si>
  <si>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</si>
  <si>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</si>
  <si>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</si>
  <si>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</si>
  <si>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</si>
  <si>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</si>
  <si>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</si>
  <si>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</si>
  <si>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</si>
  <si>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</si>
  <si>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</si>
  <si>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</si>
  <si>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</si>
  <si>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</si>
  <si>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</si>
  <si>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</si>
  <si>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</si>
  <si>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</si>
  <si>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</si>
  <si>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</si>
  <si>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</si>
  <si>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</si>
  <si>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</si>
  <si>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</si>
  <si>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</si>
  <si>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</si>
  <si>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</si>
  <si>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</si>
  <si>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</si>
  <si>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</si>
  <si>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</si>
  <si>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</si>
  <si>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</si>
  <si>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</si>
  <si>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</si>
  <si>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</si>
  <si>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</si>
  <si>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</si>
  <si>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</si>
  <si>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</si>
  <si>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</si>
  <si>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</si>
  <si>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</si>
  <si>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</si>
  <si>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</si>
  <si>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</si>
  <si>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</si>
  <si>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</si>
  <si>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</si>
  <si>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</si>
  <si>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</si>
  <si>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</si>
  <si>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</si>
  <si>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</si>
  <si>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</si>
  <si>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</si>
  <si>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</si>
  <si>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</si>
  <si>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</si>
  <si>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</si>
  <si>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</si>
  <si>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</si>
  <si>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</si>
  <si>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</si>
  <si>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</si>
  <si>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</si>
  <si>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</si>
  <si>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</si>
  <si>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</si>
  <si>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</si>
  <si>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</si>
  <si>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</si>
  <si>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</si>
  <si>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</si>
  <si>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</si>
  <si>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</si>
  <si>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</si>
  <si>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</si>
  <si>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</si>
  <si>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</si>
  <si>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</si>
  <si>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</si>
  <si>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</si>
  <si>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</si>
  <si>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</si>
  <si>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</si>
  <si>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</si>
  <si>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</si>
  <si>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</si>
  <si>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</si>
  <si>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</si>
  <si>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</si>
  <si>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</si>
  <si>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</si>
  <si>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</si>
  <si>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</si>
  <si>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</si>
  <si>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</si>
  <si>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</si>
  <si>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</si>
  <si>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</si>
  <si>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</si>
  <si>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</si>
  <si>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</si>
  <si>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</si>
  <si>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</si>
  <si>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</si>
  <si>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</si>
  <si>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</si>
  <si>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</si>
  <si>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</si>
  <si>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</si>
  <si>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</si>
  <si>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</si>
  <si>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</si>
  <si>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</si>
  <si>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</si>
  <si>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</si>
  <si>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</si>
  <si>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</si>
  <si>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</si>
  <si>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</si>
  <si>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</si>
  <si>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</si>
  <si>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</si>
  <si>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</si>
  <si>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</si>
  <si>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</si>
  <si>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</si>
  <si>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</si>
  <si>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</si>
  <si>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</si>
  <si>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</si>
  <si>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</si>
  <si>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</si>
  <si>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</si>
  <si>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</si>
  <si>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</si>
  <si>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</si>
  <si>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</si>
  <si>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</si>
  <si>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</si>
  <si>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</si>
  <si>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</si>
  <si>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</si>
  <si>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</si>
  <si>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</si>
  <si>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</si>
  <si>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</si>
  <si>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</si>
  <si>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</si>
  <si>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</si>
  <si>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</si>
  <si>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</si>
  <si>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</si>
  <si>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</si>
  <si>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</si>
  <si>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</si>
  <si>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</si>
  <si>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</si>
  <si>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</si>
  <si>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</si>
  <si>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</si>
  <si>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</si>
  <si>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</si>
  <si>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</si>
  <si>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</si>
  <si>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</si>
  <si>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</si>
  <si>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</si>
  <si>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</si>
  <si>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</si>
  <si>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</si>
  <si>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</si>
  <si>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</si>
  <si>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</si>
  <si>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</si>
  <si>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</si>
  <si>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</si>
  <si>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</si>
  <si>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</si>
  <si>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</si>
  <si>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</si>
  <si>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</si>
  <si>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</si>
  <si>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</si>
  <si>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</si>
  <si>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</si>
  <si>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</si>
  <si>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</si>
  <si>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</si>
  <si>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</si>
  <si>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</si>
  <si>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</si>
  <si>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</si>
  <si>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</si>
  <si>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</si>
  <si>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</si>
  <si>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</si>
  <si>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</si>
  <si>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</si>
  <si>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</si>
  <si>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</si>
  <si>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</si>
  <si>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</si>
  <si>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</si>
  <si>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</si>
  <si>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</si>
  <si>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</si>
  <si>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</si>
  <si>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</si>
  <si>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</si>
  <si>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</si>
  <si>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</si>
  <si>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</si>
  <si>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</si>
  <si>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</si>
  <si>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</si>
  <si>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</si>
  <si>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</si>
  <si>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</si>
  <si>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</si>
  <si>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</si>
  <si>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</si>
  <si>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</si>
  <si>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</si>
  <si>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</si>
  <si>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</si>
  <si>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</si>
  <si>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</si>
  <si>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</si>
  <si>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</si>
  <si>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</si>
  <si>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</si>
  <si>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</si>
  <si>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</si>
  <si>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</si>
  <si>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</si>
  <si>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</si>
  <si>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</si>
  <si>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</si>
  <si>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</si>
  <si>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</si>
  <si>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</si>
  <si>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</si>
  <si>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</si>
  <si>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</si>
  <si>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</si>
  <si>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</si>
  <si>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</si>
  <si>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</si>
  <si>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</si>
  <si>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</si>
  <si>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</si>
  <si>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</si>
  <si>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</si>
  <si>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</si>
  <si>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</si>
  <si>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</si>
  <si>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</si>
  <si>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</si>
  <si>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</si>
  <si>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</si>
  <si>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</si>
  <si>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</si>
  <si>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</si>
  <si>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</si>
  <si>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</si>
  <si>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</si>
  <si>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</si>
  <si>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</si>
  <si>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</si>
  <si>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</si>
  <si>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</si>
  <si>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</si>
  <si>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</si>
  <si>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</si>
  <si>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</si>
  <si>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</si>
  <si>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</si>
  <si>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</si>
  <si>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</si>
  <si>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</si>
  <si>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</si>
  <si>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</si>
  <si>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</si>
  <si>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</si>
  <si>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</si>
  <si>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</si>
  <si>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</si>
  <si>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</si>
  <si>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</si>
  <si>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</si>
  <si>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</si>
  <si>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</si>
  <si>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</si>
  <si>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</si>
  <si>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</si>
  <si>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</si>
  <si>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</si>
  <si>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</si>
  <si>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</si>
  <si>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</si>
  <si>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</si>
  <si>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</si>
  <si>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</si>
  <si>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</si>
  <si>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</si>
  <si>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</si>
  <si>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</si>
  <si>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</si>
  <si>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</si>
  <si>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</si>
  <si>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</si>
  <si>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</si>
  <si>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</si>
  <si>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</si>
  <si>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</si>
  <si>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</si>
  <si>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</si>
  <si>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</si>
  <si>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</si>
  <si>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</si>
  <si>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</si>
  <si>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</si>
  <si>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</si>
  <si>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</si>
  <si>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</si>
  <si>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</si>
  <si>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</si>
  <si>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</si>
  <si>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</si>
  <si>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</si>
  <si>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</si>
  <si>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</si>
  <si>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</si>
  <si>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</si>
  <si>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</si>
  <si>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</si>
  <si>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</si>
  <si>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</si>
  <si>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</si>
  <si>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</si>
  <si>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</si>
  <si>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</si>
  <si>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</si>
  <si>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</si>
  <si>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</si>
  <si>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</si>
  <si>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</si>
  <si>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</si>
  <si>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</si>
  <si>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</si>
  <si>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</si>
  <si>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</si>
  <si>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</si>
  <si>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</si>
  <si>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</si>
  <si>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</si>
  <si>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</si>
  <si>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</si>
  <si>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</si>
  <si>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</si>
  <si>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</si>
  <si>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</si>
  <si>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</si>
  <si>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</si>
  <si>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</si>
  <si>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</si>
  <si>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</si>
  <si>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</si>
  <si>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</si>
  <si>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</si>
  <si>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</si>
  <si>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</si>
  <si>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</si>
  <si>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</si>
  <si>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</si>
  <si>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</si>
  <si>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</si>
  <si>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</si>
  <si>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</si>
  <si>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</si>
  <si>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</si>
  <si>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</si>
  <si>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</si>
  <si>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</si>
  <si>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</si>
  <si>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</si>
  <si>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</si>
  <si>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</si>
  <si>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</si>
  <si>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</si>
  <si>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</si>
  <si>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</si>
  <si>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</si>
  <si>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</si>
  <si>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</si>
  <si>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</si>
  <si>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</si>
  <si>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</si>
  <si>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</si>
  <si>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</si>
  <si>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</si>
  <si>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</si>
  <si>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</si>
  <si>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</si>
  <si>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</si>
  <si>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</si>
  <si>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</si>
  <si>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</si>
  <si>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</si>
  <si>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</si>
  <si>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</si>
  <si>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</si>
  <si>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</si>
  <si>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</si>
  <si>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</si>
  <si>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</si>
  <si>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</si>
  <si>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</si>
  <si>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</si>
  <si>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</si>
  <si>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</si>
  <si>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</si>
  <si>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</si>
  <si>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</si>
  <si>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</si>
  <si>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</si>
  <si>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</si>
  <si>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</si>
  <si>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</si>
  <si>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</si>
  <si>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</si>
  <si>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</si>
  <si>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</si>
  <si>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</si>
  <si>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</si>
  <si>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</si>
  <si>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</si>
  <si>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</si>
  <si>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</si>
  <si>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</si>
  <si>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</si>
  <si>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</si>
  <si>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</si>
  <si>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</si>
  <si>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</si>
  <si>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</si>
  <si>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</si>
  <si>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</si>
  <si>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</si>
  <si>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</si>
  <si>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</si>
  <si>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</si>
  <si>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</si>
  <si>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</si>
  <si>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</si>
  <si>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</si>
  <si>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</si>
  <si>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</si>
  <si>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</si>
  <si>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</si>
  <si>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</si>
  <si>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</si>
  <si>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</si>
  <si>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</si>
  <si>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</si>
  <si>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</si>
  <si>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</si>
  <si>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</si>
  <si>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</si>
  <si>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</si>
  <si>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</si>
  <si>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</si>
  <si>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</si>
  <si>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</si>
  <si>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</si>
  <si>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</si>
  <si>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</si>
  <si>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</si>
  <si>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</si>
  <si>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</si>
  <si>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</si>
  <si>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</si>
  <si>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</si>
  <si>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</si>
  <si>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</si>
  <si>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</si>
  <si>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</si>
  <si>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</si>
  <si>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</si>
  <si>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</si>
  <si>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</si>
  <si>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</si>
  <si>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</si>
  <si>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</si>
  <si>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</si>
  <si>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</si>
  <si>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</si>
  <si>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</si>
  <si>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</si>
  <si>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</si>
  <si>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</si>
  <si>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</si>
  <si>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</si>
  <si>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</si>
  <si>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</si>
  <si>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</si>
  <si>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</si>
  <si>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</si>
  <si>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</si>
  <si>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</si>
  <si>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</si>
  <si>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</si>
  <si>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</si>
  <si>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</si>
  <si>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</si>
  <si>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</si>
  <si>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</si>
  <si>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</si>
  <si>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</si>
  <si>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</si>
  <si>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</si>
  <si>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</si>
  <si>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</si>
  <si>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</si>
  <si>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</si>
  <si>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</si>
  <si>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</si>
  <si>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</si>
  <si>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</si>
  <si>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</si>
  <si>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</si>
  <si>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</si>
  <si>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</si>
  <si>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</si>
  <si>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</si>
  <si>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</si>
  <si>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</si>
  <si>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</si>
  <si>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</si>
  <si>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</si>
  <si>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</si>
  <si>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</si>
  <si>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</si>
  <si>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</si>
  <si>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</si>
  <si>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</si>
  <si>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</si>
  <si>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</si>
  <si>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</si>
  <si>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</si>
  <si>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</si>
  <si>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</si>
  <si>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</si>
  <si>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</si>
  <si>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</si>
  <si>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</si>
  <si>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</si>
  <si>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</si>
  <si>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</si>
  <si>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</si>
  <si>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</si>
  <si>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</si>
  <si>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</si>
  <si>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</si>
  <si>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</si>
  <si>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</si>
  <si>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</si>
  <si>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</si>
  <si>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</si>
  <si>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</si>
  <si>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</si>
  <si>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</si>
  <si>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</si>
  <si>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</si>
  <si>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</si>
  <si>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</si>
  <si>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</si>
  <si>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</si>
  <si>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</si>
  <si>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</si>
  <si>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</si>
  <si>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</si>
  <si>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</si>
  <si>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</si>
  <si>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</si>
  <si>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</si>
  <si>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</si>
  <si>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</si>
  <si>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</si>
  <si>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</si>
  <si>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</si>
  <si>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</si>
  <si>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</si>
  <si>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</si>
  <si>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</si>
  <si>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</si>
  <si>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</si>
  <si>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</si>
  <si>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</si>
  <si>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</si>
  <si>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</si>
  <si>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</si>
  <si>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</si>
  <si>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</si>
  <si>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</si>
  <si>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</si>
  <si>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</si>
  <si>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</si>
  <si>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</si>
  <si>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</si>
  <si>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</si>
  <si>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</si>
  <si>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</si>
  <si>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</si>
  <si>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</si>
  <si>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</si>
  <si>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</si>
  <si>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</si>
  <si>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</si>
  <si>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</si>
  <si>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</si>
  <si>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</si>
  <si>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</si>
  <si>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</si>
  <si>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</si>
  <si>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</si>
  <si>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</si>
  <si>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</si>
  <si>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</si>
  <si>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</si>
  <si>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</si>
  <si>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</si>
  <si>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</si>
  <si>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</si>
  <si>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</si>
  <si>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</si>
  <si>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</si>
  <si>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</si>
  <si>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</si>
  <si>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</si>
  <si>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</si>
  <si>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</si>
  <si>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</si>
  <si>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</si>
  <si>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</si>
  <si>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</si>
  <si>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</si>
  <si>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</si>
  <si>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</si>
  <si>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</si>
  <si>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</si>
  <si>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</si>
  <si>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</si>
  <si>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</si>
  <si>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</si>
  <si>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</si>
  <si>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</si>
  <si>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</si>
  <si>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</si>
  <si>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</si>
  <si>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</si>
  <si>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</si>
  <si>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</si>
  <si>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</si>
  <si>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</si>
  <si>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</si>
  <si>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</si>
  <si>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</si>
  <si>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</si>
  <si>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</si>
  <si>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</si>
  <si>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</si>
  <si>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</si>
  <si>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</si>
  <si>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</si>
  <si>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</si>
  <si>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</si>
  <si>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</si>
  <si>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</si>
  <si>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</si>
  <si>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</si>
  <si>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</si>
  <si>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</si>
  <si>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</si>
  <si>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</si>
  <si>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</si>
  <si>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</si>
  <si>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</si>
  <si>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</si>
  <si>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</si>
  <si>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</si>
  <si>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</si>
  <si>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</si>
  <si>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</si>
  <si>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</si>
  <si>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</si>
  <si>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</si>
  <si>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</si>
  <si>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</si>
  <si>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</si>
  <si>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</si>
  <si>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</si>
  <si>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</si>
  <si>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</si>
  <si>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</si>
  <si>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</si>
  <si>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</si>
  <si>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</si>
  <si>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</si>
  <si>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</si>
  <si>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</si>
  <si>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</si>
  <si>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</si>
  <si>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</si>
  <si>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</si>
  <si>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</si>
  <si>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</si>
  <si>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</si>
  <si>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</si>
  <si>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</si>
  <si>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</si>
  <si>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</si>
  <si>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</si>
  <si>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</si>
  <si>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</si>
  <si>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</si>
  <si>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</si>
  <si>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</si>
  <si>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</si>
  <si>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</si>
  <si>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</si>
  <si>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</si>
  <si>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</si>
  <si>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</si>
  <si>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</si>
  <si>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</si>
  <si>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</si>
  <si>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</si>
  <si>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</si>
  <si>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</si>
  <si>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</si>
  <si>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</si>
  <si>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</si>
  <si>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</si>
  <si>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</si>
  <si>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</si>
  <si>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</si>
  <si>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</si>
  <si>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</si>
  <si>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</si>
  <si>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</si>
  <si>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</si>
  <si>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</si>
  <si>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</si>
  <si>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</si>
  <si>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</si>
  <si>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</si>
  <si>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</si>
  <si>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</si>
  <si>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</si>
  <si>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</si>
  <si>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</si>
  <si>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</si>
  <si>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</si>
  <si>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</si>
  <si>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</si>
  <si>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</si>
  <si>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</si>
  <si>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</si>
  <si>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</si>
  <si>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</si>
  <si>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</si>
  <si>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</si>
  <si>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</si>
  <si>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</si>
  <si>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</si>
  <si>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</si>
  <si>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</si>
  <si>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</si>
  <si>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</si>
  <si>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</si>
  <si>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</si>
  <si>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</si>
  <si>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</si>
  <si>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</si>
  <si>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</si>
  <si>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</si>
  <si>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</si>
  <si>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</si>
  <si>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</si>
  <si>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</si>
  <si>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</si>
  <si>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</si>
  <si>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</si>
  <si>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</si>
  <si>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</si>
  <si>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</si>
  <si>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</si>
  <si>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</si>
  <si>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</si>
  <si>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</si>
  <si>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</si>
  <si>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</si>
  <si>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</si>
  <si>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</si>
  <si>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</si>
  <si>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</si>
  <si>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</si>
  <si>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</si>
  <si>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</si>
  <si>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</si>
  <si>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</si>
  <si>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</si>
  <si>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</si>
  <si>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</si>
  <si>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</si>
  <si>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</si>
  <si>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</si>
  <si>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</si>
  <si>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</si>
  <si>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</si>
  <si>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</si>
  <si>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</si>
  <si>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</si>
  <si>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</si>
  <si>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</si>
  <si>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</si>
  <si>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</si>
  <si>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</si>
  <si>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</si>
  <si>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</si>
  <si>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</si>
  <si>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</si>
  <si>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</si>
  <si>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</si>
  <si>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</si>
  <si>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</si>
  <si>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</si>
  <si>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</si>
  <si>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</si>
  <si>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</si>
  <si>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</si>
  <si>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</si>
  <si>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</si>
  <si>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</si>
  <si>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</si>
  <si>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</si>
  <si>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</si>
  <si>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</si>
  <si>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</si>
  <si>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</si>
  <si>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</si>
  <si>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</si>
  <si>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</si>
  <si>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</si>
  <si>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</si>
  <si>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</si>
  <si>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</si>
  <si>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</si>
  <si>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</si>
  <si>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</si>
  <si>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</si>
  <si>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</si>
  <si>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</si>
  <si>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</si>
  <si>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</si>
  <si>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</si>
  <si>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</si>
  <si>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</si>
  <si>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</si>
  <si>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</si>
  <si>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</si>
  <si>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</si>
  <si>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</si>
  <si>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</si>
  <si>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</si>
  <si>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</si>
  <si>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</si>
  <si>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</si>
  <si>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</si>
  <si>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</si>
  <si>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</si>
  <si>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</si>
  <si>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</si>
  <si>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</si>
  <si>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</si>
  <si>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</si>
  <si>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</si>
  <si>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</si>
  <si>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</si>
  <si>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</si>
  <si>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</si>
  <si>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</si>
  <si>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</si>
  <si>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</si>
  <si>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</si>
  <si>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</si>
  <si>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</si>
  <si>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</si>
  <si>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</si>
  <si>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</si>
  <si>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</si>
  <si>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</si>
  <si>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</si>
  <si>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</si>
  <si>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</si>
  <si>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</si>
  <si>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</si>
  <si>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</si>
  <si>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</si>
  <si>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</si>
  <si>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</si>
  <si>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</si>
  <si>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</si>
  <si>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</si>
  <si>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</si>
  <si>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</si>
  <si>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</si>
  <si>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</si>
  <si>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</si>
  <si>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</si>
  <si>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</si>
  <si>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</si>
  <si>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</si>
  <si>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</si>
  <si>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</si>
  <si>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</si>
  <si>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</si>
  <si>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</si>
  <si>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</si>
  <si>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</si>
  <si>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</si>
  <si>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</si>
  <si>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</si>
  <si>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</si>
  <si>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</si>
  <si>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</si>
  <si>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</si>
  <si>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</si>
  <si>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</si>
  <si>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</si>
  <si>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</si>
  <si>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</si>
  <si>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</si>
  <si>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</si>
  <si>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</si>
  <si>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</si>
  <si>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</si>
  <si>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</si>
  <si>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</si>
  <si>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</si>
  <si>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</si>
  <si>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</si>
  <si>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</si>
  <si>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</si>
  <si>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</si>
  <si>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</si>
  <si>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</si>
  <si>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</si>
  <si>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</si>
  <si>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</si>
  <si>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</si>
  <si>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</si>
  <si>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</si>
  <si>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</si>
  <si>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</si>
  <si>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</si>
  <si>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</si>
  <si>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</si>
  <si>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</si>
  <si>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</si>
  <si>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</si>
  <si>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</si>
  <si>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</si>
  <si>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</si>
  <si>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</si>
  <si>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</si>
  <si>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</si>
  <si>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</si>
  <si>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</si>
  <si>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</si>
  <si>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</si>
  <si>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</si>
  <si>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</si>
  <si>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</si>
  <si>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</si>
  <si>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</si>
  <si>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</si>
  <si>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</si>
  <si>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</si>
  <si>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</si>
  <si>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</si>
  <si>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</si>
  <si>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</si>
  <si>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</si>
  <si>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</si>
  <si>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</si>
  <si>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</si>
  <si>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</si>
  <si>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</si>
  <si>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</si>
  <si>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</si>
  <si>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</si>
  <si>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</si>
  <si>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</si>
  <si>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</si>
  <si>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</si>
  <si>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</si>
  <si>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</si>
  <si>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</si>
  <si>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</si>
  <si>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</si>
  <si>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</si>
  <si>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</si>
  <si>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</si>
  <si>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</si>
  <si>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</si>
  <si>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</si>
  <si>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</si>
  <si>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</si>
  <si>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</si>
  <si>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</si>
  <si>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</si>
  <si>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</si>
  <si>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</si>
  <si>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</si>
  <si>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</si>
  <si>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</si>
  <si>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</si>
  <si>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</si>
  <si>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</si>
  <si>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</si>
  <si>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</si>
  <si>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</si>
  <si>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</si>
  <si>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</si>
  <si>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</si>
  <si>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</si>
  <si>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</si>
  <si>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</si>
  <si>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</si>
  <si>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</si>
  <si>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</si>
  <si>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</si>
  <si>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</si>
  <si>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</si>
  <si>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</si>
  <si>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</si>
  <si>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</si>
  <si>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</si>
  <si>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</si>
  <si>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</si>
  <si>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</si>
  <si>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</si>
  <si>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</si>
  <si>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</si>
  <si>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</si>
  <si>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</si>
  <si>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</si>
  <si>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</si>
  <si>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</si>
  <si>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</si>
  <si>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</si>
  <si>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</si>
  <si>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</si>
  <si>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</si>
  <si>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</si>
  <si>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</si>
  <si>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</si>
  <si>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</si>
  <si>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</si>
  <si>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</si>
  <si>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</si>
  <si>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</si>
  <si>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</si>
  <si>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</si>
  <si>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</si>
  <si>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</si>
  <si>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</si>
  <si>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</si>
  <si>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</si>
  <si>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</si>
  <si>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</si>
  <si>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</si>
  <si>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</si>
  <si>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</si>
  <si>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</si>
  <si>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</si>
  <si>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</si>
  <si>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</si>
  <si>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</si>
  <si>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</si>
  <si>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</si>
  <si>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</si>
  <si>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</si>
  <si>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</si>
  <si>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</si>
  <si>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</si>
  <si>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</si>
  <si>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</si>
  <si>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</si>
  <si>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</si>
  <si>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</si>
  <si>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</si>
  <si>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</si>
  <si>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</si>
  <si>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</si>
  <si>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</si>
  <si>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</si>
  <si>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</si>
  <si>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</si>
  <si>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</si>
  <si>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</si>
  <si>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</si>
  <si>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</si>
  <si>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</si>
  <si>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</si>
  <si>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</si>
  <si>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</si>
  <si>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</si>
  <si>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</si>
  <si>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</si>
  <si>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</si>
  <si>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</si>
  <si>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</si>
  <si>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</si>
  <si>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</si>
  <si>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</si>
  <si>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</si>
  <si>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</si>
  <si>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</si>
  <si>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</si>
  <si>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</si>
  <si>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</si>
  <si>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</si>
  <si>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</si>
  <si>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</si>
  <si>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</si>
  <si>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</si>
  <si>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</si>
  <si>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</si>
  <si>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</si>
  <si>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</si>
  <si>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</si>
  <si>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</si>
  <si>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</si>
  <si>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</si>
  <si>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</si>
  <si>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</si>
  <si>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</si>
  <si>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</si>
  <si>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</si>
  <si>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</si>
  <si>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</si>
  <si>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</si>
  <si>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</si>
  <si>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</si>
  <si>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</si>
  <si>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</si>
  <si>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</si>
  <si>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</si>
  <si>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</si>
  <si>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</si>
  <si>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</si>
  <si>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</si>
  <si>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</si>
  <si>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</si>
  <si>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</si>
  <si>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</si>
  <si>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</si>
  <si>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</si>
  <si>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</si>
  <si>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</si>
  <si>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</si>
  <si>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</si>
  <si>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</si>
  <si>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</si>
  <si>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</si>
  <si>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</si>
  <si>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</si>
  <si>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</si>
  <si>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</si>
  <si>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</si>
  <si>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</si>
  <si>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</si>
  <si>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</si>
  <si>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</si>
  <si>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</si>
  <si>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</si>
  <si>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</si>
  <si>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</si>
  <si>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</si>
  <si>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</si>
  <si>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</si>
  <si>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</si>
  <si>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</si>
  <si>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</si>
  <si>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</si>
  <si>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</si>
  <si>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</si>
  <si>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</si>
  <si>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</si>
  <si>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</si>
  <si>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</si>
  <si>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</si>
  <si>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</si>
  <si>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</si>
  <si>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</si>
  <si>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</si>
  <si>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</si>
  <si>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</si>
  <si>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</si>
  <si>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</si>
  <si>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</si>
  <si>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</si>
  <si>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</si>
  <si>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</si>
  <si>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</si>
  <si>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</si>
  <si>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</si>
  <si>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</si>
  <si>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</si>
  <si>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</si>
  <si>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</si>
  <si>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</si>
  <si>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</si>
  <si>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</si>
  <si>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</si>
  <si>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</si>
  <si>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</si>
  <si>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</si>
  <si>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</si>
  <si>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</si>
  <si>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</si>
  <si>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</si>
  <si>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</si>
  <si>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</si>
  <si>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</si>
  <si>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</si>
  <si>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</si>
  <si>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</si>
  <si>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</si>
  <si>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</si>
  <si>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</si>
  <si>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</si>
  <si>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</si>
  <si>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</si>
  <si>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</si>
  <si>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</si>
  <si>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</si>
  <si>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</si>
  <si>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</si>
  <si>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</si>
  <si>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</si>
  <si>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</si>
  <si>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</si>
  <si>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</si>
  <si>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</si>
  <si>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</si>
  <si>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</si>
  <si>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</si>
  <si>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</si>
  <si>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</si>
  <si>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</si>
  <si>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</si>
  <si>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</si>
  <si>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</si>
  <si>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</si>
  <si>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</si>
  <si>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</si>
  <si>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</si>
  <si>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</si>
  <si>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</si>
  <si>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</si>
  <si>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</si>
  <si>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</si>
  <si>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</si>
  <si>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</si>
  <si>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</si>
  <si>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</si>
  <si>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</si>
  <si>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</si>
  <si>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</si>
  <si>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</si>
  <si>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</si>
  <si>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</si>
  <si>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</si>
  <si>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</si>
  <si>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</si>
  <si>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</si>
  <si>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</si>
  <si>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</si>
  <si>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</si>
  <si>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</si>
  <si>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</si>
  <si>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</si>
  <si>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</si>
  <si>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</si>
  <si>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</si>
  <si>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</si>
  <si>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</si>
  <si>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</si>
  <si>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</si>
  <si>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</si>
  <si>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</si>
  <si>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</si>
  <si>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</si>
  <si>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</si>
  <si>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</si>
  <si>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</si>
  <si>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</si>
  <si>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</si>
  <si>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</si>
  <si>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</si>
  <si>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</si>
  <si>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</si>
  <si>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</si>
  <si>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</si>
  <si>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</si>
  <si>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</si>
  <si>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</si>
  <si>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</si>
  <si>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</si>
  <si>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</si>
  <si>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</si>
  <si>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</si>
  <si>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</si>
  <si>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</si>
  <si>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</si>
  <si>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</si>
  <si>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</si>
  <si>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</si>
  <si>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</si>
  <si>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</si>
  <si>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</si>
  <si>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</si>
  <si>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</si>
  <si>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</si>
  <si>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</si>
  <si>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</si>
  <si>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</si>
  <si>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</si>
  <si>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</si>
  <si>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</si>
  <si>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</si>
  <si>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</si>
  <si>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</si>
  <si>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</si>
  <si>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</si>
  <si>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</si>
  <si>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</si>
  <si>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</si>
  <si>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</si>
  <si>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</si>
  <si>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</si>
  <si>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</si>
  <si>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</si>
  <si>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</si>
  <si>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</si>
  <si>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</si>
  <si>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</si>
  <si>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</si>
  <si>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</si>
  <si>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</si>
  <si>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</si>
  <si>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</si>
  <si>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</si>
  <si>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</si>
  <si>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</si>
  <si>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</si>
  <si>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</si>
  <si>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</si>
  <si>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</si>
  <si>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</si>
  <si>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</si>
  <si>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</si>
  <si>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</si>
  <si>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</si>
  <si>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</si>
  <si>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</si>
  <si>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</si>
  <si>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</si>
  <si>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</si>
  <si>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</si>
  <si>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</si>
  <si>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</si>
  <si>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</si>
  <si>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</si>
  <si>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</si>
  <si>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</si>
  <si>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</si>
  <si>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</si>
  <si>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</si>
  <si>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</si>
  <si>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</si>
  <si>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</si>
  <si>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</si>
  <si>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</si>
  <si>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</si>
  <si>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</si>
  <si>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</si>
  <si>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</si>
  <si>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</si>
  <si>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</si>
  <si>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</si>
  <si>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</si>
  <si>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</si>
  <si>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</si>
  <si>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</si>
  <si>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</si>
  <si>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</si>
  <si>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</si>
  <si>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</si>
  <si>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</si>
  <si>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</si>
  <si>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</si>
  <si>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</si>
  <si>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</si>
  <si>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</si>
  <si>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</si>
  <si>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</si>
  <si>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</si>
  <si>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</si>
  <si>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</si>
  <si>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</si>
  <si>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</si>
  <si>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</si>
  <si>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</si>
  <si>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</si>
  <si>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</si>
  <si>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</si>
  <si>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</si>
  <si>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</si>
  <si>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</si>
  <si>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</si>
  <si>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</si>
  <si>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</si>
  <si>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</si>
  <si>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</si>
  <si>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</si>
  <si>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</si>
  <si>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</si>
  <si>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</si>
  <si>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</si>
  <si>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</si>
  <si>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</si>
  <si>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</si>
  <si>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</si>
  <si>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</si>
  <si>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</si>
  <si>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</si>
  <si>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</si>
  <si>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</si>
  <si>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</si>
  <si>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</si>
  <si>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</si>
  <si>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</si>
  <si>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</si>
  <si>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</si>
  <si>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</si>
  <si>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</si>
  <si>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</si>
  <si>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</si>
  <si>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</si>
  <si>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</si>
  <si>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</si>
  <si>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</si>
  <si>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</si>
  <si>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</si>
  <si>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</si>
  <si>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</si>
  <si>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</si>
  <si>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</si>
  <si>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</si>
  <si>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</si>
  <si>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</si>
  <si>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</si>
  <si>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</si>
  <si>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</si>
  <si>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</si>
  <si>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</si>
  <si>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</si>
  <si>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</si>
  <si>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</si>
  <si>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</si>
  <si>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</si>
  <si>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</si>
  <si>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</si>
  <si>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</si>
  <si>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</si>
  <si>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</si>
  <si>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</si>
  <si>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</si>
  <si>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</si>
  <si>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</si>
  <si>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</si>
  <si>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</si>
  <si>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</si>
  <si>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</si>
  <si>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</si>
  <si>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</si>
  <si>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</si>
  <si>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</si>
  <si>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</si>
  <si>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</si>
  <si>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</si>
  <si>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</si>
  <si>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</si>
  <si>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</si>
  <si>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</si>
  <si>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</si>
  <si>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</si>
  <si>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</si>
  <si>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</si>
  <si>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</si>
  <si>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</si>
  <si>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</si>
  <si>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</si>
  <si>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</si>
  <si>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</si>
  <si>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</si>
  <si>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</si>
  <si>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</si>
  <si>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</si>
  <si>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</si>
  <si>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</si>
  <si>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</si>
  <si>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</si>
  <si>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</si>
  <si>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</si>
  <si>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</si>
  <si>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</si>
  <si>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</si>
  <si>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</si>
  <si>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</si>
  <si>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</si>
  <si>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</si>
  <si>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</si>
  <si>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</si>
  <si>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</si>
  <si>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</si>
  <si>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</si>
  <si>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</si>
  <si>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</si>
  <si>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</si>
  <si>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</si>
  <si>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</si>
  <si>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</si>
  <si>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</si>
  <si>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</si>
  <si>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</si>
  <si>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</si>
  <si>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</si>
  <si>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</si>
  <si>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</si>
  <si>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</si>
  <si>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</si>
  <si>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</si>
  <si>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</si>
  <si>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</si>
  <si>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</si>
  <si>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</si>
  <si>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</si>
  <si>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</si>
  <si>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</si>
  <si>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</si>
  <si>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</si>
  <si>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</si>
  <si>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</si>
  <si>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</si>
  <si>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</si>
  <si>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</si>
  <si>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</si>
  <si>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</si>
  <si>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</si>
  <si>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</si>
  <si>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</si>
  <si>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</si>
  <si>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</si>
  <si>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</si>
  <si>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</si>
  <si>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</si>
  <si>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</si>
  <si>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</si>
  <si>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</si>
  <si>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</si>
  <si>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</si>
  <si>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</si>
  <si>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</si>
  <si>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</si>
  <si>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</si>
  <si>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</si>
  <si>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</si>
  <si>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</si>
  <si>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</si>
  <si>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</si>
  <si>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</si>
  <si>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</si>
  <si>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</si>
  <si>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</si>
  <si>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</si>
  <si>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</si>
  <si>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</si>
  <si>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</si>
  <si>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</si>
  <si>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</si>
  <si>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</si>
  <si>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</si>
  <si>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</si>
  <si>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</si>
  <si>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</si>
  <si>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</si>
  <si>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</si>
  <si>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</si>
  <si>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</si>
  <si>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</si>
  <si>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</si>
  <si>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</si>
  <si>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</si>
  <si>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</si>
  <si>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</si>
  <si>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</si>
  <si>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</si>
  <si>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</si>
  <si>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</si>
  <si>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</si>
  <si>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</si>
  <si>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</si>
  <si>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</si>
  <si>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</si>
  <si>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</si>
  <si>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</si>
  <si>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</si>
  <si>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</si>
  <si>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</si>
  <si>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</si>
  <si>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</si>
  <si>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</si>
  <si>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</si>
  <si>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</si>
  <si>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</si>
  <si>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</si>
  <si>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</si>
  <si>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</si>
  <si>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</si>
  <si>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</si>
  <si>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</si>
  <si>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</si>
  <si>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</si>
  <si>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</si>
  <si>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</si>
  <si>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</si>
  <si>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</si>
  <si>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</si>
  <si>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</si>
  <si>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</si>
  <si>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</si>
  <si>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</si>
  <si>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</si>
  <si>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</si>
  <si>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</si>
  <si>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</si>
  <si>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</si>
  <si>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</si>
  <si>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</si>
  <si>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</si>
  <si>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</si>
  <si>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</si>
  <si>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</si>
  <si>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</si>
  <si>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</si>
  <si>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</si>
  <si>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</si>
  <si>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</si>
  <si>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</si>
  <si>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</si>
  <si>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</si>
  <si>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</si>
  <si>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</si>
  <si>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</si>
  <si>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</si>
  <si>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</si>
  <si>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</si>
  <si>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</si>
  <si>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</si>
  <si>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</si>
  <si>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</si>
  <si>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</si>
  <si>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</si>
  <si>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</si>
  <si>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</si>
  <si>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</si>
  <si>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</si>
  <si>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</si>
  <si>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</si>
  <si>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</si>
  <si>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</si>
  <si>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</si>
  <si>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</si>
  <si>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</si>
  <si>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</si>
  <si>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</si>
  <si>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</si>
  <si>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</si>
  <si>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</si>
  <si>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</si>
  <si>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</si>
  <si>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</si>
  <si>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</si>
  <si>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</si>
  <si>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</si>
  <si>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</si>
  <si>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</si>
  <si>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</si>
  <si>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</si>
  <si>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</si>
  <si>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</si>
  <si>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</si>
  <si>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</si>
  <si>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</si>
  <si>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</si>
  <si>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</si>
  <si>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</si>
  <si>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</si>
  <si>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</si>
  <si>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</si>
  <si>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</si>
  <si>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</si>
  <si>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</si>
  <si>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</si>
  <si>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</si>
  <si>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</si>
  <si>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</si>
  <si>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</si>
  <si>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</si>
  <si>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</si>
  <si>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</si>
  <si>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</si>
  <si>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</si>
  <si>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</si>
  <si>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</si>
  <si>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</si>
  <si>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</si>
  <si>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</si>
  <si>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</si>
  <si>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</si>
  <si>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</si>
  <si>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</si>
  <si>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</si>
  <si>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</si>
  <si>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</si>
  <si>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</si>
  <si>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</si>
  <si>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</si>
  <si>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</si>
  <si>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</si>
  <si>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</si>
  <si>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</si>
  <si>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</si>
  <si>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</si>
  <si>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</si>
  <si>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</si>
  <si>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</si>
  <si>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</si>
  <si>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</si>
  <si>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</si>
  <si>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</si>
  <si>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</si>
  <si>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</si>
  <si>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</si>
  <si>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</si>
  <si>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</si>
  <si>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</si>
  <si>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</si>
  <si>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</si>
  <si>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</si>
  <si>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</si>
  <si>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</si>
  <si>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</si>
  <si>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</si>
  <si>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</si>
  <si>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</si>
  <si>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</si>
  <si>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</si>
  <si>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</si>
  <si>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</si>
  <si>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</si>
  <si>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</si>
  <si>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</si>
  <si>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</si>
  <si>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</si>
  <si>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</si>
  <si>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</si>
  <si>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</si>
  <si>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</si>
  <si>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</si>
  <si>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</si>
  <si>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</si>
  <si>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</si>
  <si>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</si>
  <si>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</si>
  <si>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</si>
  <si>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</si>
  <si>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</si>
  <si>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</si>
  <si>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</si>
  <si>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</si>
  <si>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</si>
  <si>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</si>
  <si>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</si>
  <si>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</si>
  <si>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</si>
  <si>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</si>
  <si>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</si>
  <si>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</si>
  <si>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</si>
  <si>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</si>
  <si>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</si>
  <si>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</si>
  <si>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</si>
  <si>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</si>
  <si>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</si>
  <si>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</si>
  <si>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</si>
  <si>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</si>
  <si>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</si>
  <si>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</si>
  <si>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</si>
  <si>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</si>
  <si>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</si>
  <si>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</si>
  <si>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</si>
  <si>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</si>
  <si>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</si>
  <si>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</si>
  <si>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</si>
  <si>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</si>
  <si>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</si>
  <si>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</si>
  <si>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</si>
  <si>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</si>
  <si>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</si>
  <si>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</si>
  <si>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</si>
  <si>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</si>
  <si>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</si>
  <si>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</si>
  <si>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</si>
  <si>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</si>
  <si>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</si>
  <si>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</si>
  <si>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</si>
  <si>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</si>
  <si>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</si>
  <si>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</si>
  <si>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</si>
  <si>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</si>
  <si>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</si>
  <si>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</si>
  <si>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</si>
  <si>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</si>
  <si>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</si>
  <si>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</si>
  <si>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</si>
  <si>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</si>
  <si>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</si>
  <si>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</si>
  <si>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</si>
  <si>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</si>
  <si>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</si>
  <si>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</si>
  <si>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</si>
  <si>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</si>
  <si>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</si>
  <si>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</si>
  <si>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</si>
  <si>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</si>
  <si>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</si>
  <si>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</si>
  <si>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</si>
  <si>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</si>
  <si>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</si>
  <si>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</si>
  <si>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</si>
  <si>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</si>
  <si>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</si>
  <si>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</si>
  <si>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</si>
  <si>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</si>
  <si>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</si>
  <si>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</si>
  <si>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</si>
  <si>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</si>
  <si>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</si>
  <si>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</si>
  <si>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</si>
  <si>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</si>
  <si>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</si>
  <si>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</si>
  <si>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</si>
  <si>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</si>
  <si>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</si>
  <si>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</si>
  <si>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</si>
  <si>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</si>
  <si>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</si>
  <si>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</si>
  <si>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</si>
  <si>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</si>
  <si>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</si>
  <si>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</si>
  <si>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</si>
  <si>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</si>
  <si>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</si>
  <si>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</si>
  <si>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</si>
  <si>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</si>
  <si>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</si>
  <si>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</si>
  <si>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</si>
  <si>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</si>
  <si>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</si>
  <si>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</si>
  <si>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</si>
  <si>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</si>
  <si>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</si>
  <si>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</si>
  <si>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</si>
  <si>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</si>
  <si>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</si>
  <si>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</si>
  <si>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</si>
  <si>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</si>
  <si>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</si>
  <si>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</si>
  <si>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</si>
  <si>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</si>
  <si>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</si>
  <si>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</si>
  <si>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</si>
  <si>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</si>
  <si>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</si>
  <si>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</si>
  <si>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</si>
  <si>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</si>
  <si>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</si>
  <si>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</si>
  <si>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</si>
  <si>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</si>
  <si>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</si>
  <si>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</si>
  <si>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</si>
  <si>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</si>
  <si>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</si>
  <si>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</si>
  <si>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</si>
  <si>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</si>
  <si>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</si>
  <si>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</si>
  <si>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</si>
  <si>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</si>
  <si>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</si>
  <si>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</si>
  <si>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</si>
  <si>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</si>
  <si>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</si>
  <si>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</si>
  <si>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</si>
  <si>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</si>
  <si>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</si>
  <si>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</si>
  <si>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</si>
  <si>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</si>
  <si>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</si>
  <si>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</si>
  <si>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</si>
  <si>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</si>
  <si>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</si>
  <si>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</si>
  <si>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</si>
  <si>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</si>
  <si>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</si>
  <si>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</si>
  <si>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</si>
  <si>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</si>
  <si>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</si>
  <si>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</si>
  <si>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</si>
  <si>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</si>
  <si>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</si>
  <si>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</si>
  <si>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</si>
  <si>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</si>
  <si>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</si>
  <si>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</si>
  <si>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</si>
  <si>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</si>
  <si>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</si>
  <si>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</si>
  <si>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</si>
  <si>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</si>
  <si>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</si>
  <si>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</si>
  <si>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</si>
  <si>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</si>
  <si>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</si>
  <si>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</si>
  <si>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</si>
  <si>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</si>
  <si>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</si>
  <si>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</si>
  <si>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</si>
  <si>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</si>
  <si>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</si>
  <si>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</si>
  <si>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</si>
  <si>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</si>
  <si>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</si>
  <si>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</si>
  <si>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</si>
  <si>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</si>
  <si>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</si>
  <si>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</si>
  <si>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</si>
  <si>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</si>
  <si>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</si>
  <si>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</si>
  <si>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</si>
  <si>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</si>
  <si>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</si>
  <si>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</si>
  <si>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</si>
  <si>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</si>
  <si>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</si>
  <si>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</si>
  <si>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</si>
  <si>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</si>
  <si>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</si>
  <si>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</si>
  <si>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</si>
  <si>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</si>
  <si>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</si>
  <si>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</si>
  <si>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</si>
  <si>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</si>
  <si>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</si>
  <si>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</si>
  <si>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</si>
  <si>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</si>
  <si>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</si>
  <si>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</si>
  <si>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</si>
  <si>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</si>
  <si>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</si>
  <si>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</si>
  <si>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</si>
  <si>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</si>
  <si>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</si>
  <si>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</si>
  <si>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</si>
  <si>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</si>
  <si>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</si>
  <si>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</si>
  <si>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</si>
  <si>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</si>
  <si>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</si>
  <si>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</si>
  <si>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</si>
  <si>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</si>
  <si>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</si>
  <si>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</si>
  <si>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</si>
  <si>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</si>
  <si>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</si>
  <si>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</si>
  <si>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</si>
  <si>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</si>
  <si>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</si>
  <si>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</si>
  <si>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</si>
  <si>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</si>
  <si>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</si>
  <si>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</si>
  <si>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</si>
  <si>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</si>
  <si>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</si>
  <si>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</si>
  <si>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</si>
  <si>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</si>
  <si>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</si>
  <si>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</si>
  <si>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</si>
  <si>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</si>
  <si>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</si>
  <si>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</si>
  <si>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</si>
  <si>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</si>
  <si>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</si>
  <si>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</si>
  <si>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</si>
  <si>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</si>
  <si>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</si>
  <si>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</si>
  <si>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</si>
  <si>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</si>
  <si>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</si>
  <si>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</si>
  <si>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</si>
  <si>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</si>
  <si>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</si>
  <si>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</si>
  <si>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</si>
  <si>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</si>
  <si>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</si>
  <si>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</si>
  <si>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</si>
  <si>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</si>
  <si>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</si>
  <si>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</si>
  <si>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</si>
  <si>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</si>
  <si>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</si>
  <si>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</si>
  <si>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</si>
  <si>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</si>
  <si>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</si>
  <si>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</si>
  <si>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</si>
  <si>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</si>
  <si>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</si>
  <si>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</si>
  <si>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</si>
  <si>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</si>
  <si>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</si>
  <si>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</si>
  <si>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</si>
  <si>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</si>
  <si>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</si>
  <si>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</si>
  <si>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</si>
  <si>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</si>
  <si>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</si>
  <si>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</si>
  <si>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</si>
  <si>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</si>
  <si>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</si>
  <si>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</si>
  <si>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</si>
  <si>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</si>
  <si>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</si>
  <si>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</si>
  <si>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</si>
  <si>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</si>
  <si>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</si>
  <si>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</si>
  <si>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</si>
  <si>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</si>
  <si>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</si>
  <si>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</si>
  <si>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</si>
  <si>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</si>
  <si>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</si>
  <si>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</si>
  <si>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</si>
  <si>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</si>
  <si>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</si>
  <si>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</si>
  <si>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</si>
  <si>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</si>
  <si>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</si>
  <si>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</si>
  <si>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</si>
  <si>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</si>
  <si>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</si>
  <si>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</si>
  <si>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</si>
  <si>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</si>
  <si>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</si>
  <si>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</si>
  <si>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</si>
  <si>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</si>
  <si>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</si>
  <si>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</si>
  <si>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</si>
  <si>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</si>
  <si>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</si>
  <si>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</si>
  <si>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</si>
  <si>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</si>
  <si>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</si>
  <si>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</si>
  <si>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</si>
  <si>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</si>
  <si>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</si>
  <si>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</si>
  <si>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</si>
  <si>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</si>
  <si>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</si>
  <si>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</si>
  <si>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</si>
  <si>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</si>
  <si>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</si>
  <si>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</si>
  <si>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</si>
  <si>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</si>
  <si>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</si>
  <si>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</si>
  <si>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</si>
  <si>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</si>
  <si>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</si>
  <si>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</si>
  <si>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</si>
  <si>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</si>
  <si>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</si>
  <si>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</si>
  <si>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</si>
  <si>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</si>
  <si>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</si>
  <si>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</si>
  <si>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</si>
  <si>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</si>
  <si>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</si>
  <si>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</si>
  <si>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</si>
  <si>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</si>
  <si>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</si>
  <si>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</si>
  <si>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</si>
  <si>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3335986305</t>
  </si>
  <si>
    <t>3335987621</t>
  </si>
  <si>
    <t>3335987713</t>
  </si>
  <si>
    <t>LECTOR</t>
  </si>
  <si>
    <t>3335988149</t>
  </si>
  <si>
    <t>3335988706</t>
  </si>
  <si>
    <t>3335988316</t>
  </si>
  <si>
    <t>3335989070</t>
  </si>
  <si>
    <t>3335989064</t>
  </si>
  <si>
    <t>3335989018</t>
  </si>
  <si>
    <t>Abastecido</t>
  </si>
  <si>
    <t>2 Gavetas Vacías + 1 Fallando</t>
  </si>
  <si>
    <t>3335989136</t>
  </si>
  <si>
    <t>3335989159</t>
  </si>
  <si>
    <t>3335989142</t>
  </si>
  <si>
    <t>3335989139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</si>
  <si>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</si>
  <si>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</si>
  <si>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</si>
  <si>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</si>
  <si>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</si>
  <si>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</si>
  <si>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</si>
  <si>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</si>
  <si>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3335989380</t>
  </si>
  <si>
    <t>3335989379</t>
  </si>
  <si>
    <t>3335989376</t>
  </si>
  <si>
    <t>3335989364</t>
  </si>
  <si>
    <t>3335989354</t>
  </si>
  <si>
    <t>3335989352</t>
  </si>
  <si>
    <t>3335989347</t>
  </si>
  <si>
    <t>3335989345</t>
  </si>
  <si>
    <t>3335989334</t>
  </si>
  <si>
    <t>3335989329</t>
  </si>
  <si>
    <t>3335989326</t>
  </si>
  <si>
    <t>3335989312</t>
  </si>
  <si>
    <t>3335989311</t>
  </si>
  <si>
    <t>3335989310</t>
  </si>
  <si>
    <t>3335989447</t>
  </si>
  <si>
    <t>3335989446</t>
  </si>
  <si>
    <t>3335989444</t>
  </si>
  <si>
    <t>3335989440</t>
  </si>
  <si>
    <t>REINICIO FALLIDO POR LECTOR</t>
  </si>
  <si>
    <t>3335989439</t>
  </si>
  <si>
    <t>3335989438</t>
  </si>
  <si>
    <t>3335989437</t>
  </si>
  <si>
    <t>3335989432</t>
  </si>
  <si>
    <t>Liriano Zapata, Wilson Rafael</t>
  </si>
  <si>
    <t>3335989431</t>
  </si>
  <si>
    <t>3335989430</t>
  </si>
  <si>
    <t>3335989429</t>
  </si>
  <si>
    <t>3335989428</t>
  </si>
  <si>
    <t>3335989412</t>
  </si>
  <si>
    <t>GAVETA DE DEPOSITO LLENA</t>
  </si>
  <si>
    <t>3335989410</t>
  </si>
  <si>
    <t>3335989402</t>
  </si>
  <si>
    <t>Triinet</t>
  </si>
  <si>
    <t xml:space="preserve">Perez Almonte, Franklin </t>
  </si>
  <si>
    <t>3335989396</t>
  </si>
  <si>
    <t>3335989392</t>
  </si>
  <si>
    <t>3335989390</t>
  </si>
  <si>
    <t>3335989389</t>
  </si>
  <si>
    <t>3335989387</t>
  </si>
  <si>
    <t>3335989385</t>
  </si>
  <si>
    <t>3335989352 </t>
  </si>
  <si>
    <t>3335989354 </t>
  </si>
  <si>
    <t>3335989396 </t>
  </si>
  <si>
    <t>3335989463</t>
  </si>
  <si>
    <t>3335989462</t>
  </si>
  <si>
    <t>3335989461</t>
  </si>
  <si>
    <t>3335989460</t>
  </si>
  <si>
    <t>3335989457</t>
  </si>
  <si>
    <t>3335989456</t>
  </si>
  <si>
    <t>3335989455</t>
  </si>
  <si>
    <t>3335989454</t>
  </si>
  <si>
    <t>3335989453</t>
  </si>
  <si>
    <t>3335989452</t>
  </si>
  <si>
    <t>3335989451</t>
  </si>
  <si>
    <t>3335989450</t>
  </si>
  <si>
    <t>3335989449</t>
  </si>
  <si>
    <t>15 Agosto de 2021</t>
  </si>
  <si>
    <t>NACIONAL PLAZA CENTRAL,</t>
  </si>
  <si>
    <t>3335989467 </t>
  </si>
  <si>
    <t>3335989469 </t>
  </si>
  <si>
    <t>3335989480 </t>
  </si>
  <si>
    <t>3335989471 </t>
  </si>
  <si>
    <t>3335989472 </t>
  </si>
  <si>
    <t>3335989488 </t>
  </si>
  <si>
    <t>3335989499</t>
  </si>
  <si>
    <t>3335989498</t>
  </si>
  <si>
    <t>3335989497</t>
  </si>
  <si>
    <t>3335989496</t>
  </si>
  <si>
    <t>3335989495</t>
  </si>
  <si>
    <t>3335989494</t>
  </si>
  <si>
    <t>3335989492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</si>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</sst>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66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0"/>
      <tableStyleElement type="headerRow" dxfId="279"/>
      <tableStyleElement type="totalRow" dxfId="278"/>
      <tableStyleElement type="firstColumn" dxfId="277"/>
      <tableStyleElement type="lastColumn" dxfId="276"/>
      <tableStyleElement type="firstRowStripe" dxfId="275"/>
      <tableStyleElement type="firstColumnStripe" dxfId="2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97.8324421296275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ATM'!$A$2:$B$822,2,0)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2636</v>
      </c>
    </row>
    <row r="4" spans="1:11" ht="18" x14ac:dyDescent="0.25">
      <c r="A4" s="107" t="str">
        <f t="shared" ref="A4:A9" ca="1" si="0">CONCATENATE(TODAY()-C4," días")</f>
        <v>60.4985879629603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ATM'!$A$2:$B$822,2,0)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2637</v>
      </c>
    </row>
    <row r="5" spans="1:11" ht="18" x14ac:dyDescent="0.25">
      <c r="A5" s="107" t="str">
        <f ca="1">CONCATENATE(TODAY()-C5," días")</f>
        <v>50.4985879629603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ATM'!$A$2:$B$822,2,0)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2636</v>
      </c>
    </row>
    <row r="6" spans="1:11" ht="18" x14ac:dyDescent="0.25">
      <c r="A6" s="107" t="str">
        <f t="shared" ca="1" si="0"/>
        <v>50.5651273148178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ATM'!$A$2:$B$822,2,0)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2636</v>
      </c>
    </row>
    <row r="7" spans="1:11" ht="18" x14ac:dyDescent="0.25">
      <c r="A7" s="107" t="str">
        <f t="shared" ca="1" si="0"/>
        <v>21.0556018518546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ATM'!$A$2:$B$822,2,0)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15.4964583333349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ATM'!$A$2:$B$822,2,0)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2.0611689814832 días</v>
      </c>
      <c r="B9" s="150" t="s">
        <v>2622</v>
      </c>
      <c r="C9" s="96">
        <v>44420.938831018517</v>
      </c>
      <c r="D9" s="96" t="s">
        <v>2175</v>
      </c>
      <c r="E9" s="136">
        <v>487</v>
      </c>
      <c r="F9" s="97" t="str">
        <f>VLOOKUP(E9,'LISTADO ATM'!$A$2:$B$822,2,0)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82" priority="99400"/>
  </conditionalFormatting>
  <conditionalFormatting sqref="E3">
    <cfRule type="duplicateValues" dxfId="81" priority="121763"/>
  </conditionalFormatting>
  <conditionalFormatting sqref="E3">
    <cfRule type="duplicateValues" dxfId="80" priority="121764"/>
    <cfRule type="duplicateValues" dxfId="79" priority="121765"/>
  </conditionalFormatting>
  <conditionalFormatting sqref="E3">
    <cfRule type="duplicateValues" dxfId="78" priority="121766"/>
    <cfRule type="duplicateValues" dxfId="77" priority="121767"/>
    <cfRule type="duplicateValues" dxfId="76" priority="121768"/>
    <cfRule type="duplicateValues" dxfId="75" priority="121769"/>
  </conditionalFormatting>
  <conditionalFormatting sqref="B3">
    <cfRule type="duplicateValues" dxfId="74" priority="121770"/>
  </conditionalFormatting>
  <conditionalFormatting sqref="E4">
    <cfRule type="duplicateValues" dxfId="73" priority="115"/>
  </conditionalFormatting>
  <conditionalFormatting sqref="E4">
    <cfRule type="duplicateValues" dxfId="72" priority="112"/>
    <cfRule type="duplicateValues" dxfId="71" priority="113"/>
    <cfRule type="duplicateValues" dxfId="70" priority="114"/>
  </conditionalFormatting>
  <conditionalFormatting sqref="E4">
    <cfRule type="duplicateValues" dxfId="69" priority="111"/>
  </conditionalFormatting>
  <conditionalFormatting sqref="E4">
    <cfRule type="duplicateValues" dxfId="68" priority="108"/>
    <cfRule type="duplicateValues" dxfId="67" priority="109"/>
    <cfRule type="duplicateValues" dxfId="66" priority="110"/>
  </conditionalFormatting>
  <conditionalFormatting sqref="B4">
    <cfRule type="duplicateValues" dxfId="65" priority="107"/>
  </conditionalFormatting>
  <conditionalFormatting sqref="E4">
    <cfRule type="duplicateValues" dxfId="64" priority="106"/>
  </conditionalFormatting>
  <conditionalFormatting sqref="B5">
    <cfRule type="duplicateValues" dxfId="63" priority="90"/>
  </conditionalFormatting>
  <conditionalFormatting sqref="E5">
    <cfRule type="duplicateValues" dxfId="62" priority="89"/>
  </conditionalFormatting>
  <conditionalFormatting sqref="E5">
    <cfRule type="duplicateValues" dxfId="61" priority="86"/>
    <cfRule type="duplicateValues" dxfId="60" priority="87"/>
    <cfRule type="duplicateValues" dxfId="59" priority="88"/>
  </conditionalFormatting>
  <conditionalFormatting sqref="E5">
    <cfRule type="duplicateValues" dxfId="58" priority="85"/>
  </conditionalFormatting>
  <conditionalFormatting sqref="E5">
    <cfRule type="duplicateValues" dxfId="57" priority="82"/>
    <cfRule type="duplicateValues" dxfId="56" priority="83"/>
    <cfRule type="duplicateValues" dxfId="55" priority="84"/>
  </conditionalFormatting>
  <conditionalFormatting sqref="E5">
    <cfRule type="duplicateValues" dxfId="54" priority="81"/>
  </conditionalFormatting>
  <conditionalFormatting sqref="E7">
    <cfRule type="duplicateValues" dxfId="53" priority="34"/>
  </conditionalFormatting>
  <conditionalFormatting sqref="E7">
    <cfRule type="duplicateValues" dxfId="52" priority="32"/>
    <cfRule type="duplicateValues" dxfId="51" priority="33"/>
  </conditionalFormatting>
  <conditionalFormatting sqref="E7">
    <cfRule type="duplicateValues" dxfId="50" priority="29"/>
    <cfRule type="duplicateValues" dxfId="49" priority="30"/>
    <cfRule type="duplicateValues" dxfId="48" priority="31"/>
  </conditionalFormatting>
  <conditionalFormatting sqref="E7">
    <cfRule type="duplicateValues" dxfId="47" priority="25"/>
    <cfRule type="duplicateValues" dxfId="46" priority="26"/>
    <cfRule type="duplicateValues" dxfId="45" priority="27"/>
    <cfRule type="duplicateValues" dxfId="44" priority="28"/>
  </conditionalFormatting>
  <conditionalFormatting sqref="B7">
    <cfRule type="duplicateValues" dxfId="43" priority="24"/>
  </conditionalFormatting>
  <conditionalFormatting sqref="B7">
    <cfRule type="duplicateValues" dxfId="42" priority="22"/>
    <cfRule type="duplicateValues" dxfId="41" priority="23"/>
  </conditionalFormatting>
  <conditionalFormatting sqref="E8">
    <cfRule type="duplicateValues" dxfId="40" priority="21"/>
  </conditionalFormatting>
  <conditionalFormatting sqref="E8">
    <cfRule type="duplicateValues" dxfId="39" priority="20"/>
  </conditionalFormatting>
  <conditionalFormatting sqref="B8">
    <cfRule type="duplicateValues" dxfId="38" priority="19"/>
  </conditionalFormatting>
  <conditionalFormatting sqref="E8">
    <cfRule type="duplicateValues" dxfId="37" priority="18"/>
  </conditionalFormatting>
  <conditionalFormatting sqref="B8">
    <cfRule type="duplicateValues" dxfId="36" priority="17"/>
  </conditionalFormatting>
  <conditionalFormatting sqref="E8">
    <cfRule type="duplicateValues" dxfId="35" priority="16"/>
  </conditionalFormatting>
  <conditionalFormatting sqref="E9">
    <cfRule type="duplicateValues" dxfId="34" priority="5"/>
    <cfRule type="duplicateValues" dxfId="33" priority="6"/>
    <cfRule type="duplicateValues" dxfId="32" priority="7"/>
    <cfRule type="duplicateValues" dxfId="31" priority="8"/>
  </conditionalFormatting>
  <conditionalFormatting sqref="B9">
    <cfRule type="duplicateValues" dxfId="30" priority="130226"/>
  </conditionalFormatting>
  <conditionalFormatting sqref="E6">
    <cfRule type="duplicateValues" dxfId="29" priority="130228"/>
  </conditionalFormatting>
  <conditionalFormatting sqref="B6">
    <cfRule type="duplicateValues" dxfId="28" priority="130229"/>
  </conditionalFormatting>
  <conditionalFormatting sqref="B6">
    <cfRule type="duplicateValues" dxfId="27" priority="130230"/>
    <cfRule type="duplicateValues" dxfId="26" priority="130231"/>
    <cfRule type="duplicateValues" dxfId="25" priority="130232"/>
  </conditionalFormatting>
  <conditionalFormatting sqref="E6"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  <cfRule type="duplicateValues" dxfId="20" priority="130237"/>
  </conditionalFormatting>
  <conditionalFormatting sqref="E6">
    <cfRule type="duplicateValues" dxfId="19" priority="130238"/>
    <cfRule type="duplicateValues" dxfId="18" priority="130239"/>
    <cfRule type="duplicateValues" dxfId="17" priority="130240"/>
    <cfRule type="duplicateValues" dxfId="16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2" customFormat="1" ht="15.75" x14ac:dyDescent="0.25">
      <c r="A263" s="112">
        <v>371</v>
      </c>
      <c r="B263" s="113" t="s">
        <v>2612</v>
      </c>
      <c r="C263" s="121" t="s">
        <v>2571</v>
      </c>
      <c r="D263" s="121" t="s">
        <v>72</v>
      </c>
      <c r="E263" s="121" t="s">
        <v>1273</v>
      </c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4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4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" priority="12"/>
  </conditionalFormatting>
  <conditionalFormatting sqref="B823:B1048576 B1:B810">
    <cfRule type="duplicateValues" dxfId="14" priority="11"/>
  </conditionalFormatting>
  <conditionalFormatting sqref="A811:A814">
    <cfRule type="duplicateValues" dxfId="13" priority="10"/>
  </conditionalFormatting>
  <conditionalFormatting sqref="B811:B814">
    <cfRule type="duplicateValues" dxfId="12" priority="9"/>
  </conditionalFormatting>
  <conditionalFormatting sqref="A823:A1048576 A1:A814">
    <cfRule type="duplicateValues" dxfId="11" priority="8"/>
  </conditionalFormatting>
  <conditionalFormatting sqref="A815:A821">
    <cfRule type="duplicateValues" dxfId="10" priority="7"/>
  </conditionalFormatting>
  <conditionalFormatting sqref="B815:B821">
    <cfRule type="duplicateValues" dxfId="9" priority="6"/>
  </conditionalFormatting>
  <conditionalFormatting sqref="A815:A821">
    <cfRule type="duplicateValues" dxfId="8" priority="5"/>
  </conditionalFormatting>
  <conditionalFormatting sqref="A822">
    <cfRule type="duplicateValues" dxfId="7" priority="4"/>
  </conditionalFormatting>
  <conditionalFormatting sqref="A822">
    <cfRule type="duplicateValues" dxfId="6" priority="2"/>
  </conditionalFormatting>
  <conditionalFormatting sqref="B822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360"/>
  <sheetViews>
    <sheetView tabSelected="1" zoomScale="70" zoomScaleNormal="70" workbookViewId="0">
      <pane ySplit="4" topLeftCell="A5" activePane="bottomLeft" state="frozen"/>
      <selection pane="bottomLeft" activeCell="A13" sqref="A13:XFD13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bestFit="1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3" ht="18" x14ac:dyDescent="0.25">
      <c r="A1" s="160" t="s">
        <v>2148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3" ht="18" x14ac:dyDescent="0.25">
      <c r="A2" s="157" t="s">
        <v>2145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3" ht="18.75" thickBot="1" x14ac:dyDescent="0.3">
      <c r="A3" s="163" t="s">
        <v>2700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3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3" ht="18" x14ac:dyDescent="0.25">
      <c r="A5" s="151" t="str">
        <f>VLOOKUP(E5,'LISTADO ATM'!$A$2:$C$902,3,0)</f>
        <v>DISTRITO NACIONAL</v>
      </c>
      <c r="B5" s="150">
        <v>3335987759</v>
      </c>
      <c r="C5" s="96">
        <v>44418.598854166667</v>
      </c>
      <c r="D5" s="96" t="s">
        <v>2175</v>
      </c>
      <c r="E5" s="136">
        <v>952</v>
      </c>
      <c r="F5" s="151" t="str">
        <f>VLOOKUP(E5,VIP!$A$2:$O14837,2,0)</f>
        <v>DRBR16L</v>
      </c>
      <c r="G5" s="151" t="str">
        <f>VLOOKUP(E5,'LISTADO ATM'!$A$2:$B$901,2,0)</f>
        <v xml:space="preserve">ATM Alvarez Rivas </v>
      </c>
      <c r="H5" s="151" t="str">
        <f>VLOOKUP(E5,VIP!$A$2:$O19798,7,FALSE)</f>
        <v>Si</v>
      </c>
      <c r="I5" s="151" t="str">
        <f>VLOOKUP(E5,VIP!$A$2:$O11763,8,FALSE)</f>
        <v>Si</v>
      </c>
      <c r="J5" s="151" t="str">
        <f>VLOOKUP(E5,VIP!$A$2:$O11713,8,FALSE)</f>
        <v>Si</v>
      </c>
      <c r="K5" s="151" t="str">
        <f>VLOOKUP(E5,VIP!$A$2:$O15287,6,0)</f>
        <v>NO</v>
      </c>
      <c r="L5" s="140" t="s">
        <v>2214</v>
      </c>
      <c r="M5" s="95" t="s">
        <v>2439</v>
      </c>
      <c r="N5" s="95" t="s">
        <v>2611</v>
      </c>
      <c r="O5" s="151" t="s">
        <v>2448</v>
      </c>
      <c r="P5" s="151"/>
      <c r="Q5" s="95" t="s">
        <v>2214</v>
      </c>
      <c r="R5" s="44"/>
      <c r="S5" s="101"/>
      <c r="T5" s="101"/>
      <c r="U5" s="101"/>
      <c r="V5" s="78"/>
      <c r="W5" s="69"/>
    </row>
    <row r="6" spans="1:23" ht="18" x14ac:dyDescent="0.25">
      <c r="A6" s="151" t="str">
        <f>VLOOKUP(E6,'LISTADO ATM'!$A$2:$C$902,3,0)</f>
        <v>DISTRITO NACIONAL</v>
      </c>
      <c r="B6" s="150" t="s">
        <v>2615</v>
      </c>
      <c r="C6" s="96">
        <v>44418.814710648148</v>
      </c>
      <c r="D6" s="96" t="s">
        <v>2175</v>
      </c>
      <c r="E6" s="136">
        <v>318</v>
      </c>
      <c r="F6" s="151" t="str">
        <f>VLOOKUP(E6,VIP!$A$2:$O14849,2,0)</f>
        <v>DRBR318</v>
      </c>
      <c r="G6" s="151" t="str">
        <f>VLOOKUP(E6,'LISTADO ATM'!$A$2:$B$901,2,0)</f>
        <v>ATM Autoservicio Lope de Vega</v>
      </c>
      <c r="H6" s="151" t="str">
        <f>VLOOKUP(E6,VIP!$A$2:$O19810,7,FALSE)</f>
        <v>Si</v>
      </c>
      <c r="I6" s="151" t="str">
        <f>VLOOKUP(E6,VIP!$A$2:$O11775,8,FALSE)</f>
        <v>Si</v>
      </c>
      <c r="J6" s="151" t="str">
        <f>VLOOKUP(E6,VIP!$A$2:$O11725,8,FALSE)</f>
        <v>Si</v>
      </c>
      <c r="K6" s="151" t="str">
        <f>VLOOKUP(E6,VIP!$A$2:$O15299,6,0)</f>
        <v>NO</v>
      </c>
      <c r="L6" s="140" t="s">
        <v>2214</v>
      </c>
      <c r="M6" s="95" t="s">
        <v>2439</v>
      </c>
      <c r="N6" s="95" t="s">
        <v>2446</v>
      </c>
      <c r="O6" s="151" t="s">
        <v>2448</v>
      </c>
      <c r="P6" s="151"/>
      <c r="Q6" s="95" t="s">
        <v>2214</v>
      </c>
      <c r="R6" s="44"/>
      <c r="S6" s="101"/>
      <c r="T6" s="101"/>
      <c r="U6" s="101"/>
      <c r="V6" s="78"/>
      <c r="W6" s="69"/>
    </row>
    <row r="7" spans="1:23" ht="18" x14ac:dyDescent="0.25">
      <c r="A7" s="151" t="str">
        <f>VLOOKUP(E7,'[1]LISTADO ATM'!$A$2:$C$902,3,0)</f>
        <v>ESTE</v>
      </c>
      <c r="B7" s="150" t="s">
        <v>2620</v>
      </c>
      <c r="C7" s="96">
        <v>44419.691030092596</v>
      </c>
      <c r="D7" s="96" t="s">
        <v>2175</v>
      </c>
      <c r="E7" s="136">
        <v>472</v>
      </c>
      <c r="F7" s="151" t="str">
        <f>VLOOKUP(E7,[1]VIP!$A$2:$O14931,2,0)</f>
        <v>DRBRA72</v>
      </c>
      <c r="G7" s="151" t="str">
        <f>VLOOKUP(E7,'[1]LISTADO ATM'!$A$2:$B$901,2,0)</f>
        <v>ATM Ayuntamiento Ramon Santana</v>
      </c>
      <c r="H7" s="151" t="str">
        <f>VLOOKUP(E7,[1]VIP!$A$2:$O19892,7,FALSE)</f>
        <v>Si</v>
      </c>
      <c r="I7" s="151" t="str">
        <f>VLOOKUP(E7,[1]VIP!$A$2:$O11857,8,FALSE)</f>
        <v>Si</v>
      </c>
      <c r="J7" s="151" t="str">
        <f>VLOOKUP(E7,[1]VIP!$A$2:$O11807,8,FALSE)</f>
        <v>Si</v>
      </c>
      <c r="K7" s="151" t="str">
        <f>VLOOKUP(E7,[1]VIP!$A$2:$O15381,6,0)</f>
        <v>NO</v>
      </c>
      <c r="L7" s="140" t="s">
        <v>2240</v>
      </c>
      <c r="M7" s="95" t="s">
        <v>2439</v>
      </c>
      <c r="N7" s="95" t="s">
        <v>2446</v>
      </c>
      <c r="O7" s="151" t="s">
        <v>2448</v>
      </c>
      <c r="P7" s="151"/>
      <c r="Q7" s="95" t="s">
        <v>2240</v>
      </c>
      <c r="R7" s="44"/>
      <c r="S7" s="101"/>
      <c r="T7" s="101"/>
      <c r="U7" s="101"/>
      <c r="V7" s="78"/>
      <c r="W7" s="69"/>
    </row>
    <row r="8" spans="1:23" ht="18" x14ac:dyDescent="0.25">
      <c r="A8" s="151" t="str">
        <f>VLOOKUP(E8,'[1]LISTADO ATM'!$A$2:$C$902,3,0)</f>
        <v>DISTRITO NACIONAL</v>
      </c>
      <c r="B8" s="150" t="s">
        <v>2619</v>
      </c>
      <c r="C8" s="96">
        <v>44419.692395833335</v>
      </c>
      <c r="D8" s="96" t="s">
        <v>2175</v>
      </c>
      <c r="E8" s="136">
        <v>446</v>
      </c>
      <c r="F8" s="151" t="str">
        <f>VLOOKUP(E8,[1]VIP!$A$2:$O14930,2,0)</f>
        <v>DRBR446</v>
      </c>
      <c r="G8" s="151" t="str">
        <f>VLOOKUP(E8,'[1]LISTADO ATM'!$A$2:$B$901,2,0)</f>
        <v>ATM Hipodromo V Centenario</v>
      </c>
      <c r="H8" s="151" t="str">
        <f>VLOOKUP(E8,[1]VIP!$A$2:$O19891,7,FALSE)</f>
        <v>Si</v>
      </c>
      <c r="I8" s="151" t="str">
        <f>VLOOKUP(E8,[1]VIP!$A$2:$O11856,8,FALSE)</f>
        <v>Si</v>
      </c>
      <c r="J8" s="151" t="str">
        <f>VLOOKUP(E8,[1]VIP!$A$2:$O11806,8,FALSE)</f>
        <v>Si</v>
      </c>
      <c r="K8" s="151" t="str">
        <f>VLOOKUP(E8,[1]VIP!$A$2:$O15380,6,0)</f>
        <v>NO</v>
      </c>
      <c r="L8" s="140" t="s">
        <v>2240</v>
      </c>
      <c r="M8" s="95" t="s">
        <v>2439</v>
      </c>
      <c r="N8" s="95" t="s">
        <v>2446</v>
      </c>
      <c r="O8" s="151" t="s">
        <v>2448</v>
      </c>
      <c r="P8" s="151"/>
      <c r="Q8" s="95" t="s">
        <v>2240</v>
      </c>
      <c r="R8" s="44"/>
      <c r="S8" s="101"/>
      <c r="T8" s="101"/>
      <c r="U8" s="101"/>
      <c r="V8" s="78"/>
      <c r="W8" s="69"/>
    </row>
    <row r="9" spans="1:23" ht="18" x14ac:dyDescent="0.25">
      <c r="A9" s="151" t="str">
        <f>VLOOKUP(E9,'[1]LISTADO ATM'!$A$2:$C$902,3,0)</f>
        <v>DISTRITO NACIONAL</v>
      </c>
      <c r="B9" s="150" t="s">
        <v>2618</v>
      </c>
      <c r="C9" s="96">
        <v>44419.714999999997</v>
      </c>
      <c r="D9" s="96" t="s">
        <v>2175</v>
      </c>
      <c r="E9" s="136">
        <v>375</v>
      </c>
      <c r="F9" s="151" t="str">
        <f>VLOOKUP(E9,[1]VIP!$A$2:$O14918,2,0)</f>
        <v>DRBR375</v>
      </c>
      <c r="G9" s="151" t="str">
        <f>VLOOKUP(E9,'[1]LISTADO ATM'!$A$2:$B$901,2,0)</f>
        <v>ATM Base Naval Las Caletas</v>
      </c>
      <c r="H9" s="151" t="str">
        <f>VLOOKUP(E9,[1]VIP!$A$2:$O19879,7,FALSE)</f>
        <v>N/A</v>
      </c>
      <c r="I9" s="151" t="str">
        <f>VLOOKUP(E9,[1]VIP!$A$2:$O11844,8,FALSE)</f>
        <v>N/A</v>
      </c>
      <c r="J9" s="151" t="str">
        <f>VLOOKUP(E9,[1]VIP!$A$2:$O11794,8,FALSE)</f>
        <v>N/A</v>
      </c>
      <c r="K9" s="151" t="str">
        <f>VLOOKUP(E9,[1]VIP!$A$2:$O15368,6,0)</f>
        <v>N/A</v>
      </c>
      <c r="L9" s="140" t="s">
        <v>2240</v>
      </c>
      <c r="M9" s="95" t="s">
        <v>2439</v>
      </c>
      <c r="N9" s="95" t="s">
        <v>2446</v>
      </c>
      <c r="O9" s="151" t="s">
        <v>2448</v>
      </c>
      <c r="P9" s="151"/>
      <c r="Q9" s="95" t="s">
        <v>2240</v>
      </c>
      <c r="R9" s="44"/>
      <c r="S9" s="101"/>
      <c r="T9" s="101"/>
      <c r="U9" s="101"/>
      <c r="V9" s="78"/>
      <c r="W9" s="69"/>
    </row>
    <row r="10" spans="1:23" ht="18" x14ac:dyDescent="0.25">
      <c r="A10" s="151" t="str">
        <f>VLOOKUP(E10,'LISTADO ATM'!$A$2:$C$902,3,0)</f>
        <v>NORTE</v>
      </c>
      <c r="B10" s="150" t="s">
        <v>2621</v>
      </c>
      <c r="C10" s="96">
        <v>44420.707858796297</v>
      </c>
      <c r="D10" s="96" t="s">
        <v>2176</v>
      </c>
      <c r="E10" s="136">
        <v>809</v>
      </c>
      <c r="F10" s="151" t="str">
        <f>VLOOKUP(E10,VIP!$A$2:$O14869,2,0)</f>
        <v>DRBR809</v>
      </c>
      <c r="G10" s="151" t="str">
        <f>VLOOKUP(E10,'LISTADO ATM'!$A$2:$B$901,2,0)</f>
        <v>ATM Yoma (Cotuí)</v>
      </c>
      <c r="H10" s="151" t="str">
        <f>VLOOKUP(E10,VIP!$A$2:$O19830,7,FALSE)</f>
        <v>Si</v>
      </c>
      <c r="I10" s="151" t="str">
        <f>VLOOKUP(E10,VIP!$A$2:$O11795,8,FALSE)</f>
        <v>Si</v>
      </c>
      <c r="J10" s="151" t="str">
        <f>VLOOKUP(E10,VIP!$A$2:$O11745,8,FALSE)</f>
        <v>Si</v>
      </c>
      <c r="K10" s="151" t="str">
        <f>VLOOKUP(E10,VIP!$A$2:$O15319,6,0)</f>
        <v>NO</v>
      </c>
      <c r="L10" s="140" t="s">
        <v>2240</v>
      </c>
      <c r="M10" s="95" t="s">
        <v>2439</v>
      </c>
      <c r="N10" s="95" t="s">
        <v>2446</v>
      </c>
      <c r="O10" s="151" t="s">
        <v>2585</v>
      </c>
      <c r="P10" s="151"/>
      <c r="Q10" s="95" t="s">
        <v>2240</v>
      </c>
      <c r="R10" s="44"/>
      <c r="S10" s="101"/>
      <c r="T10" s="101"/>
      <c r="U10" s="101"/>
      <c r="V10" s="78"/>
      <c r="W10" s="69"/>
    </row>
    <row r="11" spans="1:23" ht="18" x14ac:dyDescent="0.25">
      <c r="A11" s="151" t="str">
        <f>VLOOKUP(E11,'LISTADO ATM'!$A$2:$C$902,3,0)</f>
        <v>DISTRITO NACIONAL</v>
      </c>
      <c r="B11" s="150" t="s">
        <v>2624</v>
      </c>
      <c r="C11" s="96">
        <v>44421.44332175926</v>
      </c>
      <c r="D11" s="96" t="s">
        <v>2175</v>
      </c>
      <c r="E11" s="136">
        <v>2</v>
      </c>
      <c r="F11" s="151" t="str">
        <f>VLOOKUP(E11,VIP!$A$2:$O14855,2,0)</f>
        <v>DRBR002</v>
      </c>
      <c r="G11" s="151" t="str">
        <f>VLOOKUP(E11,'LISTADO ATM'!$A$2:$B$901,2,0)</f>
        <v>ATM Autoservicio Padre Castellano</v>
      </c>
      <c r="H11" s="151" t="str">
        <f>VLOOKUP(E11,VIP!$A$2:$O19816,7,FALSE)</f>
        <v>Si</v>
      </c>
      <c r="I11" s="151" t="str">
        <f>VLOOKUP(E11,VIP!$A$2:$O11781,8,FALSE)</f>
        <v>Si</v>
      </c>
      <c r="J11" s="151" t="str">
        <f>VLOOKUP(E11,VIP!$A$2:$O11731,8,FALSE)</f>
        <v>Si</v>
      </c>
      <c r="K11" s="151" t="str">
        <f>VLOOKUP(E11,VIP!$A$2:$O15305,6,0)</f>
        <v>NO</v>
      </c>
      <c r="L11" s="140" t="s">
        <v>2240</v>
      </c>
      <c r="M11" s="95" t="s">
        <v>2439</v>
      </c>
      <c r="N11" s="95" t="s">
        <v>2446</v>
      </c>
      <c r="O11" s="151" t="s">
        <v>2448</v>
      </c>
      <c r="P11" s="151"/>
      <c r="Q11" s="95" t="s">
        <v>2240</v>
      </c>
      <c r="R11" s="44"/>
      <c r="S11" s="101"/>
      <c r="T11" s="101"/>
      <c r="U11" s="101"/>
      <c r="V11" s="78"/>
      <c r="W11" s="69"/>
    </row>
    <row r="12" spans="1:23" ht="18" x14ac:dyDescent="0.25">
      <c r="A12" s="151" t="str">
        <f>VLOOKUP(E12,'LISTADO ATM'!$A$2:$C$902,3,0)</f>
        <v>DISTRITO NACIONAL</v>
      </c>
      <c r="B12" s="150">
        <v>3335988174</v>
      </c>
      <c r="C12" s="96">
        <v>44421.450532407405</v>
      </c>
      <c r="D12" s="96" t="s">
        <v>2175</v>
      </c>
      <c r="E12" s="136">
        <v>35</v>
      </c>
      <c r="F12" s="151" t="str">
        <f>VLOOKUP(E12,VIP!$A$2:$O14944,2,0)</f>
        <v>DRBR035</v>
      </c>
      <c r="G12" s="151" t="str">
        <f>VLOOKUP(E12,'LISTADO ATM'!$A$2:$B$901,2,0)</f>
        <v xml:space="preserve">ATM Dirección General de Aduanas I </v>
      </c>
      <c r="H12" s="151" t="str">
        <f>VLOOKUP(E12,VIP!$A$2:$O19905,7,FALSE)</f>
        <v>Si</v>
      </c>
      <c r="I12" s="151" t="str">
        <f>VLOOKUP(E12,VIP!$A$2:$O11870,8,FALSE)</f>
        <v>Si</v>
      </c>
      <c r="J12" s="151" t="str">
        <f>VLOOKUP(E12,VIP!$A$2:$O11820,8,FALSE)</f>
        <v>Si</v>
      </c>
      <c r="K12" s="151" t="str">
        <f>VLOOKUP(E12,VIP!$A$2:$O15394,6,0)</f>
        <v>NO</v>
      </c>
      <c r="L12" s="140" t="s">
        <v>2458</v>
      </c>
      <c r="M12" s="95" t="s">
        <v>2439</v>
      </c>
      <c r="N12" s="95" t="s">
        <v>2611</v>
      </c>
      <c r="O12" s="151" t="s">
        <v>2448</v>
      </c>
      <c r="P12" s="151"/>
      <c r="Q12" s="95" t="s">
        <v>2458</v>
      </c>
      <c r="R12" s="44"/>
      <c r="S12" s="101"/>
      <c r="T12" s="101"/>
      <c r="U12" s="101"/>
      <c r="V12" s="78"/>
      <c r="W12" s="69"/>
    </row>
    <row r="13" spans="1:23" ht="18" x14ac:dyDescent="0.25">
      <c r="A13" s="151" t="str">
        <f>VLOOKUP(E13,'LISTADO ATM'!$A$2:$C$902,3,0)</f>
        <v>DISTRITO NACIONAL</v>
      </c>
      <c r="B13" s="150" t="s">
        <v>2626</v>
      </c>
      <c r="C13" s="96">
        <v>44421.482083333336</v>
      </c>
      <c r="D13" s="96" t="s">
        <v>2175</v>
      </c>
      <c r="E13" s="136">
        <v>180</v>
      </c>
      <c r="F13" s="151" t="str">
        <f>VLOOKUP(E13,VIP!$A$2:$O14895,2,0)</f>
        <v>DRBR180</v>
      </c>
      <c r="G13" s="151" t="str">
        <f>VLOOKUP(E13,'LISTADO ATM'!$A$2:$B$901,2,0)</f>
        <v xml:space="preserve">ATM Megacentro II </v>
      </c>
      <c r="H13" s="151" t="str">
        <f>VLOOKUP(E13,VIP!$A$2:$O19856,7,FALSE)</f>
        <v>Si</v>
      </c>
      <c r="I13" s="151" t="str">
        <f>VLOOKUP(E13,VIP!$A$2:$O11821,8,FALSE)</f>
        <v>Si</v>
      </c>
      <c r="J13" s="151" t="str">
        <f>VLOOKUP(E13,VIP!$A$2:$O11771,8,FALSE)</f>
        <v>Si</v>
      </c>
      <c r="K13" s="151" t="str">
        <f>VLOOKUP(E13,VIP!$A$2:$O15345,6,0)</f>
        <v>SI</v>
      </c>
      <c r="L13" s="140" t="s">
        <v>2214</v>
      </c>
      <c r="M13" s="95" t="s">
        <v>2439</v>
      </c>
      <c r="N13" s="95" t="s">
        <v>2611</v>
      </c>
      <c r="O13" s="151" t="s">
        <v>2448</v>
      </c>
      <c r="P13" s="151"/>
      <c r="Q13" s="95" t="s">
        <v>2214</v>
      </c>
      <c r="R13" s="44"/>
      <c r="S13" s="101"/>
      <c r="T13" s="101"/>
      <c r="U13" s="101"/>
      <c r="V13" s="78"/>
      <c r="W13" s="69"/>
    </row>
    <row r="14" spans="1:23" ht="18" x14ac:dyDescent="0.25">
      <c r="A14" s="151" t="str">
        <f>VLOOKUP(E14,'LISTADO ATM'!$A$2:$C$902,3,0)</f>
        <v>DISTRITO NACIONAL</v>
      </c>
      <c r="B14" s="150">
        <v>3335988673</v>
      </c>
      <c r="C14" s="96">
        <v>44421.598506944443</v>
      </c>
      <c r="D14" s="96" t="s">
        <v>2175</v>
      </c>
      <c r="E14" s="136">
        <v>915</v>
      </c>
      <c r="F14" s="151" t="str">
        <f>VLOOKUP(E14,VIP!$A$2:$O14853,2,0)</f>
        <v>DRBR24F</v>
      </c>
      <c r="G14" s="151" t="str">
        <f>VLOOKUP(E14,'LISTADO ATM'!$A$2:$B$901,2,0)</f>
        <v xml:space="preserve">ATM Multicentro La Sirena Aut. Duarte </v>
      </c>
      <c r="H14" s="151" t="str">
        <f>VLOOKUP(E14,VIP!$A$2:$O19814,7,FALSE)</f>
        <v>Si</v>
      </c>
      <c r="I14" s="151" t="str">
        <f>VLOOKUP(E14,VIP!$A$2:$O11779,8,FALSE)</f>
        <v>Si</v>
      </c>
      <c r="J14" s="151" t="str">
        <f>VLOOKUP(E14,VIP!$A$2:$O11729,8,FALSE)</f>
        <v>Si</v>
      </c>
      <c r="K14" s="151" t="str">
        <f>VLOOKUP(E14,VIP!$A$2:$O15303,6,0)</f>
        <v>SI</v>
      </c>
      <c r="L14" s="140" t="s">
        <v>2214</v>
      </c>
      <c r="M14" s="95" t="s">
        <v>2439</v>
      </c>
      <c r="N14" s="95" t="s">
        <v>2446</v>
      </c>
      <c r="O14" s="151" t="s">
        <v>2448</v>
      </c>
      <c r="P14" s="151"/>
      <c r="Q14" s="95" t="s">
        <v>2214</v>
      </c>
      <c r="R14" s="44"/>
      <c r="S14" s="101"/>
      <c r="T14" s="101"/>
      <c r="U14" s="101"/>
      <c r="V14" s="78"/>
      <c r="W14" s="69"/>
    </row>
    <row r="15" spans="1:23" ht="18" x14ac:dyDescent="0.25">
      <c r="A15" s="152" t="str">
        <f>VLOOKUP(E15,'LISTADO ATM'!$A$2:$C$902,3,0)</f>
        <v>DISTRITO NACIONAL</v>
      </c>
      <c r="B15" s="150">
        <v>3335988690</v>
      </c>
      <c r="C15" s="96">
        <v>44421.606354166666</v>
      </c>
      <c r="D15" s="96" t="s">
        <v>2175</v>
      </c>
      <c r="E15" s="136">
        <v>707</v>
      </c>
      <c r="F15" s="152" t="str">
        <f>VLOOKUP(E15,VIP!$A$2:$O14930,2,0)</f>
        <v>DRBR707</v>
      </c>
      <c r="G15" s="152" t="str">
        <f>VLOOKUP(E15,'LISTADO ATM'!$A$2:$B$901,2,0)</f>
        <v xml:space="preserve">ATM IAD </v>
      </c>
      <c r="H15" s="152" t="str">
        <f>VLOOKUP(E15,VIP!$A$2:$O19891,7,FALSE)</f>
        <v>No</v>
      </c>
      <c r="I15" s="152" t="str">
        <f>VLOOKUP(E15,VIP!$A$2:$O11856,8,FALSE)</f>
        <v>No</v>
      </c>
      <c r="J15" s="152" t="str">
        <f>VLOOKUP(E15,VIP!$A$2:$O11806,8,FALSE)</f>
        <v>No</v>
      </c>
      <c r="K15" s="152" t="str">
        <f>VLOOKUP(E15,VIP!$A$2:$O15380,6,0)</f>
        <v>NO</v>
      </c>
      <c r="L15" s="140" t="s">
        <v>2214</v>
      </c>
      <c r="M15" s="95" t="s">
        <v>2439</v>
      </c>
      <c r="N15" s="95" t="s">
        <v>2446</v>
      </c>
      <c r="O15" s="152" t="s">
        <v>2448</v>
      </c>
      <c r="P15" s="154"/>
      <c r="Q15" s="95" t="s">
        <v>2214</v>
      </c>
    </row>
    <row r="16" spans="1:23" ht="18" x14ac:dyDescent="0.25">
      <c r="A16" s="152" t="str">
        <f>VLOOKUP(E16,'LISTADO ATM'!$A$2:$C$902,3,0)</f>
        <v>DISTRITO NACIONAL</v>
      </c>
      <c r="B16" s="150">
        <v>3335988691</v>
      </c>
      <c r="C16" s="96">
        <v>44421.606481481482</v>
      </c>
      <c r="D16" s="96" t="s">
        <v>2175</v>
      </c>
      <c r="E16" s="136">
        <v>935</v>
      </c>
      <c r="F16" s="152" t="str">
        <f>VLOOKUP(E16,VIP!$A$2:$O14930,2,0)</f>
        <v>DRBR16J</v>
      </c>
      <c r="G16" s="152" t="str">
        <f>VLOOKUP(E16,'LISTADO ATM'!$A$2:$B$901,2,0)</f>
        <v xml:space="preserve">ATM Oficina John F. Kennedy </v>
      </c>
      <c r="H16" s="152" t="str">
        <f>VLOOKUP(E16,VIP!$A$2:$O19891,7,FALSE)</f>
        <v>Si</v>
      </c>
      <c r="I16" s="152" t="str">
        <f>VLOOKUP(E16,VIP!$A$2:$O11856,8,FALSE)</f>
        <v>Si</v>
      </c>
      <c r="J16" s="152" t="str">
        <f>VLOOKUP(E16,VIP!$A$2:$O11806,8,FALSE)</f>
        <v>Si</v>
      </c>
      <c r="K16" s="152" t="str">
        <f>VLOOKUP(E16,VIP!$A$2:$O15380,6,0)</f>
        <v>SI</v>
      </c>
      <c r="L16" s="140" t="s">
        <v>2240</v>
      </c>
      <c r="M16" s="95" t="s">
        <v>2439</v>
      </c>
      <c r="N16" s="95" t="s">
        <v>2611</v>
      </c>
      <c r="O16" s="152" t="s">
        <v>2448</v>
      </c>
      <c r="P16" s="154"/>
      <c r="Q16" s="95" t="s">
        <v>2240</v>
      </c>
    </row>
    <row r="17" spans="1:17" ht="18" x14ac:dyDescent="0.25">
      <c r="A17" s="152" t="str">
        <f>VLOOKUP(E17,'LISTADO ATM'!$A$2:$C$902,3,0)</f>
        <v>DISTRITO NACIONAL</v>
      </c>
      <c r="B17" s="150" t="s">
        <v>2625</v>
      </c>
      <c r="C17" s="96">
        <v>44421.610196759262</v>
      </c>
      <c r="D17" s="96" t="s">
        <v>2442</v>
      </c>
      <c r="E17" s="136">
        <v>709</v>
      </c>
      <c r="F17" s="152" t="str">
        <f>VLOOKUP(E17,VIP!$A$2:$O14883,2,0)</f>
        <v>DRBR01N</v>
      </c>
      <c r="G17" s="152" t="str">
        <f>VLOOKUP(E17,'LISTADO ATM'!$A$2:$B$901,2,0)</f>
        <v xml:space="preserve">ATM Seguros Maestro SEMMA  </v>
      </c>
      <c r="H17" s="152" t="str">
        <f>VLOOKUP(E17,VIP!$A$2:$O19844,7,FALSE)</f>
        <v>Si</v>
      </c>
      <c r="I17" s="152" t="str">
        <f>VLOOKUP(E17,VIP!$A$2:$O11809,8,FALSE)</f>
        <v>Si</v>
      </c>
      <c r="J17" s="152" t="str">
        <f>VLOOKUP(E17,VIP!$A$2:$O11759,8,FALSE)</f>
        <v>Si</v>
      </c>
      <c r="K17" s="152" t="str">
        <f>VLOOKUP(E17,VIP!$A$2:$O15333,6,0)</f>
        <v>NO</v>
      </c>
      <c r="L17" s="140" t="s">
        <v>2411</v>
      </c>
      <c r="M17" s="95" t="s">
        <v>2439</v>
      </c>
      <c r="N17" s="95" t="s">
        <v>2446</v>
      </c>
      <c r="O17" s="152" t="s">
        <v>2447</v>
      </c>
      <c r="P17" s="154"/>
      <c r="Q17" s="95" t="s">
        <v>2411</v>
      </c>
    </row>
    <row r="18" spans="1:17" ht="18" x14ac:dyDescent="0.25">
      <c r="A18" s="152" t="str">
        <f>VLOOKUP(E18,'LISTADO ATM'!$A$2:$C$902,3,0)</f>
        <v>DISTRITO NACIONAL</v>
      </c>
      <c r="B18" s="150">
        <v>3335988829</v>
      </c>
      <c r="C18" s="96">
        <v>44421.650995370372</v>
      </c>
      <c r="D18" s="96" t="s">
        <v>2175</v>
      </c>
      <c r="E18" s="136">
        <v>349</v>
      </c>
      <c r="F18" s="152" t="str">
        <f>VLOOKUP(E18,VIP!$A$2:$O14943,2,0)</f>
        <v>DRBR349</v>
      </c>
      <c r="G18" s="152" t="str">
        <f>VLOOKUP(E18,'LISTADO ATM'!$A$2:$B$901,2,0)</f>
        <v>ATM SENASA</v>
      </c>
      <c r="H18" s="152" t="str">
        <f>VLOOKUP(E18,VIP!$A$2:$O19904,7,FALSE)</f>
        <v>Si</v>
      </c>
      <c r="I18" s="152" t="str">
        <f>VLOOKUP(E18,VIP!$A$2:$O11869,8,FALSE)</f>
        <v>Si</v>
      </c>
      <c r="J18" s="152" t="str">
        <f>VLOOKUP(E18,VIP!$A$2:$O11819,8,FALSE)</f>
        <v>Si</v>
      </c>
      <c r="K18" s="152" t="str">
        <f>VLOOKUP(E18,VIP!$A$2:$O15393,6,0)</f>
        <v>NO</v>
      </c>
      <c r="L18" s="140" t="s">
        <v>2458</v>
      </c>
      <c r="M18" s="95" t="s">
        <v>2439</v>
      </c>
      <c r="N18" s="95" t="s">
        <v>2611</v>
      </c>
      <c r="O18" s="152" t="s">
        <v>2448</v>
      </c>
      <c r="P18" s="154"/>
      <c r="Q18" s="95" t="s">
        <v>2458</v>
      </c>
    </row>
    <row r="19" spans="1:17" ht="18" x14ac:dyDescent="0.25">
      <c r="A19" s="152" t="str">
        <f>VLOOKUP(E19,'LISTADO ATM'!$A$2:$C$902,3,0)</f>
        <v>DISTRITO NACIONAL</v>
      </c>
      <c r="B19" s="150" t="s">
        <v>2629</v>
      </c>
      <c r="C19" s="96">
        <v>44421.725752314815</v>
      </c>
      <c r="D19" s="96" t="s">
        <v>2175</v>
      </c>
      <c r="E19" s="136">
        <v>225</v>
      </c>
      <c r="F19" s="152" t="str">
        <f>VLOOKUP(E19,VIP!$A$2:$O14918,2,0)</f>
        <v>DRBR225</v>
      </c>
      <c r="G19" s="152" t="str">
        <f>VLOOKUP(E19,'LISTADO ATM'!$A$2:$B$901,2,0)</f>
        <v xml:space="preserve">ATM S/M Nacional Arroyo Hondo </v>
      </c>
      <c r="H19" s="152" t="str">
        <f>VLOOKUP(E19,VIP!$A$2:$O19879,7,FALSE)</f>
        <v>Si</v>
      </c>
      <c r="I19" s="152" t="str">
        <f>VLOOKUP(E19,VIP!$A$2:$O11844,8,FALSE)</f>
        <v>Si</v>
      </c>
      <c r="J19" s="152" t="str">
        <f>VLOOKUP(E19,VIP!$A$2:$O11794,8,FALSE)</f>
        <v>Si</v>
      </c>
      <c r="K19" s="152" t="str">
        <f>VLOOKUP(E19,VIP!$A$2:$O15368,6,0)</f>
        <v>NO</v>
      </c>
      <c r="L19" s="140" t="s">
        <v>2214</v>
      </c>
      <c r="M19" s="95" t="s">
        <v>2439</v>
      </c>
      <c r="N19" s="95" t="s">
        <v>2611</v>
      </c>
      <c r="O19" s="152" t="s">
        <v>2448</v>
      </c>
      <c r="P19" s="154"/>
      <c r="Q19" s="95" t="s">
        <v>2214</v>
      </c>
    </row>
    <row r="20" spans="1:17" ht="18" x14ac:dyDescent="0.25">
      <c r="A20" s="152" t="str">
        <f>VLOOKUP(E20,'LISTADO ATM'!$A$2:$C$902,3,0)</f>
        <v>SUR</v>
      </c>
      <c r="B20" s="150" t="s">
        <v>2628</v>
      </c>
      <c r="C20" s="96">
        <v>44421.768599537034</v>
      </c>
      <c r="D20" s="96" t="s">
        <v>2175</v>
      </c>
      <c r="E20" s="136">
        <v>512</v>
      </c>
      <c r="F20" s="152" t="str">
        <f>VLOOKUP(E20,VIP!$A$2:$O14915,2,0)</f>
        <v>DRBR512</v>
      </c>
      <c r="G20" s="152" t="str">
        <f>VLOOKUP(E20,'LISTADO ATM'!$A$2:$B$901,2,0)</f>
        <v>ATM Plaza Jesús Ferreira</v>
      </c>
      <c r="H20" s="152" t="str">
        <f>VLOOKUP(E20,VIP!$A$2:$O19876,7,FALSE)</f>
        <v>N/A</v>
      </c>
      <c r="I20" s="152" t="str">
        <f>VLOOKUP(E20,VIP!$A$2:$O11841,8,FALSE)</f>
        <v>N/A</v>
      </c>
      <c r="J20" s="152" t="str">
        <f>VLOOKUP(E20,VIP!$A$2:$O11791,8,FALSE)</f>
        <v>N/A</v>
      </c>
      <c r="K20" s="152" t="str">
        <f>VLOOKUP(E20,VIP!$A$2:$O15365,6,0)</f>
        <v>N/A</v>
      </c>
      <c r="L20" s="140" t="s">
        <v>2214</v>
      </c>
      <c r="M20" s="95" t="s">
        <v>2439</v>
      </c>
      <c r="N20" s="95" t="s">
        <v>2446</v>
      </c>
      <c r="O20" s="152" t="s">
        <v>2448</v>
      </c>
      <c r="P20" s="154"/>
      <c r="Q20" s="95" t="s">
        <v>2214</v>
      </c>
    </row>
    <row r="21" spans="1:17" ht="18" x14ac:dyDescent="0.25">
      <c r="A21" s="152" t="str">
        <f>VLOOKUP(E21,'LISTADO ATM'!$A$2:$C$902,3,0)</f>
        <v>NORTE</v>
      </c>
      <c r="B21" s="150" t="s">
        <v>2627</v>
      </c>
      <c r="C21" s="96">
        <v>44421.779236111113</v>
      </c>
      <c r="D21" s="96" t="s">
        <v>2176</v>
      </c>
      <c r="E21" s="136">
        <v>985</v>
      </c>
      <c r="F21" s="152" t="str">
        <f>VLOOKUP(E21,VIP!$A$2:$O14912,2,0)</f>
        <v>DRBR985</v>
      </c>
      <c r="G21" s="152" t="str">
        <f>VLOOKUP(E21,'LISTADO ATM'!$A$2:$B$901,2,0)</f>
        <v xml:space="preserve">ATM Oficina Dajabón II </v>
      </c>
      <c r="H21" s="152" t="str">
        <f>VLOOKUP(E21,VIP!$A$2:$O19873,7,FALSE)</f>
        <v>Si</v>
      </c>
      <c r="I21" s="152" t="str">
        <f>VLOOKUP(E21,VIP!$A$2:$O11838,8,FALSE)</f>
        <v>Si</v>
      </c>
      <c r="J21" s="152" t="str">
        <f>VLOOKUP(E21,VIP!$A$2:$O11788,8,FALSE)</f>
        <v>Si</v>
      </c>
      <c r="K21" s="152" t="str">
        <f>VLOOKUP(E21,VIP!$A$2:$O15362,6,0)</f>
        <v>NO</v>
      </c>
      <c r="L21" s="140" t="s">
        <v>2240</v>
      </c>
      <c r="M21" s="95" t="s">
        <v>2439</v>
      </c>
      <c r="N21" s="95" t="s">
        <v>2446</v>
      </c>
      <c r="O21" s="152" t="s">
        <v>2585</v>
      </c>
      <c r="P21" s="154"/>
      <c r="Q21" s="95" t="s">
        <v>2240</v>
      </c>
    </row>
    <row r="22" spans="1:17" ht="18" x14ac:dyDescent="0.25">
      <c r="A22" s="152" t="str">
        <f>VLOOKUP(E22,'LISTADO ATM'!$A$2:$C$902,3,0)</f>
        <v>DISTRITO NACIONAL</v>
      </c>
      <c r="B22" s="150" t="s">
        <v>2632</v>
      </c>
      <c r="C22" s="96">
        <v>44421.968333333331</v>
      </c>
      <c r="D22" s="96" t="s">
        <v>2175</v>
      </c>
      <c r="E22" s="136">
        <v>410</v>
      </c>
      <c r="F22" s="152" t="str">
        <f>VLOOKUP(E22,VIP!$A$2:$O14927,2,0)</f>
        <v>DRBR410</v>
      </c>
      <c r="G22" s="152" t="str">
        <f>VLOOKUP(E22,'LISTADO ATM'!$A$2:$B$901,2,0)</f>
        <v xml:space="preserve">ATM Oficina Las Palmas de Herrera II </v>
      </c>
      <c r="H22" s="152" t="str">
        <f>VLOOKUP(E22,VIP!$A$2:$O19888,7,FALSE)</f>
        <v>Si</v>
      </c>
      <c r="I22" s="152" t="str">
        <f>VLOOKUP(E22,VIP!$A$2:$O11853,8,FALSE)</f>
        <v>Si</v>
      </c>
      <c r="J22" s="152" t="str">
        <f>VLOOKUP(E22,VIP!$A$2:$O11803,8,FALSE)</f>
        <v>Si</v>
      </c>
      <c r="K22" s="152" t="str">
        <f>VLOOKUP(E22,VIP!$A$2:$O15377,6,0)</f>
        <v>NO</v>
      </c>
      <c r="L22" s="140" t="s">
        <v>2214</v>
      </c>
      <c r="M22" s="95" t="s">
        <v>2439</v>
      </c>
      <c r="N22" s="95" t="s">
        <v>2446</v>
      </c>
      <c r="O22" s="152" t="s">
        <v>2448</v>
      </c>
      <c r="P22" s="154"/>
      <c r="Q22" s="95" t="s">
        <v>2214</v>
      </c>
    </row>
    <row r="23" spans="1:17" ht="18" x14ac:dyDescent="0.25">
      <c r="A23" s="152" t="str">
        <f>VLOOKUP(E23,'LISTADO ATM'!$A$2:$C$902,3,0)</f>
        <v>DISTRITO NACIONAL</v>
      </c>
      <c r="B23" s="150" t="s">
        <v>2635</v>
      </c>
      <c r="C23" s="96">
        <v>44422.020254629628</v>
      </c>
      <c r="D23" s="96" t="s">
        <v>2175</v>
      </c>
      <c r="E23" s="136">
        <v>866</v>
      </c>
      <c r="F23" s="152" t="str">
        <f>VLOOKUP(E23,VIP!$A$2:$O14945,2,0)</f>
        <v>DRBR866</v>
      </c>
      <c r="G23" s="152" t="str">
        <f>VLOOKUP(E23,'LISTADO ATM'!$A$2:$B$901,2,0)</f>
        <v xml:space="preserve">ATM CARDNET </v>
      </c>
      <c r="H23" s="152" t="str">
        <f>VLOOKUP(E23,VIP!$A$2:$O19906,7,FALSE)</f>
        <v>Si</v>
      </c>
      <c r="I23" s="152" t="str">
        <f>VLOOKUP(E23,VIP!$A$2:$O11871,8,FALSE)</f>
        <v>No</v>
      </c>
      <c r="J23" s="152" t="str">
        <f>VLOOKUP(E23,VIP!$A$2:$O11821,8,FALSE)</f>
        <v>No</v>
      </c>
      <c r="K23" s="152" t="str">
        <f>VLOOKUP(E23,VIP!$A$2:$O15395,6,0)</f>
        <v>NO</v>
      </c>
      <c r="L23" s="140" t="s">
        <v>2214</v>
      </c>
      <c r="M23" s="95" t="s">
        <v>2439</v>
      </c>
      <c r="N23" s="95" t="s">
        <v>2446</v>
      </c>
      <c r="O23" s="152" t="s">
        <v>2448</v>
      </c>
      <c r="P23" s="154"/>
      <c r="Q23" s="95" t="s">
        <v>2214</v>
      </c>
    </row>
    <row r="24" spans="1:17" ht="18" x14ac:dyDescent="0.25">
      <c r="A24" s="152" t="str">
        <f>VLOOKUP(E24,'LISTADO ATM'!$A$2:$C$902,3,0)</f>
        <v>SUR</v>
      </c>
      <c r="B24" s="150" t="s">
        <v>2634</v>
      </c>
      <c r="C24" s="96">
        <v>44422.029293981483</v>
      </c>
      <c r="D24" s="96" t="s">
        <v>2175</v>
      </c>
      <c r="E24" s="136">
        <v>584</v>
      </c>
      <c r="F24" s="152" t="str">
        <f>VLOOKUP(E24,VIP!$A$2:$O14943,2,0)</f>
        <v>DRBR404</v>
      </c>
      <c r="G24" s="152" t="str">
        <f>VLOOKUP(E24,'LISTADO ATM'!$A$2:$B$901,2,0)</f>
        <v xml:space="preserve">ATM Oficina San Cristóbal I </v>
      </c>
      <c r="H24" s="152" t="str">
        <f>VLOOKUP(E24,VIP!$A$2:$O19904,7,FALSE)</f>
        <v>Si</v>
      </c>
      <c r="I24" s="152" t="str">
        <f>VLOOKUP(E24,VIP!$A$2:$O11869,8,FALSE)</f>
        <v>Si</v>
      </c>
      <c r="J24" s="152" t="str">
        <f>VLOOKUP(E24,VIP!$A$2:$O11819,8,FALSE)</f>
        <v>Si</v>
      </c>
      <c r="K24" s="152" t="str">
        <f>VLOOKUP(E24,VIP!$A$2:$O15393,6,0)</f>
        <v>SI</v>
      </c>
      <c r="L24" s="140" t="s">
        <v>2458</v>
      </c>
      <c r="M24" s="95" t="s">
        <v>2439</v>
      </c>
      <c r="N24" s="95" t="s">
        <v>2446</v>
      </c>
      <c r="O24" s="152" t="s">
        <v>2448</v>
      </c>
      <c r="P24" s="154"/>
      <c r="Q24" s="95" t="s">
        <v>2458</v>
      </c>
    </row>
    <row r="25" spans="1:17" ht="18" x14ac:dyDescent="0.25">
      <c r="A25" s="152" t="str">
        <f>VLOOKUP(E25,'LISTADO ATM'!$A$2:$C$902,3,0)</f>
        <v>DISTRITO NACIONAL</v>
      </c>
      <c r="B25" s="150" t="s">
        <v>2633</v>
      </c>
      <c r="C25" s="96">
        <v>44422.181979166664</v>
      </c>
      <c r="D25" s="96" t="s">
        <v>2175</v>
      </c>
      <c r="E25" s="136">
        <v>938</v>
      </c>
      <c r="F25" s="152" t="str">
        <f>VLOOKUP(E25,VIP!$A$2:$O14935,2,0)</f>
        <v>DRBR938</v>
      </c>
      <c r="G25" s="152" t="str">
        <f>VLOOKUP(E25,'LISTADO ATM'!$A$2:$B$901,2,0)</f>
        <v xml:space="preserve">ATM Autobanco Oficina Filadelfia Plaza </v>
      </c>
      <c r="H25" s="152" t="str">
        <f>VLOOKUP(E25,VIP!$A$2:$O19896,7,FALSE)</f>
        <v>Si</v>
      </c>
      <c r="I25" s="152" t="str">
        <f>VLOOKUP(E25,VIP!$A$2:$O11861,8,FALSE)</f>
        <v>Si</v>
      </c>
      <c r="J25" s="152" t="str">
        <f>VLOOKUP(E25,VIP!$A$2:$O11811,8,FALSE)</f>
        <v>Si</v>
      </c>
      <c r="K25" s="152" t="str">
        <f>VLOOKUP(E25,VIP!$A$2:$O15385,6,0)</f>
        <v>NO</v>
      </c>
      <c r="L25" s="140" t="s">
        <v>2240</v>
      </c>
      <c r="M25" s="95" t="s">
        <v>2439</v>
      </c>
      <c r="N25" s="95" t="s">
        <v>2446</v>
      </c>
      <c r="O25" s="152" t="s">
        <v>2448</v>
      </c>
      <c r="P25" s="154"/>
      <c r="Q25" s="95" t="s">
        <v>2240</v>
      </c>
    </row>
    <row r="26" spans="1:17" ht="18" x14ac:dyDescent="0.25">
      <c r="A26" s="152" t="str">
        <f>VLOOKUP(E26,'LISTADO ATM'!$A$2:$C$902,3,0)</f>
        <v>DISTRITO NACIONAL</v>
      </c>
      <c r="B26" s="150" t="s">
        <v>2641</v>
      </c>
      <c r="C26" s="96">
        <v>44422.389953703707</v>
      </c>
      <c r="D26" s="96" t="s">
        <v>2442</v>
      </c>
      <c r="E26" s="136">
        <v>338</v>
      </c>
      <c r="F26" s="152" t="str">
        <f>VLOOKUP(E26,VIP!$A$2:$O14946,2,0)</f>
        <v>DRBR338</v>
      </c>
      <c r="G26" s="152" t="str">
        <f>VLOOKUP(E26,'LISTADO ATM'!$A$2:$B$901,2,0)</f>
        <v>ATM S/M Aprezio Pantoja</v>
      </c>
      <c r="H26" s="152" t="str">
        <f>VLOOKUP(E26,VIP!$A$2:$O19907,7,FALSE)</f>
        <v>Si</v>
      </c>
      <c r="I26" s="152" t="str">
        <f>VLOOKUP(E26,VIP!$A$2:$O11872,8,FALSE)</f>
        <v>Si</v>
      </c>
      <c r="J26" s="152" t="str">
        <f>VLOOKUP(E26,VIP!$A$2:$O11822,8,FALSE)</f>
        <v>Si</v>
      </c>
      <c r="K26" s="152" t="str">
        <f>VLOOKUP(E26,VIP!$A$2:$O15396,6,0)</f>
        <v>NO</v>
      </c>
      <c r="L26" s="140" t="s">
        <v>2411</v>
      </c>
      <c r="M26" s="95" t="s">
        <v>2439</v>
      </c>
      <c r="N26" s="95" t="s">
        <v>2446</v>
      </c>
      <c r="O26" s="152" t="s">
        <v>2447</v>
      </c>
      <c r="P26" s="154"/>
      <c r="Q26" s="95" t="s">
        <v>2411</v>
      </c>
    </row>
    <row r="27" spans="1:17" ht="18" x14ac:dyDescent="0.25">
      <c r="A27" s="152" t="str">
        <f>VLOOKUP(E27,'LISTADO ATM'!$A$2:$C$902,3,0)</f>
        <v>DISTRITO NACIONAL</v>
      </c>
      <c r="B27" s="150" t="s">
        <v>2640</v>
      </c>
      <c r="C27" s="96">
        <v>44422.453611111108</v>
      </c>
      <c r="D27" s="96" t="s">
        <v>2462</v>
      </c>
      <c r="E27" s="136">
        <v>551</v>
      </c>
      <c r="F27" s="152" t="str">
        <f>VLOOKUP(E27,VIP!$A$2:$O14932,2,0)</f>
        <v>DRBR01C</v>
      </c>
      <c r="G27" s="152" t="str">
        <f>VLOOKUP(E27,'LISTADO ATM'!$A$2:$B$901,2,0)</f>
        <v xml:space="preserve">ATM Oficina Padre Castellanos </v>
      </c>
      <c r="H27" s="152" t="str">
        <f>VLOOKUP(E27,VIP!$A$2:$O19893,7,FALSE)</f>
        <v>Si</v>
      </c>
      <c r="I27" s="152" t="str">
        <f>VLOOKUP(E27,VIP!$A$2:$O11858,8,FALSE)</f>
        <v>Si</v>
      </c>
      <c r="J27" s="152" t="str">
        <f>VLOOKUP(E27,VIP!$A$2:$O11808,8,FALSE)</f>
        <v>Si</v>
      </c>
      <c r="K27" s="152" t="str">
        <f>VLOOKUP(E27,VIP!$A$2:$O15382,6,0)</f>
        <v>NO</v>
      </c>
      <c r="L27" s="140" t="s">
        <v>2411</v>
      </c>
      <c r="M27" s="95" t="s">
        <v>2439</v>
      </c>
      <c r="N27" s="95" t="s">
        <v>2446</v>
      </c>
      <c r="O27" s="152" t="s">
        <v>2463</v>
      </c>
      <c r="P27" s="154"/>
      <c r="Q27" s="95" t="s">
        <v>2411</v>
      </c>
    </row>
    <row r="28" spans="1:17" ht="18" x14ac:dyDescent="0.25">
      <c r="A28" s="152" t="str">
        <f>VLOOKUP(E28,'LISTADO ATM'!$A$2:$C$902,3,0)</f>
        <v>DISTRITO NACIONAL</v>
      </c>
      <c r="B28" s="150" t="s">
        <v>2639</v>
      </c>
      <c r="C28" s="96">
        <v>44422.454907407409</v>
      </c>
      <c r="D28" s="96" t="s">
        <v>2462</v>
      </c>
      <c r="E28" s="136">
        <v>536</v>
      </c>
      <c r="F28" s="152" t="str">
        <f>VLOOKUP(E28,VIP!$A$2:$O14931,2,0)</f>
        <v>DRBR509</v>
      </c>
      <c r="G28" s="152" t="str">
        <f>VLOOKUP(E28,'LISTADO ATM'!$A$2:$B$901,2,0)</f>
        <v xml:space="preserve">ATM Super Lama San Isidro </v>
      </c>
      <c r="H28" s="152" t="str">
        <f>VLOOKUP(E28,VIP!$A$2:$O19892,7,FALSE)</f>
        <v>Si</v>
      </c>
      <c r="I28" s="152" t="str">
        <f>VLOOKUP(E28,VIP!$A$2:$O11857,8,FALSE)</f>
        <v>Si</v>
      </c>
      <c r="J28" s="152" t="str">
        <f>VLOOKUP(E28,VIP!$A$2:$O11807,8,FALSE)</f>
        <v>Si</v>
      </c>
      <c r="K28" s="152" t="str">
        <f>VLOOKUP(E28,VIP!$A$2:$O15381,6,0)</f>
        <v>NO</v>
      </c>
      <c r="L28" s="140" t="s">
        <v>2411</v>
      </c>
      <c r="M28" s="95" t="s">
        <v>2439</v>
      </c>
      <c r="N28" s="95" t="s">
        <v>2446</v>
      </c>
      <c r="O28" s="152" t="s">
        <v>2463</v>
      </c>
      <c r="P28" s="154"/>
      <c r="Q28" s="95" t="s">
        <v>2411</v>
      </c>
    </row>
    <row r="29" spans="1:17" ht="18" x14ac:dyDescent="0.25">
      <c r="A29" s="152" t="str">
        <f>VLOOKUP(E29,'LISTADO ATM'!$A$2:$C$902,3,0)</f>
        <v>NORTE</v>
      </c>
      <c r="B29" s="150" t="s">
        <v>2657</v>
      </c>
      <c r="C29" s="96">
        <v>44422.48097222222</v>
      </c>
      <c r="D29" s="96" t="s">
        <v>2175</v>
      </c>
      <c r="E29" s="136">
        <v>266</v>
      </c>
      <c r="F29" s="152" t="str">
        <f>VLOOKUP(E29,VIP!$A$2:$O14953,2,0)</f>
        <v>DRBR266</v>
      </c>
      <c r="G29" s="152" t="str">
        <f>VLOOKUP(E29,'LISTADO ATM'!$A$2:$B$901,2,0)</f>
        <v xml:space="preserve">ATM Oficina Villa Francisca </v>
      </c>
      <c r="H29" s="152" t="str">
        <f>VLOOKUP(E29,VIP!$A$2:$O19914,7,FALSE)</f>
        <v>Si</v>
      </c>
      <c r="I29" s="152" t="str">
        <f>VLOOKUP(E29,VIP!$A$2:$O11879,8,FALSE)</f>
        <v>Si</v>
      </c>
      <c r="J29" s="152" t="str">
        <f>VLOOKUP(E29,VIP!$A$2:$O11829,8,FALSE)</f>
        <v>Si</v>
      </c>
      <c r="K29" s="152" t="str">
        <f>VLOOKUP(E29,VIP!$A$2:$O15403,6,0)</f>
        <v>NO</v>
      </c>
      <c r="L29" s="140" t="s">
        <v>2214</v>
      </c>
      <c r="M29" s="95" t="s">
        <v>2439</v>
      </c>
      <c r="N29" s="95" t="s">
        <v>2446</v>
      </c>
      <c r="O29" s="152" t="s">
        <v>2448</v>
      </c>
      <c r="P29" s="154"/>
      <c r="Q29" s="95" t="s">
        <v>2214</v>
      </c>
    </row>
    <row r="30" spans="1:17" ht="18" x14ac:dyDescent="0.25">
      <c r="A30" s="152" t="str">
        <f>VLOOKUP(E30,'LISTADO ATM'!$A$2:$C$902,3,0)</f>
        <v>ESTE</v>
      </c>
      <c r="B30" s="150" t="s">
        <v>2656</v>
      </c>
      <c r="C30" s="96">
        <v>44422.481122685182</v>
      </c>
      <c r="D30" s="96" t="s">
        <v>2175</v>
      </c>
      <c r="E30" s="136">
        <v>803</v>
      </c>
      <c r="F30" s="152" t="str">
        <f>VLOOKUP(E30,VIP!$A$2:$O14952,2,0)</f>
        <v>DRBR803</v>
      </c>
      <c r="G30" s="152" t="str">
        <f>VLOOKUP(E30,'LISTADO ATM'!$A$2:$B$901,2,0)</f>
        <v xml:space="preserve">ATM Hotel Be Live Canoa (Bayahibe) I </v>
      </c>
      <c r="H30" s="152" t="str">
        <f>VLOOKUP(E30,VIP!$A$2:$O19913,7,FALSE)</f>
        <v>Si</v>
      </c>
      <c r="I30" s="152" t="str">
        <f>VLOOKUP(E30,VIP!$A$2:$O11878,8,FALSE)</f>
        <v>Si</v>
      </c>
      <c r="J30" s="152" t="str">
        <f>VLOOKUP(E30,VIP!$A$2:$O11828,8,FALSE)</f>
        <v>Si</v>
      </c>
      <c r="K30" s="152" t="str">
        <f>VLOOKUP(E30,VIP!$A$2:$O15402,6,0)</f>
        <v>NO</v>
      </c>
      <c r="L30" s="140" t="s">
        <v>2240</v>
      </c>
      <c r="M30" s="95" t="s">
        <v>2439</v>
      </c>
      <c r="N30" s="95" t="s">
        <v>2446</v>
      </c>
      <c r="O30" s="152" t="s">
        <v>2448</v>
      </c>
      <c r="P30" s="154"/>
      <c r="Q30" s="95" t="s">
        <v>2240</v>
      </c>
    </row>
    <row r="31" spans="1:17" ht="18" x14ac:dyDescent="0.25">
      <c r="A31" s="152" t="str">
        <f>VLOOKUP(E31,'LISTADO ATM'!$A$2:$C$902,3,0)</f>
        <v>DISTRITO NACIONAL</v>
      </c>
      <c r="B31" s="150" t="s">
        <v>2655</v>
      </c>
      <c r="C31" s="96">
        <v>44422.481921296298</v>
      </c>
      <c r="D31" s="96" t="s">
        <v>2175</v>
      </c>
      <c r="E31" s="136">
        <v>875</v>
      </c>
      <c r="F31" s="152" t="str">
        <f>VLOOKUP(E31,VIP!$A$2:$O14951,2,0)</f>
        <v>DRBR875</v>
      </c>
      <c r="G31" s="152" t="str">
        <f>VLOOKUP(E31,'LISTADO ATM'!$A$2:$B$901,2,0)</f>
        <v xml:space="preserve">ATM Texaco Aut. Duarte KM 14 1/2 (Los Alcarrizos) </v>
      </c>
      <c r="H31" s="152" t="str">
        <f>VLOOKUP(E31,VIP!$A$2:$O19912,7,FALSE)</f>
        <v>Si</v>
      </c>
      <c r="I31" s="152" t="str">
        <f>VLOOKUP(E31,VIP!$A$2:$O11877,8,FALSE)</f>
        <v>Si</v>
      </c>
      <c r="J31" s="152" t="str">
        <f>VLOOKUP(E31,VIP!$A$2:$O11827,8,FALSE)</f>
        <v>Si</v>
      </c>
      <c r="K31" s="152" t="str">
        <f>VLOOKUP(E31,VIP!$A$2:$O15401,6,0)</f>
        <v>NO</v>
      </c>
      <c r="L31" s="140" t="s">
        <v>2214</v>
      </c>
      <c r="M31" s="95" t="s">
        <v>2439</v>
      </c>
      <c r="N31" s="95" t="s">
        <v>2446</v>
      </c>
      <c r="O31" s="152" t="s">
        <v>2448</v>
      </c>
      <c r="P31" s="154"/>
      <c r="Q31" s="95" t="s">
        <v>2214</v>
      </c>
    </row>
    <row r="32" spans="1:17" ht="18" x14ac:dyDescent="0.25">
      <c r="A32" s="152" t="str">
        <f>VLOOKUP(E32,'LISTADO ATM'!$A$2:$C$902,3,0)</f>
        <v>DISTRITO NACIONAL</v>
      </c>
      <c r="B32" s="150" t="s">
        <v>2654</v>
      </c>
      <c r="C32" s="96">
        <v>44422.499594907407</v>
      </c>
      <c r="D32" s="96" t="s">
        <v>2175</v>
      </c>
      <c r="E32" s="136">
        <v>499</v>
      </c>
      <c r="F32" s="152" t="str">
        <f>VLOOKUP(E32,VIP!$A$2:$O14946,2,0)</f>
        <v>DRBR499</v>
      </c>
      <c r="G32" s="152" t="str">
        <f>VLOOKUP(E32,'LISTADO ATM'!$A$2:$B$901,2,0)</f>
        <v xml:space="preserve">ATM Estación Sunix Tiradentes </v>
      </c>
      <c r="H32" s="152" t="str">
        <f>VLOOKUP(E32,VIP!$A$2:$O19907,7,FALSE)</f>
        <v>Si</v>
      </c>
      <c r="I32" s="152" t="str">
        <f>VLOOKUP(E32,VIP!$A$2:$O11872,8,FALSE)</f>
        <v>Si</v>
      </c>
      <c r="J32" s="152" t="str">
        <f>VLOOKUP(E32,VIP!$A$2:$O11822,8,FALSE)</f>
        <v>Si</v>
      </c>
      <c r="K32" s="152" t="str">
        <f>VLOOKUP(E32,VIP!$A$2:$O15396,6,0)</f>
        <v>NO</v>
      </c>
      <c r="L32" s="140" t="s">
        <v>2214</v>
      </c>
      <c r="M32" s="95" t="s">
        <v>2439</v>
      </c>
      <c r="N32" s="95" t="s">
        <v>2446</v>
      </c>
      <c r="O32" s="152" t="s">
        <v>2448</v>
      </c>
      <c r="P32" s="154"/>
      <c r="Q32" s="95" t="s">
        <v>2214</v>
      </c>
    </row>
    <row r="33" spans="1:17" ht="18" x14ac:dyDescent="0.25">
      <c r="A33" s="152" t="str">
        <f>VLOOKUP(E33,'LISTADO ATM'!$A$2:$C$902,3,0)</f>
        <v>ESTE</v>
      </c>
      <c r="B33" s="150" t="s">
        <v>2653</v>
      </c>
      <c r="C33" s="96">
        <v>44422.500277777777</v>
      </c>
      <c r="D33" s="96" t="s">
        <v>2175</v>
      </c>
      <c r="E33" s="136">
        <v>217</v>
      </c>
      <c r="F33" s="152" t="str">
        <f>VLOOKUP(E33,VIP!$A$2:$O14945,2,0)</f>
        <v>DRBR217</v>
      </c>
      <c r="G33" s="152" t="str">
        <f>VLOOKUP(E33,'LISTADO ATM'!$A$2:$B$901,2,0)</f>
        <v xml:space="preserve">ATM Oficina Bávaro </v>
      </c>
      <c r="H33" s="152" t="str">
        <f>VLOOKUP(E33,VIP!$A$2:$O19906,7,FALSE)</f>
        <v>Si</v>
      </c>
      <c r="I33" s="152" t="str">
        <f>VLOOKUP(E33,VIP!$A$2:$O11871,8,FALSE)</f>
        <v>Si</v>
      </c>
      <c r="J33" s="152" t="str">
        <f>VLOOKUP(E33,VIP!$A$2:$O11821,8,FALSE)</f>
        <v>Si</v>
      </c>
      <c r="K33" s="152" t="str">
        <f>VLOOKUP(E33,VIP!$A$2:$O15395,6,0)</f>
        <v>NO</v>
      </c>
      <c r="L33" s="140" t="s">
        <v>2214</v>
      </c>
      <c r="M33" s="95" t="s">
        <v>2439</v>
      </c>
      <c r="N33" s="95" t="s">
        <v>2446</v>
      </c>
      <c r="O33" s="152" t="s">
        <v>2448</v>
      </c>
      <c r="P33" s="154"/>
      <c r="Q33" s="95" t="s">
        <v>2214</v>
      </c>
    </row>
    <row r="34" spans="1:17" ht="18" x14ac:dyDescent="0.25">
      <c r="A34" s="153" t="str">
        <f>VLOOKUP(E34,'LISTADO ATM'!$A$2:$C$902,3,0)</f>
        <v>DISTRITO NACIONAL</v>
      </c>
      <c r="B34" s="150" t="s">
        <v>2652</v>
      </c>
      <c r="C34" s="96">
        <v>44422.50613425926</v>
      </c>
      <c r="D34" s="96" t="s">
        <v>2175</v>
      </c>
      <c r="E34" s="136">
        <v>865</v>
      </c>
      <c r="F34" s="153" t="str">
        <f>VLOOKUP(E34,VIP!$A$2:$O14944,2,0)</f>
        <v>DRBR865</v>
      </c>
      <c r="G34" s="153" t="str">
        <f>VLOOKUP(E34,'LISTADO ATM'!$A$2:$B$901,2,0)</f>
        <v xml:space="preserve">ATM Club Naco </v>
      </c>
      <c r="H34" s="153" t="str">
        <f>VLOOKUP(E34,VIP!$A$2:$O19905,7,FALSE)</f>
        <v>Si</v>
      </c>
      <c r="I34" s="153" t="str">
        <f>VLOOKUP(E34,VIP!$A$2:$O11870,8,FALSE)</f>
        <v>Si</v>
      </c>
      <c r="J34" s="153" t="str">
        <f>VLOOKUP(E34,VIP!$A$2:$O11820,8,FALSE)</f>
        <v>Si</v>
      </c>
      <c r="K34" s="153" t="str">
        <f>VLOOKUP(E34,VIP!$A$2:$O15394,6,0)</f>
        <v>NO</v>
      </c>
      <c r="L34" s="140" t="s">
        <v>2240</v>
      </c>
      <c r="M34" s="95" t="s">
        <v>2439</v>
      </c>
      <c r="N34" s="95" t="s">
        <v>2446</v>
      </c>
      <c r="O34" s="153" t="s">
        <v>2448</v>
      </c>
      <c r="P34" s="154"/>
      <c r="Q34" s="95" t="s">
        <v>2240</v>
      </c>
    </row>
    <row r="35" spans="1:17" ht="18" x14ac:dyDescent="0.25">
      <c r="A35" s="153" t="str">
        <f>VLOOKUP(E35,'LISTADO ATM'!$A$2:$C$902,3,0)</f>
        <v>DISTRITO NACIONAL</v>
      </c>
      <c r="B35" s="150" t="s">
        <v>2651</v>
      </c>
      <c r="C35" s="96">
        <v>44422.520289351851</v>
      </c>
      <c r="D35" s="96" t="s">
        <v>2175</v>
      </c>
      <c r="E35" s="136">
        <v>549</v>
      </c>
      <c r="F35" s="153" t="str">
        <f>VLOOKUP(E35,VIP!$A$2:$O14943,2,0)</f>
        <v>DRBR026</v>
      </c>
      <c r="G35" s="153" t="str">
        <f>VLOOKUP(E35,'LISTADO ATM'!$A$2:$B$901,2,0)</f>
        <v xml:space="preserve">ATM Ministerio de Turismo (Oficinas Gubernamentales) </v>
      </c>
      <c r="H35" s="153" t="str">
        <f>VLOOKUP(E35,VIP!$A$2:$O19904,7,FALSE)</f>
        <v>Si</v>
      </c>
      <c r="I35" s="153" t="str">
        <f>VLOOKUP(E35,VIP!$A$2:$O11869,8,FALSE)</f>
        <v>Si</v>
      </c>
      <c r="J35" s="153" t="str">
        <f>VLOOKUP(E35,VIP!$A$2:$O11819,8,FALSE)</f>
        <v>Si</v>
      </c>
      <c r="K35" s="153" t="str">
        <f>VLOOKUP(E35,VIP!$A$2:$O15393,6,0)</f>
        <v>NO</v>
      </c>
      <c r="L35" s="140" t="s">
        <v>2240</v>
      </c>
      <c r="M35" s="95" t="s">
        <v>2439</v>
      </c>
      <c r="N35" s="95" t="s">
        <v>2446</v>
      </c>
      <c r="O35" s="153" t="s">
        <v>2448</v>
      </c>
      <c r="P35" s="154"/>
      <c r="Q35" s="95" t="s">
        <v>2240</v>
      </c>
    </row>
    <row r="36" spans="1:17" ht="18" x14ac:dyDescent="0.25">
      <c r="A36" s="153" t="str">
        <f>VLOOKUP(E36,'LISTADO ATM'!$A$2:$C$902,3,0)</f>
        <v>ESTE</v>
      </c>
      <c r="B36" s="150" t="s">
        <v>2650</v>
      </c>
      <c r="C36" s="96">
        <v>44422.524317129632</v>
      </c>
      <c r="D36" s="96" t="s">
        <v>2442</v>
      </c>
      <c r="E36" s="136">
        <v>68</v>
      </c>
      <c r="F36" s="153" t="str">
        <f>VLOOKUP(E36,VIP!$A$2:$O14941,2,0)</f>
        <v>DRBR068</v>
      </c>
      <c r="G36" s="153" t="str">
        <f>VLOOKUP(E36,'LISTADO ATM'!$A$2:$B$901,2,0)</f>
        <v xml:space="preserve">ATM Hotel Nickelodeon (Punta Cana) </v>
      </c>
      <c r="H36" s="153" t="str">
        <f>VLOOKUP(E36,VIP!$A$2:$O19902,7,FALSE)</f>
        <v>Si</v>
      </c>
      <c r="I36" s="153" t="str">
        <f>VLOOKUP(E36,VIP!$A$2:$O11867,8,FALSE)</f>
        <v>Si</v>
      </c>
      <c r="J36" s="153" t="str">
        <f>VLOOKUP(E36,VIP!$A$2:$O11817,8,FALSE)</f>
        <v>Si</v>
      </c>
      <c r="K36" s="153" t="str">
        <f>VLOOKUP(E36,VIP!$A$2:$O15391,6,0)</f>
        <v>NO</v>
      </c>
      <c r="L36" s="140" t="s">
        <v>2411</v>
      </c>
      <c r="M36" s="95" t="s">
        <v>2439</v>
      </c>
      <c r="N36" s="95" t="s">
        <v>2446</v>
      </c>
      <c r="O36" s="153" t="s">
        <v>2447</v>
      </c>
      <c r="P36" s="154"/>
      <c r="Q36" s="95" t="s">
        <v>2411</v>
      </c>
    </row>
    <row r="37" spans="1:17" ht="18" x14ac:dyDescent="0.25">
      <c r="A37" s="153" t="str">
        <f>VLOOKUP(E37,'LISTADO ATM'!$A$2:$C$902,3,0)</f>
        <v>DISTRITO NACIONAL</v>
      </c>
      <c r="B37" s="150" t="s">
        <v>2649</v>
      </c>
      <c r="C37" s="96">
        <v>44422.530150462961</v>
      </c>
      <c r="D37" s="96" t="s">
        <v>2442</v>
      </c>
      <c r="E37" s="136">
        <v>566</v>
      </c>
      <c r="F37" s="153" t="str">
        <f>VLOOKUP(E37,VIP!$A$2:$O14938,2,0)</f>
        <v>DRBR508</v>
      </c>
      <c r="G37" s="153" t="str">
        <f>VLOOKUP(E37,'LISTADO ATM'!$A$2:$B$901,2,0)</f>
        <v xml:space="preserve">ATM Hiper Olé Aut. Duarte </v>
      </c>
      <c r="H37" s="153" t="str">
        <f>VLOOKUP(E37,VIP!$A$2:$O19899,7,FALSE)</f>
        <v>Si</v>
      </c>
      <c r="I37" s="153" t="str">
        <f>VLOOKUP(E37,VIP!$A$2:$O11864,8,FALSE)</f>
        <v>Si</v>
      </c>
      <c r="J37" s="153" t="str">
        <f>VLOOKUP(E37,VIP!$A$2:$O11814,8,FALSE)</f>
        <v>Si</v>
      </c>
      <c r="K37" s="153" t="str">
        <f>VLOOKUP(E37,VIP!$A$2:$O15388,6,0)</f>
        <v>NO</v>
      </c>
      <c r="L37" s="140" t="s">
        <v>2435</v>
      </c>
      <c r="M37" s="95" t="s">
        <v>2439</v>
      </c>
      <c r="N37" s="95" t="s">
        <v>2446</v>
      </c>
      <c r="O37" s="153" t="s">
        <v>2447</v>
      </c>
      <c r="P37" s="154"/>
      <c r="Q37" s="95" t="s">
        <v>2435</v>
      </c>
    </row>
    <row r="38" spans="1:17" ht="18" x14ac:dyDescent="0.25">
      <c r="A38" s="153" t="str">
        <f>VLOOKUP(E38,'LISTADO ATM'!$A$2:$C$902,3,0)</f>
        <v>DISTRITO NACIONAL</v>
      </c>
      <c r="B38" s="150" t="s">
        <v>2648</v>
      </c>
      <c r="C38" s="96">
        <v>44422.531678240739</v>
      </c>
      <c r="D38" s="96" t="s">
        <v>2462</v>
      </c>
      <c r="E38" s="136">
        <v>39</v>
      </c>
      <c r="F38" s="153" t="str">
        <f>VLOOKUP(E38,VIP!$A$2:$O14937,2,0)</f>
        <v>DRBR039</v>
      </c>
      <c r="G38" s="153" t="str">
        <f>VLOOKUP(E38,'LISTADO ATM'!$A$2:$B$901,2,0)</f>
        <v xml:space="preserve">ATM Oficina Ovando </v>
      </c>
      <c r="H38" s="153" t="str">
        <f>VLOOKUP(E38,VIP!$A$2:$O19898,7,FALSE)</f>
        <v>Si</v>
      </c>
      <c r="I38" s="153" t="str">
        <f>VLOOKUP(E38,VIP!$A$2:$O11863,8,FALSE)</f>
        <v>No</v>
      </c>
      <c r="J38" s="153" t="str">
        <f>VLOOKUP(E38,VIP!$A$2:$O11813,8,FALSE)</f>
        <v>No</v>
      </c>
      <c r="K38" s="153" t="str">
        <f>VLOOKUP(E38,VIP!$A$2:$O15387,6,0)</f>
        <v>NO</v>
      </c>
      <c r="L38" s="140" t="s">
        <v>2435</v>
      </c>
      <c r="M38" s="95" t="s">
        <v>2439</v>
      </c>
      <c r="N38" s="95" t="s">
        <v>2446</v>
      </c>
      <c r="O38" s="153" t="s">
        <v>2463</v>
      </c>
      <c r="P38" s="154"/>
      <c r="Q38" s="95" t="s">
        <v>2435</v>
      </c>
    </row>
    <row r="39" spans="1:17" ht="18" x14ac:dyDescent="0.25">
      <c r="A39" s="153" t="str">
        <f>VLOOKUP(E39,'LISTADO ATM'!$A$2:$C$902,3,0)</f>
        <v>DISTRITO NACIONAL</v>
      </c>
      <c r="B39" s="150" t="s">
        <v>2647</v>
      </c>
      <c r="C39" s="96">
        <v>44422.554270833331</v>
      </c>
      <c r="D39" s="96" t="s">
        <v>2175</v>
      </c>
      <c r="E39" s="136">
        <v>319</v>
      </c>
      <c r="F39" s="153" t="str">
        <f>VLOOKUP(E39,VIP!$A$2:$O14936,2,0)</f>
        <v>DRBR319</v>
      </c>
      <c r="G39" s="153" t="str">
        <f>VLOOKUP(E39,'LISTADO ATM'!$A$2:$B$901,2,0)</f>
        <v>ATM Autobanco Lopez de Vega</v>
      </c>
      <c r="H39" s="153" t="str">
        <f>VLOOKUP(E39,VIP!$A$2:$O19897,7,FALSE)</f>
        <v>Si</v>
      </c>
      <c r="I39" s="153" t="str">
        <f>VLOOKUP(E39,VIP!$A$2:$O11862,8,FALSE)</f>
        <v>Si</v>
      </c>
      <c r="J39" s="153" t="str">
        <f>VLOOKUP(E39,VIP!$A$2:$O11812,8,FALSE)</f>
        <v>Si</v>
      </c>
      <c r="K39" s="153" t="str">
        <f>VLOOKUP(E39,VIP!$A$2:$O15386,6,0)</f>
        <v>NO</v>
      </c>
      <c r="L39" s="140" t="s">
        <v>2214</v>
      </c>
      <c r="M39" s="95" t="s">
        <v>2439</v>
      </c>
      <c r="N39" s="95" t="s">
        <v>2446</v>
      </c>
      <c r="O39" s="153" t="s">
        <v>2448</v>
      </c>
      <c r="P39" s="154"/>
      <c r="Q39" s="95" t="s">
        <v>2214</v>
      </c>
    </row>
    <row r="40" spans="1:17" ht="18" x14ac:dyDescent="0.25">
      <c r="A40" s="153" t="str">
        <f>VLOOKUP(E40,'LISTADO ATM'!$A$2:$C$902,3,0)</f>
        <v>DISTRITO NACIONAL</v>
      </c>
      <c r="B40" s="150" t="s">
        <v>2646</v>
      </c>
      <c r="C40" s="96">
        <v>44422.580833333333</v>
      </c>
      <c r="D40" s="96" t="s">
        <v>2175</v>
      </c>
      <c r="E40" s="136">
        <v>581</v>
      </c>
      <c r="F40" s="153" t="str">
        <f>VLOOKUP(E40,VIP!$A$2:$O14935,2,0)</f>
        <v>DRBR426</v>
      </c>
      <c r="G40" s="153" t="str">
        <f>VLOOKUP(E40,'LISTADO ATM'!$A$2:$B$901,2,0)</f>
        <v>ATM Banco Bandex II (Antiguo BNV II)</v>
      </c>
      <c r="H40" s="153" t="str">
        <f>VLOOKUP(E40,VIP!$A$2:$O19896,7,FALSE)</f>
        <v>No</v>
      </c>
      <c r="I40" s="153" t="str">
        <f>VLOOKUP(E40,VIP!$A$2:$O11861,8,FALSE)</f>
        <v>No</v>
      </c>
      <c r="J40" s="153" t="str">
        <f>VLOOKUP(E40,VIP!$A$2:$O11811,8,FALSE)</f>
        <v>No</v>
      </c>
      <c r="K40" s="153" t="str">
        <f>VLOOKUP(E40,VIP!$A$2:$O15385,6,0)</f>
        <v/>
      </c>
      <c r="L40" s="140" t="s">
        <v>2240</v>
      </c>
      <c r="M40" s="95" t="s">
        <v>2439</v>
      </c>
      <c r="N40" s="95" t="s">
        <v>2446</v>
      </c>
      <c r="O40" s="153" t="s">
        <v>2448</v>
      </c>
      <c r="P40" s="154"/>
      <c r="Q40" s="95" t="s">
        <v>2240</v>
      </c>
    </row>
    <row r="41" spans="1:17" ht="18" x14ac:dyDescent="0.25">
      <c r="A41" s="153" t="str">
        <f>VLOOKUP(E41,'LISTADO ATM'!$A$2:$C$902,3,0)</f>
        <v>NORTE</v>
      </c>
      <c r="B41" s="150" t="s">
        <v>2645</v>
      </c>
      <c r="C41" s="96">
        <v>44422.58457175926</v>
      </c>
      <c r="D41" s="96" t="s">
        <v>2462</v>
      </c>
      <c r="E41" s="136">
        <v>969</v>
      </c>
      <c r="F41" s="153" t="str">
        <f>VLOOKUP(E41,VIP!$A$2:$O14932,2,0)</f>
        <v>DRBR12F</v>
      </c>
      <c r="G41" s="153" t="str">
        <f>VLOOKUP(E41,'LISTADO ATM'!$A$2:$B$901,2,0)</f>
        <v xml:space="preserve">ATM Oficina El Sol I (Santiago) </v>
      </c>
      <c r="H41" s="153" t="str">
        <f>VLOOKUP(E41,VIP!$A$2:$O19893,7,FALSE)</f>
        <v>Si</v>
      </c>
      <c r="I41" s="153" t="str">
        <f>VLOOKUP(E41,VIP!$A$2:$O11858,8,FALSE)</f>
        <v>Si</v>
      </c>
      <c r="J41" s="153" t="str">
        <f>VLOOKUP(E41,VIP!$A$2:$O11808,8,FALSE)</f>
        <v>Si</v>
      </c>
      <c r="K41" s="153" t="str">
        <f>VLOOKUP(E41,VIP!$A$2:$O15382,6,0)</f>
        <v>SI</v>
      </c>
      <c r="L41" s="140" t="s">
        <v>2411</v>
      </c>
      <c r="M41" s="95" t="s">
        <v>2439</v>
      </c>
      <c r="N41" s="95" t="s">
        <v>2446</v>
      </c>
      <c r="O41" s="153" t="s">
        <v>2463</v>
      </c>
      <c r="P41" s="154"/>
      <c r="Q41" s="95" t="s">
        <v>2411</v>
      </c>
    </row>
    <row r="42" spans="1:17" ht="18" x14ac:dyDescent="0.25">
      <c r="A42" s="153" t="str">
        <f>VLOOKUP(E42,'LISTADO ATM'!$A$2:$C$902,3,0)</f>
        <v>NORTE</v>
      </c>
      <c r="B42" s="150" t="s">
        <v>2644</v>
      </c>
      <c r="C42" s="96">
        <v>44422.584675925929</v>
      </c>
      <c r="D42" s="96" t="s">
        <v>2175</v>
      </c>
      <c r="E42" s="136">
        <v>334</v>
      </c>
      <c r="F42" s="153" t="str">
        <f>VLOOKUP(E42,VIP!$A$2:$O14931,2,0)</f>
        <v>DRBR334</v>
      </c>
      <c r="G42" s="153" t="str">
        <f>VLOOKUP(E42,'LISTADO ATM'!$A$2:$B$901,2,0)</f>
        <v>ATM Oficina Salcedo II</v>
      </c>
      <c r="H42" s="153" t="str">
        <f>VLOOKUP(E42,VIP!$A$2:$O19892,7,FALSE)</f>
        <v>Si</v>
      </c>
      <c r="I42" s="153" t="str">
        <f>VLOOKUP(E42,VIP!$A$2:$O11857,8,FALSE)</f>
        <v>Si</v>
      </c>
      <c r="J42" s="153" t="str">
        <f>VLOOKUP(E42,VIP!$A$2:$O11807,8,FALSE)</f>
        <v>Si</v>
      </c>
      <c r="K42" s="153" t="str">
        <f>VLOOKUP(E42,VIP!$A$2:$O15381,6,0)</f>
        <v>SI</v>
      </c>
      <c r="L42" s="140" t="s">
        <v>2214</v>
      </c>
      <c r="M42" s="95" t="s">
        <v>2439</v>
      </c>
      <c r="N42" s="95" t="s">
        <v>2446</v>
      </c>
      <c r="O42" s="153" t="s">
        <v>2448</v>
      </c>
      <c r="P42" s="154"/>
      <c r="Q42" s="95" t="s">
        <v>2214</v>
      </c>
    </row>
    <row r="43" spans="1:17" ht="18" x14ac:dyDescent="0.25">
      <c r="A43" s="153" t="str">
        <f>VLOOKUP(E43,'LISTADO ATM'!$A$2:$C$902,3,0)</f>
        <v>ESTE</v>
      </c>
      <c r="B43" s="150" t="s">
        <v>2683</v>
      </c>
      <c r="C43" s="96">
        <v>44422.612476851849</v>
      </c>
      <c r="D43" s="96" t="s">
        <v>2175</v>
      </c>
      <c r="E43" s="136">
        <v>222</v>
      </c>
      <c r="F43" s="153" t="str">
        <f>VLOOKUP(E43,VIP!$A$2:$O14965,2,0)</f>
        <v>DRBR222</v>
      </c>
      <c r="G43" s="153" t="str">
        <f>VLOOKUP(E43,'LISTADO ATM'!$A$2:$B$901,2,0)</f>
        <v xml:space="preserve">ATM UNP Dominicus (La Romana) </v>
      </c>
      <c r="H43" s="153" t="str">
        <f>VLOOKUP(E43,VIP!$A$2:$O19926,7,FALSE)</f>
        <v>Si</v>
      </c>
      <c r="I43" s="153" t="str">
        <f>VLOOKUP(E43,VIP!$A$2:$O11891,8,FALSE)</f>
        <v>Si</v>
      </c>
      <c r="J43" s="153" t="str">
        <f>VLOOKUP(E43,VIP!$A$2:$O11841,8,FALSE)</f>
        <v>Si</v>
      </c>
      <c r="K43" s="153" t="str">
        <f>VLOOKUP(E43,VIP!$A$2:$O15415,6,0)</f>
        <v>NO</v>
      </c>
      <c r="L43" s="140" t="s">
        <v>2214</v>
      </c>
      <c r="M43" s="95" t="s">
        <v>2439</v>
      </c>
      <c r="N43" s="95" t="s">
        <v>2446</v>
      </c>
      <c r="O43" s="153" t="s">
        <v>2448</v>
      </c>
      <c r="P43" s="154"/>
      <c r="Q43" s="95" t="s">
        <v>2214</v>
      </c>
    </row>
    <row r="44" spans="1:17" ht="18" x14ac:dyDescent="0.25">
      <c r="A44" s="153" t="str">
        <f>VLOOKUP(E44,'LISTADO ATM'!$A$2:$C$902,3,0)</f>
        <v>ESTE</v>
      </c>
      <c r="B44" s="150" t="s">
        <v>2682</v>
      </c>
      <c r="C44" s="96">
        <v>44422.613287037035</v>
      </c>
      <c r="D44" s="96" t="s">
        <v>2175</v>
      </c>
      <c r="E44" s="136">
        <v>28</v>
      </c>
      <c r="F44" s="153" t="str">
        <f>VLOOKUP(E44,VIP!$A$2:$O14963,2,0)</f>
        <v>DRBR028</v>
      </c>
      <c r="G44" s="153" t="str">
        <f>VLOOKUP(E44,'LISTADO ATM'!$A$2:$B$901,2,0)</f>
        <v>ATM UNP Cabeza de Toro</v>
      </c>
      <c r="H44" s="153" t="str">
        <f>VLOOKUP(E44,VIP!$A$2:$O19924,7,FALSE)</f>
        <v>N/A</v>
      </c>
      <c r="I44" s="153" t="str">
        <f>VLOOKUP(E44,VIP!$A$2:$O11889,8,FALSE)</f>
        <v>N/A</v>
      </c>
      <c r="J44" s="153" t="str">
        <f>VLOOKUP(E44,VIP!$A$2:$O11839,8,FALSE)</f>
        <v>N/A</v>
      </c>
      <c r="K44" s="153" t="str">
        <f>VLOOKUP(E44,VIP!$A$2:$O15413,6,0)</f>
        <v>N/A</v>
      </c>
      <c r="L44" s="140" t="s">
        <v>2214</v>
      </c>
      <c r="M44" s="95" t="s">
        <v>2439</v>
      </c>
      <c r="N44" s="95" t="s">
        <v>2446</v>
      </c>
      <c r="O44" s="153" t="s">
        <v>2448</v>
      </c>
      <c r="P44" s="154"/>
      <c r="Q44" s="95" t="s">
        <v>2214</v>
      </c>
    </row>
    <row r="45" spans="1:17" ht="18" x14ac:dyDescent="0.25">
      <c r="A45" s="153" t="str">
        <f>VLOOKUP(E45,'LISTADO ATM'!$A$2:$C$902,3,0)</f>
        <v>ESTE</v>
      </c>
      <c r="B45" s="150" t="s">
        <v>2681</v>
      </c>
      <c r="C45" s="96">
        <v>44422.614907407406</v>
      </c>
      <c r="D45" s="96" t="s">
        <v>2175</v>
      </c>
      <c r="E45" s="136">
        <v>519</v>
      </c>
      <c r="F45" s="153" t="str">
        <f>VLOOKUP(E45,VIP!$A$2:$O14961,2,0)</f>
        <v>DRBR519</v>
      </c>
      <c r="G45" s="153" t="str">
        <f>VLOOKUP(E45,'LISTADO ATM'!$A$2:$B$901,2,0)</f>
        <v xml:space="preserve">ATM Plaza Estrella (Bávaro) </v>
      </c>
      <c r="H45" s="153" t="str">
        <f>VLOOKUP(E45,VIP!$A$2:$O19922,7,FALSE)</f>
        <v>Si</v>
      </c>
      <c r="I45" s="153" t="str">
        <f>VLOOKUP(E45,VIP!$A$2:$O11887,8,FALSE)</f>
        <v>Si</v>
      </c>
      <c r="J45" s="153" t="str">
        <f>VLOOKUP(E45,VIP!$A$2:$O11837,8,FALSE)</f>
        <v>Si</v>
      </c>
      <c r="K45" s="153" t="str">
        <f>VLOOKUP(E45,VIP!$A$2:$O15411,6,0)</f>
        <v>NO</v>
      </c>
      <c r="L45" s="140" t="s">
        <v>2214</v>
      </c>
      <c r="M45" s="95" t="s">
        <v>2439</v>
      </c>
      <c r="N45" s="95" t="s">
        <v>2446</v>
      </c>
      <c r="O45" s="153" t="s">
        <v>2448</v>
      </c>
      <c r="P45" s="154"/>
      <c r="Q45" s="95" t="s">
        <v>2214</v>
      </c>
    </row>
    <row r="46" spans="1:17" ht="18" x14ac:dyDescent="0.25">
      <c r="A46" s="153" t="str">
        <f>VLOOKUP(E46,'LISTADO ATM'!$A$2:$C$902,3,0)</f>
        <v>NORTE</v>
      </c>
      <c r="B46" s="150" t="s">
        <v>2680</v>
      </c>
      <c r="C46" s="96">
        <v>44422.615810185183</v>
      </c>
      <c r="D46" s="96" t="s">
        <v>2176</v>
      </c>
      <c r="E46" s="136">
        <v>307</v>
      </c>
      <c r="F46" s="153" t="str">
        <f>VLOOKUP(E46,VIP!$A$2:$O14960,2,0)</f>
        <v>DRBR307</v>
      </c>
      <c r="G46" s="153" t="str">
        <f>VLOOKUP(E46,'LISTADO ATM'!$A$2:$B$901,2,0)</f>
        <v>ATM Oficina Nagua II</v>
      </c>
      <c r="H46" s="153" t="str">
        <f>VLOOKUP(E46,VIP!$A$2:$O19921,7,FALSE)</f>
        <v>Si</v>
      </c>
      <c r="I46" s="153" t="str">
        <f>VLOOKUP(E46,VIP!$A$2:$O11886,8,FALSE)</f>
        <v>Si</v>
      </c>
      <c r="J46" s="153" t="str">
        <f>VLOOKUP(E46,VIP!$A$2:$O11836,8,FALSE)</f>
        <v>Si</v>
      </c>
      <c r="K46" s="153" t="str">
        <f>VLOOKUP(E46,VIP!$A$2:$O15410,6,0)</f>
        <v>SI</v>
      </c>
      <c r="L46" s="140" t="s">
        <v>2214</v>
      </c>
      <c r="M46" s="95" t="s">
        <v>2439</v>
      </c>
      <c r="N46" s="95" t="s">
        <v>2446</v>
      </c>
      <c r="O46" s="153" t="s">
        <v>2638</v>
      </c>
      <c r="P46" s="154"/>
      <c r="Q46" s="95" t="s">
        <v>2214</v>
      </c>
    </row>
    <row r="47" spans="1:17" ht="18" x14ac:dyDescent="0.25">
      <c r="A47" s="153" t="str">
        <f>VLOOKUP(E47,'LISTADO ATM'!$A$2:$C$902,3,0)</f>
        <v>DISTRITO NACIONAL</v>
      </c>
      <c r="B47" s="150" t="s">
        <v>2679</v>
      </c>
      <c r="C47" s="96">
        <v>44422.636145833334</v>
      </c>
      <c r="D47" s="96" t="s">
        <v>2442</v>
      </c>
      <c r="E47" s="136">
        <v>836</v>
      </c>
      <c r="F47" s="153" t="str">
        <f>VLOOKUP(E47,VIP!$A$2:$O14959,2,0)</f>
        <v>DRBR836</v>
      </c>
      <c r="G47" s="153" t="str">
        <f>VLOOKUP(E47,'LISTADO ATM'!$A$2:$B$901,2,0)</f>
        <v xml:space="preserve">ATM UNP Plaza Luperón </v>
      </c>
      <c r="H47" s="153" t="str">
        <f>VLOOKUP(E47,VIP!$A$2:$O19920,7,FALSE)</f>
        <v>Si</v>
      </c>
      <c r="I47" s="153" t="str">
        <f>VLOOKUP(E47,VIP!$A$2:$O11885,8,FALSE)</f>
        <v>Si</v>
      </c>
      <c r="J47" s="153" t="str">
        <f>VLOOKUP(E47,VIP!$A$2:$O11835,8,FALSE)</f>
        <v>Si</v>
      </c>
      <c r="K47" s="153" t="str">
        <f>VLOOKUP(E47,VIP!$A$2:$O15409,6,0)</f>
        <v>NO</v>
      </c>
      <c r="L47" s="140" t="s">
        <v>2411</v>
      </c>
      <c r="M47" s="95" t="s">
        <v>2439</v>
      </c>
      <c r="N47" s="95" t="s">
        <v>2446</v>
      </c>
      <c r="O47" s="153" t="s">
        <v>2447</v>
      </c>
      <c r="P47" s="154"/>
      <c r="Q47" s="95" t="s">
        <v>2411</v>
      </c>
    </row>
    <row r="48" spans="1:17" ht="18" x14ac:dyDescent="0.25">
      <c r="A48" s="153" t="str">
        <f>VLOOKUP(E48,'LISTADO ATM'!$A$2:$C$902,3,0)</f>
        <v>DISTRITO NACIONAL</v>
      </c>
      <c r="B48" s="150" t="s">
        <v>2678</v>
      </c>
      <c r="C48" s="96">
        <v>44422.643541666665</v>
      </c>
      <c r="D48" s="96" t="s">
        <v>2462</v>
      </c>
      <c r="E48" s="136">
        <v>717</v>
      </c>
      <c r="F48" s="153" t="str">
        <f>VLOOKUP(E48,VIP!$A$2:$O14956,2,0)</f>
        <v>DRBR24K</v>
      </c>
      <c r="G48" s="153" t="str">
        <f>VLOOKUP(E48,'LISTADO ATM'!$A$2:$B$901,2,0)</f>
        <v xml:space="preserve">ATM Oficina Los Alcarrizos </v>
      </c>
      <c r="H48" s="153" t="str">
        <f>VLOOKUP(E48,VIP!$A$2:$O19917,7,FALSE)</f>
        <v>Si</v>
      </c>
      <c r="I48" s="153" t="str">
        <f>VLOOKUP(E48,VIP!$A$2:$O11882,8,FALSE)</f>
        <v>Si</v>
      </c>
      <c r="J48" s="153" t="str">
        <f>VLOOKUP(E48,VIP!$A$2:$O11832,8,FALSE)</f>
        <v>Si</v>
      </c>
      <c r="K48" s="153" t="str">
        <f>VLOOKUP(E48,VIP!$A$2:$O15406,6,0)</f>
        <v>SI</v>
      </c>
      <c r="L48" s="140" t="s">
        <v>2435</v>
      </c>
      <c r="M48" s="95" t="s">
        <v>2439</v>
      </c>
      <c r="N48" s="95" t="s">
        <v>2446</v>
      </c>
      <c r="O48" s="153" t="s">
        <v>2463</v>
      </c>
      <c r="P48" s="154"/>
      <c r="Q48" s="95" t="s">
        <v>2435</v>
      </c>
    </row>
    <row r="49" spans="1:17" ht="18" x14ac:dyDescent="0.25">
      <c r="A49" s="153" t="str">
        <f>VLOOKUP(E49,'LISTADO ATM'!$A$2:$C$902,3,0)</f>
        <v>DISTRITO NACIONAL</v>
      </c>
      <c r="B49" s="150" t="s">
        <v>2675</v>
      </c>
      <c r="C49" s="96">
        <v>44422.645775462966</v>
      </c>
      <c r="D49" s="96" t="s">
        <v>2676</v>
      </c>
      <c r="E49" s="136">
        <v>264</v>
      </c>
      <c r="F49" s="153" t="str">
        <f>VLOOKUP(E49,VIP!$A$2:$O14955,2,0)</f>
        <v>DRBR264</v>
      </c>
      <c r="G49" s="153" t="str">
        <f>VLOOKUP(E49,'LISTADO ATM'!$A$2:$B$901,2,0)</f>
        <v xml:space="preserve">ATM S/M Nacional Independencia </v>
      </c>
      <c r="H49" s="153" t="str">
        <f>VLOOKUP(E49,VIP!$A$2:$O19916,7,FALSE)</f>
        <v>Si</v>
      </c>
      <c r="I49" s="153" t="str">
        <f>VLOOKUP(E49,VIP!$A$2:$O11881,8,FALSE)</f>
        <v>Si</v>
      </c>
      <c r="J49" s="153" t="str">
        <f>VLOOKUP(E49,VIP!$A$2:$O11831,8,FALSE)</f>
        <v>Si</v>
      </c>
      <c r="K49" s="153" t="str">
        <f>VLOOKUP(E49,VIP!$A$2:$O15405,6,0)</f>
        <v>SI</v>
      </c>
      <c r="L49" s="140" t="s">
        <v>2458</v>
      </c>
      <c r="M49" s="95" t="s">
        <v>2439</v>
      </c>
      <c r="N49" s="95" t="s">
        <v>2642</v>
      </c>
      <c r="O49" s="153" t="s">
        <v>2677</v>
      </c>
      <c r="P49" s="154"/>
      <c r="Q49" s="95" t="s">
        <v>2458</v>
      </c>
    </row>
    <row r="50" spans="1:17" ht="18" x14ac:dyDescent="0.25">
      <c r="A50" s="153" t="str">
        <f>VLOOKUP(E50,'LISTADO ATM'!$A$2:$C$902,3,0)</f>
        <v>ESTE</v>
      </c>
      <c r="B50" s="150" t="s">
        <v>2674</v>
      </c>
      <c r="C50" s="96">
        <v>44422.648993055554</v>
      </c>
      <c r="D50" s="96" t="s">
        <v>2462</v>
      </c>
      <c r="E50" s="136">
        <v>330</v>
      </c>
      <c r="F50" s="153" t="str">
        <f>VLOOKUP(E50,VIP!$A$2:$O14952,2,0)</f>
        <v>DRBR330</v>
      </c>
      <c r="G50" s="153" t="str">
        <f>VLOOKUP(E50,'LISTADO ATM'!$A$2:$B$901,2,0)</f>
        <v xml:space="preserve">ATM Oficina Boulevard (Higuey) </v>
      </c>
      <c r="H50" s="153" t="str">
        <f>VLOOKUP(E50,VIP!$A$2:$O19913,7,FALSE)</f>
        <v>Si</v>
      </c>
      <c r="I50" s="153" t="str">
        <f>VLOOKUP(E50,VIP!$A$2:$O11878,8,FALSE)</f>
        <v>Si</v>
      </c>
      <c r="J50" s="153" t="str">
        <f>VLOOKUP(E50,VIP!$A$2:$O11828,8,FALSE)</f>
        <v>Si</v>
      </c>
      <c r="K50" s="153" t="str">
        <f>VLOOKUP(E50,VIP!$A$2:$O15402,6,0)</f>
        <v>SI</v>
      </c>
      <c r="L50" s="140" t="s">
        <v>2673</v>
      </c>
      <c r="M50" s="95" t="s">
        <v>2439</v>
      </c>
      <c r="N50" s="95" t="s">
        <v>2446</v>
      </c>
      <c r="O50" s="153" t="s">
        <v>2463</v>
      </c>
      <c r="P50" s="154"/>
      <c r="Q50" s="95" t="s">
        <v>2673</v>
      </c>
    </row>
    <row r="51" spans="1:17" ht="18" x14ac:dyDescent="0.25">
      <c r="A51" s="153" t="str">
        <f>VLOOKUP(E51,'LISTADO ATM'!$A$2:$C$902,3,0)</f>
        <v>ESTE</v>
      </c>
      <c r="B51" s="150" t="s">
        <v>2672</v>
      </c>
      <c r="C51" s="96">
        <v>44422.651759259257</v>
      </c>
      <c r="D51" s="96" t="s">
        <v>2175</v>
      </c>
      <c r="E51" s="136">
        <v>822</v>
      </c>
      <c r="F51" s="153" t="str">
        <f>VLOOKUP(E51,VIP!$A$2:$O14949,2,0)</f>
        <v>DRBR822</v>
      </c>
      <c r="G51" s="153" t="str">
        <f>VLOOKUP(E51,'LISTADO ATM'!$A$2:$B$901,2,0)</f>
        <v xml:space="preserve">ATM INDUSPALMA </v>
      </c>
      <c r="H51" s="153" t="str">
        <f>VLOOKUP(E51,VIP!$A$2:$O19910,7,FALSE)</f>
        <v>Si</v>
      </c>
      <c r="I51" s="153" t="str">
        <f>VLOOKUP(E51,VIP!$A$2:$O11875,8,FALSE)</f>
        <v>Si</v>
      </c>
      <c r="J51" s="153" t="str">
        <f>VLOOKUP(E51,VIP!$A$2:$O11825,8,FALSE)</f>
        <v>Si</v>
      </c>
      <c r="K51" s="153" t="str">
        <f>VLOOKUP(E51,VIP!$A$2:$O15399,6,0)</f>
        <v>NO</v>
      </c>
      <c r="L51" s="140" t="s">
        <v>2240</v>
      </c>
      <c r="M51" s="95" t="s">
        <v>2439</v>
      </c>
      <c r="N51" s="95" t="s">
        <v>2446</v>
      </c>
      <c r="O51" s="153" t="s">
        <v>2448</v>
      </c>
      <c r="P51" s="154"/>
      <c r="Q51" s="95" t="s">
        <v>2240</v>
      </c>
    </row>
    <row r="52" spans="1:17" ht="18" x14ac:dyDescent="0.25">
      <c r="A52" s="153" t="str">
        <f>VLOOKUP(E52,'LISTADO ATM'!$A$2:$C$902,3,0)</f>
        <v>DISTRITO NACIONAL</v>
      </c>
      <c r="B52" s="150" t="s">
        <v>2671</v>
      </c>
      <c r="C52" s="96">
        <v>44422.702928240738</v>
      </c>
      <c r="D52" s="96" t="s">
        <v>2175</v>
      </c>
      <c r="E52" s="136">
        <v>87</v>
      </c>
      <c r="F52" s="153" t="str">
        <f>VLOOKUP(E52,VIP!$A$2:$O14948,2,0)</f>
        <v>DRBR087</v>
      </c>
      <c r="G52" s="153" t="str">
        <f>VLOOKUP(E52,'LISTADO ATM'!$A$2:$B$901,2,0)</f>
        <v xml:space="preserve">ATM Autoservicio Sarasota </v>
      </c>
      <c r="H52" s="153" t="str">
        <f>VLOOKUP(E52,VIP!$A$2:$O19909,7,FALSE)</f>
        <v>Si</v>
      </c>
      <c r="I52" s="153" t="str">
        <f>VLOOKUP(E52,VIP!$A$2:$O11874,8,FALSE)</f>
        <v>Si</v>
      </c>
      <c r="J52" s="153" t="str">
        <f>VLOOKUP(E52,VIP!$A$2:$O11824,8,FALSE)</f>
        <v>Si</v>
      </c>
      <c r="K52" s="153" t="str">
        <f>VLOOKUP(E52,VIP!$A$2:$O15398,6,0)</f>
        <v>NO</v>
      </c>
      <c r="L52" s="140" t="s">
        <v>2214</v>
      </c>
      <c r="M52" s="95" t="s">
        <v>2439</v>
      </c>
      <c r="N52" s="95" t="s">
        <v>2446</v>
      </c>
      <c r="O52" s="153" t="s">
        <v>2448</v>
      </c>
      <c r="P52" s="154"/>
      <c r="Q52" s="95" t="s">
        <v>2214</v>
      </c>
    </row>
    <row r="53" spans="1:17" ht="18" x14ac:dyDescent="0.25">
      <c r="A53" s="153" t="str">
        <f>VLOOKUP(E53,'LISTADO ATM'!$A$2:$C$902,3,0)</f>
        <v>DISTRITO NACIONAL</v>
      </c>
      <c r="B53" s="150" t="s">
        <v>2670</v>
      </c>
      <c r="C53" s="96">
        <v>44422.708877314813</v>
      </c>
      <c r="D53" s="96" t="s">
        <v>2175</v>
      </c>
      <c r="E53" s="136">
        <v>443</v>
      </c>
      <c r="F53" s="153" t="str">
        <f>VLOOKUP(E53,VIP!$A$2:$O14947,2,0)</f>
        <v>DRBR443</v>
      </c>
      <c r="G53" s="153" t="str">
        <f>VLOOKUP(E53,'LISTADO ATM'!$A$2:$B$901,2,0)</f>
        <v xml:space="preserve">ATM Edificio San Rafael </v>
      </c>
      <c r="H53" s="153" t="str">
        <f>VLOOKUP(E53,VIP!$A$2:$O19908,7,FALSE)</f>
        <v>Si</v>
      </c>
      <c r="I53" s="153" t="str">
        <f>VLOOKUP(E53,VIP!$A$2:$O11873,8,FALSE)</f>
        <v>Si</v>
      </c>
      <c r="J53" s="153" t="str">
        <f>VLOOKUP(E53,VIP!$A$2:$O11823,8,FALSE)</f>
        <v>Si</v>
      </c>
      <c r="K53" s="153" t="str">
        <f>VLOOKUP(E53,VIP!$A$2:$O15397,6,0)</f>
        <v>NO</v>
      </c>
      <c r="L53" s="140" t="s">
        <v>2240</v>
      </c>
      <c r="M53" s="95" t="s">
        <v>2439</v>
      </c>
      <c r="N53" s="95" t="s">
        <v>2446</v>
      </c>
      <c r="O53" s="153" t="s">
        <v>2448</v>
      </c>
      <c r="P53" s="154"/>
      <c r="Q53" s="95" t="s">
        <v>2240</v>
      </c>
    </row>
    <row r="54" spans="1:17" ht="18" x14ac:dyDescent="0.25">
      <c r="A54" s="153" t="str">
        <f>VLOOKUP(E54,'LISTADO ATM'!$A$2:$C$902,3,0)</f>
        <v>DISTRITO NACIONAL</v>
      </c>
      <c r="B54" s="150" t="s">
        <v>2669</v>
      </c>
      <c r="C54" s="96">
        <v>44422.712442129632</v>
      </c>
      <c r="D54" s="96" t="s">
        <v>2175</v>
      </c>
      <c r="E54" s="136">
        <v>735</v>
      </c>
      <c r="F54" s="153" t="str">
        <f>VLOOKUP(E54,VIP!$A$2:$O14946,2,0)</f>
        <v>DRBR179</v>
      </c>
      <c r="G54" s="153" t="str">
        <f>VLOOKUP(E54,'LISTADO ATM'!$A$2:$B$901,2,0)</f>
        <v xml:space="preserve">ATM Oficina Independencia II  </v>
      </c>
      <c r="H54" s="153" t="str">
        <f>VLOOKUP(E54,VIP!$A$2:$O19907,7,FALSE)</f>
        <v>Si</v>
      </c>
      <c r="I54" s="153" t="str">
        <f>VLOOKUP(E54,VIP!$A$2:$O11872,8,FALSE)</f>
        <v>Si</v>
      </c>
      <c r="J54" s="153" t="str">
        <f>VLOOKUP(E54,VIP!$A$2:$O11822,8,FALSE)</f>
        <v>Si</v>
      </c>
      <c r="K54" s="153" t="str">
        <f>VLOOKUP(E54,VIP!$A$2:$O15396,6,0)</f>
        <v>NO</v>
      </c>
      <c r="L54" s="140" t="s">
        <v>2240</v>
      </c>
      <c r="M54" s="95" t="s">
        <v>2439</v>
      </c>
      <c r="N54" s="95" t="s">
        <v>2446</v>
      </c>
      <c r="O54" s="153" t="s">
        <v>2448</v>
      </c>
      <c r="P54" s="154"/>
      <c r="Q54" s="95" t="s">
        <v>2240</v>
      </c>
    </row>
    <row r="55" spans="1:17" ht="18" x14ac:dyDescent="0.25">
      <c r="A55" s="153" t="str">
        <f>VLOOKUP(E55,'LISTADO ATM'!$A$2:$C$902,3,0)</f>
        <v>DISTRITO NACIONAL</v>
      </c>
      <c r="B55" s="150" t="s">
        <v>2668</v>
      </c>
      <c r="C55" s="96">
        <v>44422.714456018519</v>
      </c>
      <c r="D55" s="96" t="s">
        <v>2175</v>
      </c>
      <c r="E55" s="136">
        <v>734</v>
      </c>
      <c r="F55" s="153" t="str">
        <f>VLOOKUP(E55,VIP!$A$2:$O14945,2,0)</f>
        <v>DRBR178</v>
      </c>
      <c r="G55" s="153" t="str">
        <f>VLOOKUP(E55,'LISTADO ATM'!$A$2:$B$901,2,0)</f>
        <v xml:space="preserve">ATM Oficina Independencia I </v>
      </c>
      <c r="H55" s="153" t="str">
        <f>VLOOKUP(E55,VIP!$A$2:$O19906,7,FALSE)</f>
        <v>Si</v>
      </c>
      <c r="I55" s="153" t="str">
        <f>VLOOKUP(E55,VIP!$A$2:$O11871,8,FALSE)</f>
        <v>Si</v>
      </c>
      <c r="J55" s="153" t="str">
        <f>VLOOKUP(E55,VIP!$A$2:$O11821,8,FALSE)</f>
        <v>Si</v>
      </c>
      <c r="K55" s="153" t="str">
        <f>VLOOKUP(E55,VIP!$A$2:$O15395,6,0)</f>
        <v>SI</v>
      </c>
      <c r="L55" s="140" t="s">
        <v>2240</v>
      </c>
      <c r="M55" s="95" t="s">
        <v>2439</v>
      </c>
      <c r="N55" s="95" t="s">
        <v>2446</v>
      </c>
      <c r="O55" s="153" t="s">
        <v>2448</v>
      </c>
      <c r="P55" s="154"/>
      <c r="Q55" s="95" t="s">
        <v>2240</v>
      </c>
    </row>
    <row r="56" spans="1:17" ht="18" x14ac:dyDescent="0.25">
      <c r="A56" s="153" t="str">
        <f>VLOOKUP(E56,'LISTADO ATM'!$A$2:$C$902,3,0)</f>
        <v>DISTRITO NACIONAL</v>
      </c>
      <c r="B56" s="150" t="s">
        <v>2666</v>
      </c>
      <c r="C56" s="96">
        <v>44422.717094907406</v>
      </c>
      <c r="D56" s="96" t="s">
        <v>2175</v>
      </c>
      <c r="E56" s="136">
        <v>596</v>
      </c>
      <c r="F56" s="153" t="str">
        <f>VLOOKUP(E56,VIP!$A$2:$O14944,2,0)</f>
        <v>DRBR274</v>
      </c>
      <c r="G56" s="153" t="str">
        <f>VLOOKUP(E56,'LISTADO ATM'!$A$2:$B$901,2,0)</f>
        <v xml:space="preserve">ATM Autobanco Malecón Center </v>
      </c>
      <c r="H56" s="153" t="str">
        <f>VLOOKUP(E56,VIP!$A$2:$O19905,7,FALSE)</f>
        <v>Si</v>
      </c>
      <c r="I56" s="153" t="str">
        <f>VLOOKUP(E56,VIP!$A$2:$O11870,8,FALSE)</f>
        <v>Si</v>
      </c>
      <c r="J56" s="153" t="str">
        <f>VLOOKUP(E56,VIP!$A$2:$O11820,8,FALSE)</f>
        <v>Si</v>
      </c>
      <c r="K56" s="153" t="str">
        <f>VLOOKUP(E56,VIP!$A$2:$O15394,6,0)</f>
        <v>NO</v>
      </c>
      <c r="L56" s="140" t="s">
        <v>2240</v>
      </c>
      <c r="M56" s="95" t="s">
        <v>2439</v>
      </c>
      <c r="N56" s="95" t="s">
        <v>2446</v>
      </c>
      <c r="O56" s="153" t="s">
        <v>2667</v>
      </c>
      <c r="P56" s="154"/>
      <c r="Q56" s="95" t="s">
        <v>2240</v>
      </c>
    </row>
    <row r="57" spans="1:17" ht="18" x14ac:dyDescent="0.25">
      <c r="A57" s="153" t="str">
        <f>VLOOKUP(E57,'LISTADO ATM'!$A$2:$C$902,3,0)</f>
        <v>ESTE</v>
      </c>
      <c r="B57" s="150" t="s">
        <v>2665</v>
      </c>
      <c r="C57" s="96">
        <v>44422.756597222222</v>
      </c>
      <c r="D57" s="96" t="s">
        <v>2175</v>
      </c>
      <c r="E57" s="136">
        <v>104</v>
      </c>
      <c r="F57" s="153" t="str">
        <f>VLOOKUP(E57,VIP!$A$2:$O14940,2,0)</f>
        <v>DRBR104</v>
      </c>
      <c r="G57" s="153" t="str">
        <f>VLOOKUP(E57,'LISTADO ATM'!$A$2:$B$901,2,0)</f>
        <v xml:space="preserve">ATM Jumbo Higuey </v>
      </c>
      <c r="H57" s="153" t="str">
        <f>VLOOKUP(E57,VIP!$A$2:$O19901,7,FALSE)</f>
        <v>Si</v>
      </c>
      <c r="I57" s="153" t="str">
        <f>VLOOKUP(E57,VIP!$A$2:$O11866,8,FALSE)</f>
        <v>Si</v>
      </c>
      <c r="J57" s="153" t="str">
        <f>VLOOKUP(E57,VIP!$A$2:$O11816,8,FALSE)</f>
        <v>Si</v>
      </c>
      <c r="K57" s="153" t="str">
        <f>VLOOKUP(E57,VIP!$A$2:$O15390,6,0)</f>
        <v>NO</v>
      </c>
      <c r="L57" s="140" t="s">
        <v>2662</v>
      </c>
      <c r="M57" s="95" t="s">
        <v>2439</v>
      </c>
      <c r="N57" s="95" t="s">
        <v>2446</v>
      </c>
      <c r="O57" s="153" t="s">
        <v>2448</v>
      </c>
      <c r="P57" s="154" t="s">
        <v>2643</v>
      </c>
      <c r="Q57" s="95" t="s">
        <v>2662</v>
      </c>
    </row>
    <row r="58" spans="1:17" ht="18" x14ac:dyDescent="0.25">
      <c r="A58" s="153" t="str">
        <f>VLOOKUP(E58,'LISTADO ATM'!$A$2:$C$902,3,0)</f>
        <v>ESTE</v>
      </c>
      <c r="B58" s="150" t="s">
        <v>2664</v>
      </c>
      <c r="C58" s="96">
        <v>44422.756932870368</v>
      </c>
      <c r="D58" s="96" t="s">
        <v>2175</v>
      </c>
      <c r="E58" s="136">
        <v>294</v>
      </c>
      <c r="F58" s="153" t="str">
        <f>VLOOKUP(E58,VIP!$A$2:$O14939,2,0)</f>
        <v>DRBR294</v>
      </c>
      <c r="G58" s="153" t="str">
        <f>VLOOKUP(E58,'LISTADO ATM'!$A$2:$B$901,2,0)</f>
        <v xml:space="preserve">ATM Plaza Zaglul San Pedro II </v>
      </c>
      <c r="H58" s="153" t="str">
        <f>VLOOKUP(E58,VIP!$A$2:$O19900,7,FALSE)</f>
        <v>Si</v>
      </c>
      <c r="I58" s="153" t="str">
        <f>VLOOKUP(E58,VIP!$A$2:$O11865,8,FALSE)</f>
        <v>Si</v>
      </c>
      <c r="J58" s="153" t="str">
        <f>VLOOKUP(E58,VIP!$A$2:$O11815,8,FALSE)</f>
        <v>Si</v>
      </c>
      <c r="K58" s="153" t="str">
        <f>VLOOKUP(E58,VIP!$A$2:$O15389,6,0)</f>
        <v>NO</v>
      </c>
      <c r="L58" s="140" t="s">
        <v>2662</v>
      </c>
      <c r="M58" s="95" t="s">
        <v>2439</v>
      </c>
      <c r="N58" s="95" t="s">
        <v>2446</v>
      </c>
      <c r="O58" s="153" t="s">
        <v>2448</v>
      </c>
      <c r="P58" s="154" t="s">
        <v>2643</v>
      </c>
      <c r="Q58" s="95" t="s">
        <v>2662</v>
      </c>
    </row>
    <row r="59" spans="1:17" ht="18" x14ac:dyDescent="0.25">
      <c r="A59" s="153" t="str">
        <f>VLOOKUP(E59,'LISTADO ATM'!$A$2:$C$902,3,0)</f>
        <v>SUR</v>
      </c>
      <c r="B59" s="150" t="s">
        <v>2663</v>
      </c>
      <c r="C59" s="96">
        <v>44422.757743055554</v>
      </c>
      <c r="D59" s="96" t="s">
        <v>2175</v>
      </c>
      <c r="E59" s="136">
        <v>582</v>
      </c>
      <c r="F59" s="153" t="str">
        <f>VLOOKUP(E59,VIP!$A$2:$O14938,2,0)</f>
        <v xml:space="preserve">DRBR582 </v>
      </c>
      <c r="G59" s="153" t="str">
        <f>VLOOKUP(E59,'LISTADO ATM'!$A$2:$B$901,2,0)</f>
        <v>ATM Estación Sabana Yegua</v>
      </c>
      <c r="H59" s="153" t="str">
        <f>VLOOKUP(E59,VIP!$A$2:$O19899,7,FALSE)</f>
        <v>N/A</v>
      </c>
      <c r="I59" s="153" t="str">
        <f>VLOOKUP(E59,VIP!$A$2:$O11864,8,FALSE)</f>
        <v>N/A</v>
      </c>
      <c r="J59" s="153" t="str">
        <f>VLOOKUP(E59,VIP!$A$2:$O11814,8,FALSE)</f>
        <v>N/A</v>
      </c>
      <c r="K59" s="153" t="str">
        <f>VLOOKUP(E59,VIP!$A$2:$O15388,6,0)</f>
        <v>N/A</v>
      </c>
      <c r="L59" s="140" t="s">
        <v>2662</v>
      </c>
      <c r="M59" s="95" t="s">
        <v>2439</v>
      </c>
      <c r="N59" s="95" t="s">
        <v>2446</v>
      </c>
      <c r="O59" s="153" t="s">
        <v>2448</v>
      </c>
      <c r="P59" s="154" t="s">
        <v>2643</v>
      </c>
      <c r="Q59" s="95" t="s">
        <v>2662</v>
      </c>
    </row>
    <row r="60" spans="1:17" ht="18" x14ac:dyDescent="0.25">
      <c r="A60" s="153" t="str">
        <f>VLOOKUP(E60,'LISTADO ATM'!$A$2:$C$902,3,0)</f>
        <v>NORTE</v>
      </c>
      <c r="B60" s="150" t="s">
        <v>2661</v>
      </c>
      <c r="C60" s="96">
        <v>44422.763842592591</v>
      </c>
      <c r="D60" s="96" t="s">
        <v>2176</v>
      </c>
      <c r="E60" s="136">
        <v>862</v>
      </c>
      <c r="F60" s="153" t="str">
        <f>VLOOKUP(E60,VIP!$A$2:$O14937,2,0)</f>
        <v>DRBR862</v>
      </c>
      <c r="G60" s="153" t="str">
        <f>VLOOKUP(E60,'LISTADO ATM'!$A$2:$B$901,2,0)</f>
        <v xml:space="preserve">ATM S/M Doble A (Sabaneta) </v>
      </c>
      <c r="H60" s="153" t="str">
        <f>VLOOKUP(E60,VIP!$A$2:$O19898,7,FALSE)</f>
        <v>Si</v>
      </c>
      <c r="I60" s="153" t="str">
        <f>VLOOKUP(E60,VIP!$A$2:$O11863,8,FALSE)</f>
        <v>Si</v>
      </c>
      <c r="J60" s="153" t="str">
        <f>VLOOKUP(E60,VIP!$A$2:$O11813,8,FALSE)</f>
        <v>Si</v>
      </c>
      <c r="K60" s="153" t="str">
        <f>VLOOKUP(E60,VIP!$A$2:$O15387,6,0)</f>
        <v>NO</v>
      </c>
      <c r="L60" s="140" t="s">
        <v>2662</v>
      </c>
      <c r="M60" s="95" t="s">
        <v>2439</v>
      </c>
      <c r="N60" s="95" t="s">
        <v>2446</v>
      </c>
      <c r="O60" s="153" t="s">
        <v>2585</v>
      </c>
      <c r="P60" s="154" t="s">
        <v>2643</v>
      </c>
      <c r="Q60" s="95" t="s">
        <v>2662</v>
      </c>
    </row>
    <row r="61" spans="1:17" ht="18" x14ac:dyDescent="0.25">
      <c r="A61" s="153" t="str">
        <f>VLOOKUP(E61,'LISTADO ATM'!$A$2:$C$902,3,0)</f>
        <v>DISTRITO NACIONAL</v>
      </c>
      <c r="B61" s="150" t="s">
        <v>2660</v>
      </c>
      <c r="C61" s="96">
        <v>44422.798275462963</v>
      </c>
      <c r="D61" s="96" t="s">
        <v>2442</v>
      </c>
      <c r="E61" s="136">
        <v>708</v>
      </c>
      <c r="F61" s="153" t="str">
        <f>VLOOKUP(E61,VIP!$A$2:$O14936,2,0)</f>
        <v>DRBR505</v>
      </c>
      <c r="G61" s="153" t="str">
        <f>VLOOKUP(E61,'LISTADO ATM'!$A$2:$B$901,2,0)</f>
        <v xml:space="preserve">ATM El Vestir De Hoy </v>
      </c>
      <c r="H61" s="153" t="str">
        <f>VLOOKUP(E61,VIP!$A$2:$O19897,7,FALSE)</f>
        <v>Si</v>
      </c>
      <c r="I61" s="153" t="str">
        <f>VLOOKUP(E61,VIP!$A$2:$O11862,8,FALSE)</f>
        <v>Si</v>
      </c>
      <c r="J61" s="153" t="str">
        <f>VLOOKUP(E61,VIP!$A$2:$O11812,8,FALSE)</f>
        <v>Si</v>
      </c>
      <c r="K61" s="153" t="str">
        <f>VLOOKUP(E61,VIP!$A$2:$O15386,6,0)</f>
        <v>NO</v>
      </c>
      <c r="L61" s="140" t="s">
        <v>2411</v>
      </c>
      <c r="M61" s="95" t="s">
        <v>2439</v>
      </c>
      <c r="N61" s="95" t="s">
        <v>2446</v>
      </c>
      <c r="O61" s="153" t="s">
        <v>2447</v>
      </c>
      <c r="P61" s="154"/>
      <c r="Q61" s="95" t="s">
        <v>2411</v>
      </c>
    </row>
    <row r="62" spans="1:17" ht="18" x14ac:dyDescent="0.25">
      <c r="A62" s="153" t="str">
        <f>VLOOKUP(E62,'LISTADO ATM'!$A$2:$C$902,3,0)</f>
        <v>DISTRITO NACIONAL</v>
      </c>
      <c r="B62" s="150" t="s">
        <v>2659</v>
      </c>
      <c r="C62" s="96">
        <v>44422.821701388886</v>
      </c>
      <c r="D62" s="96" t="s">
        <v>2175</v>
      </c>
      <c r="E62" s="136">
        <v>377</v>
      </c>
      <c r="F62" s="153" t="str">
        <f>VLOOKUP(E62,VIP!$A$2:$O14934,2,0)</f>
        <v>DRBR377</v>
      </c>
      <c r="G62" s="153" t="str">
        <f>VLOOKUP(E62,'LISTADO ATM'!$A$2:$B$901,2,0)</f>
        <v>ATM Estación del Metro Eduardo Brito</v>
      </c>
      <c r="H62" s="153" t="str">
        <f>VLOOKUP(E62,VIP!$A$2:$O19895,7,FALSE)</f>
        <v>Si</v>
      </c>
      <c r="I62" s="153" t="str">
        <f>VLOOKUP(E62,VIP!$A$2:$O11860,8,FALSE)</f>
        <v>Si</v>
      </c>
      <c r="J62" s="153" t="str">
        <f>VLOOKUP(E62,VIP!$A$2:$O11810,8,FALSE)</f>
        <v>Si</v>
      </c>
      <c r="K62" s="153" t="str">
        <f>VLOOKUP(E62,VIP!$A$2:$O15384,6,0)</f>
        <v>NO</v>
      </c>
      <c r="L62" s="140" t="s">
        <v>2214</v>
      </c>
      <c r="M62" s="95" t="s">
        <v>2439</v>
      </c>
      <c r="N62" s="95" t="s">
        <v>2446</v>
      </c>
      <c r="O62" s="153" t="s">
        <v>2448</v>
      </c>
      <c r="P62" s="154"/>
      <c r="Q62" s="95" t="s">
        <v>2214</v>
      </c>
    </row>
    <row r="63" spans="1:17" ht="18" x14ac:dyDescent="0.25">
      <c r="A63" s="153" t="str">
        <f>VLOOKUP(E63,'LISTADO ATM'!$A$2:$C$902,3,0)</f>
        <v>DISTRITO NACIONAL</v>
      </c>
      <c r="B63" s="150" t="s">
        <v>2658</v>
      </c>
      <c r="C63" s="96">
        <v>44422.822465277779</v>
      </c>
      <c r="D63" s="96" t="s">
        <v>2442</v>
      </c>
      <c r="E63" s="136">
        <v>813</v>
      </c>
      <c r="F63" s="153" t="str">
        <f>VLOOKUP(E63,VIP!$A$2:$O14960,2,0)</f>
        <v>DRBR815</v>
      </c>
      <c r="G63" s="153" t="str">
        <f>VLOOKUP(E63,'LISTADO ATM'!$A$2:$B$901,2,0)</f>
        <v>ATM Occidental Mall</v>
      </c>
      <c r="H63" s="153" t="str">
        <f>VLOOKUP(E63,VIP!$A$2:$O19921,7,FALSE)</f>
        <v>Si</v>
      </c>
      <c r="I63" s="153" t="str">
        <f>VLOOKUP(E63,VIP!$A$2:$O11886,8,FALSE)</f>
        <v>Si</v>
      </c>
      <c r="J63" s="153" t="str">
        <f>VLOOKUP(E63,VIP!$A$2:$O11836,8,FALSE)</f>
        <v>Si</v>
      </c>
      <c r="K63" s="153" t="str">
        <f>VLOOKUP(E63,VIP!$A$2:$O15410,6,0)</f>
        <v>NO</v>
      </c>
      <c r="L63" s="140" t="s">
        <v>2411</v>
      </c>
      <c r="M63" s="95" t="s">
        <v>2439</v>
      </c>
      <c r="N63" s="95" t="s">
        <v>2446</v>
      </c>
      <c r="O63" s="153" t="s">
        <v>2447</v>
      </c>
      <c r="P63" s="153"/>
      <c r="Q63" s="95" t="s">
        <v>2411</v>
      </c>
    </row>
    <row r="64" spans="1:17" ht="18" x14ac:dyDescent="0.25">
      <c r="A64" s="153" t="str">
        <f>VLOOKUP(E64,'LISTADO ATM'!$A$2:$C$902,3,0)</f>
        <v>SUR</v>
      </c>
      <c r="B64" s="150" t="s">
        <v>2699</v>
      </c>
      <c r="C64" s="96">
        <v>44422.894189814811</v>
      </c>
      <c r="D64" s="96" t="s">
        <v>2175</v>
      </c>
      <c r="E64" s="136">
        <v>5</v>
      </c>
      <c r="F64" s="153" t="str">
        <f>VLOOKUP(E64,VIP!$A$2:$O14958,2,0)</f>
        <v>DRBR005</v>
      </c>
      <c r="G64" s="153" t="str">
        <f>VLOOKUP(E64,'LISTADO ATM'!$A$2:$B$901,2,0)</f>
        <v>ATM Oficina Autoservicio Villa Ofelia (San Juan)</v>
      </c>
      <c r="H64" s="153" t="str">
        <f>VLOOKUP(E64,VIP!$A$2:$O19919,7,FALSE)</f>
        <v>Si</v>
      </c>
      <c r="I64" s="153" t="str">
        <f>VLOOKUP(E64,VIP!$A$2:$O11884,8,FALSE)</f>
        <v>Si</v>
      </c>
      <c r="J64" s="153" t="str">
        <f>VLOOKUP(E64,VIP!$A$2:$O11834,8,FALSE)</f>
        <v>Si</v>
      </c>
      <c r="K64" s="153" t="str">
        <f>VLOOKUP(E64,VIP!$A$2:$O15408,6,0)</f>
        <v>NO</v>
      </c>
      <c r="L64" s="140" t="s">
        <v>2458</v>
      </c>
      <c r="M64" s="95" t="s">
        <v>2439</v>
      </c>
      <c r="N64" s="95" t="s">
        <v>2446</v>
      </c>
      <c r="O64" s="153" t="s">
        <v>2448</v>
      </c>
      <c r="P64" s="154"/>
      <c r="Q64" s="95" t="s">
        <v>2458</v>
      </c>
    </row>
    <row r="65" spans="1:22" ht="18" x14ac:dyDescent="0.25">
      <c r="A65" s="153" t="str">
        <f>VLOOKUP(E65,'LISTADO ATM'!$A$2:$C$902,3,0)</f>
        <v>ESTE</v>
      </c>
      <c r="B65" s="150" t="s">
        <v>2698</v>
      </c>
      <c r="C65" s="96">
        <v>44422.895162037035</v>
      </c>
      <c r="D65" s="96" t="s">
        <v>2442</v>
      </c>
      <c r="E65" s="136">
        <v>399</v>
      </c>
      <c r="F65" s="153" t="str">
        <f>VLOOKUP(E65,VIP!$A$2:$O14957,2,0)</f>
        <v>DRBR399</v>
      </c>
      <c r="G65" s="153" t="str">
        <f>VLOOKUP(E65,'LISTADO ATM'!$A$2:$B$901,2,0)</f>
        <v xml:space="preserve">ATM Oficina La Romana II </v>
      </c>
      <c r="H65" s="153" t="str">
        <f>VLOOKUP(E65,VIP!$A$2:$O19918,7,FALSE)</f>
        <v>Si</v>
      </c>
      <c r="I65" s="153" t="str">
        <f>VLOOKUP(E65,VIP!$A$2:$O11883,8,FALSE)</f>
        <v>Si</v>
      </c>
      <c r="J65" s="153" t="str">
        <f>VLOOKUP(E65,VIP!$A$2:$O11833,8,FALSE)</f>
        <v>Si</v>
      </c>
      <c r="K65" s="153" t="str">
        <f>VLOOKUP(E65,VIP!$A$2:$O15407,6,0)</f>
        <v>NO</v>
      </c>
      <c r="L65" s="140" t="s">
        <v>2411</v>
      </c>
      <c r="M65" s="95" t="s">
        <v>2439</v>
      </c>
      <c r="N65" s="95" t="s">
        <v>2446</v>
      </c>
      <c r="O65" s="153" t="s">
        <v>2447</v>
      </c>
      <c r="P65" s="154"/>
      <c r="Q65" s="95" t="s">
        <v>2411</v>
      </c>
    </row>
    <row r="66" spans="1:22" ht="18" x14ac:dyDescent="0.25">
      <c r="A66" s="153" t="str">
        <f>VLOOKUP(E66,'LISTADO ATM'!$A$2:$C$902,3,0)</f>
        <v>NORTE</v>
      </c>
      <c r="B66" s="150" t="s">
        <v>2697</v>
      </c>
      <c r="C66" s="96">
        <v>44422.90556712963</v>
      </c>
      <c r="D66" s="96" t="s">
        <v>2176</v>
      </c>
      <c r="E66" s="136">
        <v>431</v>
      </c>
      <c r="F66" s="153" t="str">
        <f>VLOOKUP(E66,VIP!$A$2:$O14956,2,0)</f>
        <v>DRBR583</v>
      </c>
      <c r="G66" s="153" t="str">
        <f>VLOOKUP(E66,'LISTADO ATM'!$A$2:$B$901,2,0)</f>
        <v xml:space="preserve">ATM Autoservicio Sol (Santiago) </v>
      </c>
      <c r="H66" s="153" t="str">
        <f>VLOOKUP(E66,VIP!$A$2:$O19917,7,FALSE)</f>
        <v>Si</v>
      </c>
      <c r="I66" s="153" t="str">
        <f>VLOOKUP(E66,VIP!$A$2:$O11882,8,FALSE)</f>
        <v>Si</v>
      </c>
      <c r="J66" s="153" t="str">
        <f>VLOOKUP(E66,VIP!$A$2:$O11832,8,FALSE)</f>
        <v>Si</v>
      </c>
      <c r="K66" s="153" t="str">
        <f>VLOOKUP(E66,VIP!$A$2:$O15406,6,0)</f>
        <v>SI</v>
      </c>
      <c r="L66" s="140" t="s">
        <v>2662</v>
      </c>
      <c r="M66" s="95" t="s">
        <v>2439</v>
      </c>
      <c r="N66" s="95" t="s">
        <v>2446</v>
      </c>
      <c r="O66" s="153" t="s">
        <v>2585</v>
      </c>
      <c r="P66" s="154" t="s">
        <v>2643</v>
      </c>
      <c r="Q66" s="95" t="s">
        <v>2662</v>
      </c>
    </row>
    <row r="67" spans="1:22" ht="18" x14ac:dyDescent="0.25">
      <c r="A67" s="154" t="str">
        <f>VLOOKUP(E67,'LISTADO ATM'!$A$2:$C$902,3,0)</f>
        <v>ESTE</v>
      </c>
      <c r="B67" s="150" t="s">
        <v>2696</v>
      </c>
      <c r="C67" s="96">
        <v>44422.906215277777</v>
      </c>
      <c r="D67" s="96" t="s">
        <v>2175</v>
      </c>
      <c r="E67" s="136">
        <v>963</v>
      </c>
      <c r="F67" s="154" t="str">
        <f>VLOOKUP(E67,VIP!$A$2:$O14955,2,0)</f>
        <v>DRBR963</v>
      </c>
      <c r="G67" s="154" t="str">
        <f>VLOOKUP(E67,'LISTADO ATM'!$A$2:$B$901,2,0)</f>
        <v xml:space="preserve">ATM Multiplaza La Romana </v>
      </c>
      <c r="H67" s="154" t="str">
        <f>VLOOKUP(E67,VIP!$A$2:$O19916,7,FALSE)</f>
        <v>Si</v>
      </c>
      <c r="I67" s="154" t="str">
        <f>VLOOKUP(E67,VIP!$A$2:$O11881,8,FALSE)</f>
        <v>Si</v>
      </c>
      <c r="J67" s="154" t="str">
        <f>VLOOKUP(E67,VIP!$A$2:$O11831,8,FALSE)</f>
        <v>Si</v>
      </c>
      <c r="K67" s="154" t="str">
        <f>VLOOKUP(E67,VIP!$A$2:$O15405,6,0)</f>
        <v>NO</v>
      </c>
      <c r="L67" s="140" t="s">
        <v>2662</v>
      </c>
      <c r="M67" s="95" t="s">
        <v>2439</v>
      </c>
      <c r="N67" s="95" t="s">
        <v>2446</v>
      </c>
      <c r="O67" s="154" t="s">
        <v>2448</v>
      </c>
      <c r="P67" s="154" t="s">
        <v>2643</v>
      </c>
      <c r="Q67" s="95" t="s">
        <v>2662</v>
      </c>
      <c r="R67" s="101"/>
      <c r="S67" s="101"/>
      <c r="T67" s="101"/>
      <c r="U67" s="78"/>
      <c r="V67" s="69"/>
    </row>
    <row r="68" spans="1:22" ht="18" x14ac:dyDescent="0.25">
      <c r="A68" s="154" t="str">
        <f>VLOOKUP(E68,'LISTADO ATM'!$A$2:$C$902,3,0)</f>
        <v>NORTE</v>
      </c>
      <c r="B68" s="150" t="s">
        <v>2695</v>
      </c>
      <c r="C68" s="96">
        <v>44422.906898148147</v>
      </c>
      <c r="D68" s="96" t="s">
        <v>2176</v>
      </c>
      <c r="E68" s="136">
        <v>22</v>
      </c>
      <c r="F68" s="154" t="str">
        <f>VLOOKUP(E68,VIP!$A$2:$O14954,2,0)</f>
        <v>DRBR813</v>
      </c>
      <c r="G68" s="154" t="str">
        <f>VLOOKUP(E68,'LISTADO ATM'!$A$2:$B$901,2,0)</f>
        <v>ATM S/M Olimpico (Santiago)</v>
      </c>
      <c r="H68" s="154" t="str">
        <f>VLOOKUP(E68,VIP!$A$2:$O19915,7,FALSE)</f>
        <v>Si</v>
      </c>
      <c r="I68" s="154" t="str">
        <f>VLOOKUP(E68,VIP!$A$2:$O11880,8,FALSE)</f>
        <v>Si</v>
      </c>
      <c r="J68" s="154" t="str">
        <f>VLOOKUP(E68,VIP!$A$2:$O11830,8,FALSE)</f>
        <v>Si</v>
      </c>
      <c r="K68" s="154" t="str">
        <f>VLOOKUP(E68,VIP!$A$2:$O15404,6,0)</f>
        <v>NO</v>
      </c>
      <c r="L68" s="140" t="s">
        <v>2662</v>
      </c>
      <c r="M68" s="95" t="s">
        <v>2439</v>
      </c>
      <c r="N68" s="95" t="s">
        <v>2446</v>
      </c>
      <c r="O68" s="154" t="s">
        <v>2585</v>
      </c>
      <c r="P68" s="154" t="s">
        <v>2643</v>
      </c>
      <c r="Q68" s="95" t="s">
        <v>2662</v>
      </c>
      <c r="R68" s="101"/>
      <c r="S68" s="101"/>
      <c r="T68" s="101"/>
      <c r="U68" s="78"/>
      <c r="V68" s="69"/>
    </row>
    <row r="69" spans="1:22" ht="18" x14ac:dyDescent="0.25">
      <c r="A69" s="154" t="str">
        <f>VLOOKUP(E69,'LISTADO ATM'!$A$2:$C$902,3,0)</f>
        <v>SUR</v>
      </c>
      <c r="B69" s="150" t="s">
        <v>2694</v>
      </c>
      <c r="C69" s="96">
        <v>44422.907523148147</v>
      </c>
      <c r="D69" s="96" t="s">
        <v>2175</v>
      </c>
      <c r="E69" s="136">
        <v>962</v>
      </c>
      <c r="F69" s="154" t="str">
        <f>VLOOKUP(E69,VIP!$A$2:$O14953,2,0)</f>
        <v>DRBR962</v>
      </c>
      <c r="G69" s="154" t="str">
        <f>VLOOKUP(E69,'LISTADO ATM'!$A$2:$B$901,2,0)</f>
        <v xml:space="preserve">ATM Oficina Villa Ofelia II (San Juan) </v>
      </c>
      <c r="H69" s="154" t="str">
        <f>VLOOKUP(E69,VIP!$A$2:$O19914,7,FALSE)</f>
        <v>Si</v>
      </c>
      <c r="I69" s="154" t="str">
        <f>VLOOKUP(E69,VIP!$A$2:$O11879,8,FALSE)</f>
        <v>Si</v>
      </c>
      <c r="J69" s="154" t="str">
        <f>VLOOKUP(E69,VIP!$A$2:$O11829,8,FALSE)</f>
        <v>Si</v>
      </c>
      <c r="K69" s="154" t="str">
        <f>VLOOKUP(E69,VIP!$A$2:$O15403,6,0)</f>
        <v>NO</v>
      </c>
      <c r="L69" s="140" t="s">
        <v>2662</v>
      </c>
      <c r="M69" s="95" t="s">
        <v>2439</v>
      </c>
      <c r="N69" s="95" t="s">
        <v>2446</v>
      </c>
      <c r="O69" s="154" t="s">
        <v>2448</v>
      </c>
      <c r="P69" s="154" t="s">
        <v>2643</v>
      </c>
      <c r="Q69" s="95" t="s">
        <v>2662</v>
      </c>
      <c r="R69" s="101"/>
      <c r="S69" s="101"/>
      <c r="T69" s="101"/>
      <c r="U69" s="78"/>
      <c r="V69" s="69"/>
    </row>
    <row r="70" spans="1:22" ht="18" x14ac:dyDescent="0.25">
      <c r="A70" s="154" t="str">
        <f>VLOOKUP(E70,'LISTADO ATM'!$A$2:$C$902,3,0)</f>
        <v>DISTRITO NACIONAL</v>
      </c>
      <c r="B70" s="150" t="s">
        <v>2693</v>
      </c>
      <c r="C70" s="96">
        <v>44422.908275462964</v>
      </c>
      <c r="D70" s="96" t="s">
        <v>2175</v>
      </c>
      <c r="E70" s="136">
        <v>235</v>
      </c>
      <c r="F70" s="154" t="str">
        <f>VLOOKUP(E70,VIP!$A$2:$O14952,2,0)</f>
        <v>DRBR235</v>
      </c>
      <c r="G70" s="154" t="str">
        <f>VLOOKUP(E70,'LISTADO ATM'!$A$2:$B$901,2,0)</f>
        <v xml:space="preserve">ATM Oficina Multicentro La Sirena San Isidro </v>
      </c>
      <c r="H70" s="154" t="str">
        <f>VLOOKUP(E70,VIP!$A$2:$O19913,7,FALSE)</f>
        <v>Si</v>
      </c>
      <c r="I70" s="154" t="str">
        <f>VLOOKUP(E70,VIP!$A$2:$O11878,8,FALSE)</f>
        <v>Si</v>
      </c>
      <c r="J70" s="154" t="str">
        <f>VLOOKUP(E70,VIP!$A$2:$O11828,8,FALSE)</f>
        <v>Si</v>
      </c>
      <c r="K70" s="154" t="str">
        <f>VLOOKUP(E70,VIP!$A$2:$O15402,6,0)</f>
        <v>SI</v>
      </c>
      <c r="L70" s="140" t="s">
        <v>2662</v>
      </c>
      <c r="M70" s="95" t="s">
        <v>2439</v>
      </c>
      <c r="N70" s="95" t="s">
        <v>2446</v>
      </c>
      <c r="O70" s="154" t="s">
        <v>2448</v>
      </c>
      <c r="P70" s="154" t="s">
        <v>2643</v>
      </c>
      <c r="Q70" s="95" t="s">
        <v>2662</v>
      </c>
      <c r="R70" s="101"/>
      <c r="S70" s="101"/>
      <c r="T70" s="101"/>
      <c r="U70" s="78"/>
      <c r="V70" s="69"/>
    </row>
    <row r="71" spans="1:22" ht="18" x14ac:dyDescent="0.25">
      <c r="A71" s="154" t="e">
        <f>VLOOKUP(E71,'LISTADO ATM'!$A$2:$C$902,3,0)</f>
        <v>#N/A</v>
      </c>
      <c r="B71" s="150" t="s">
        <v>2692</v>
      </c>
      <c r="C71" s="96">
        <v>44422.908877314818</v>
      </c>
      <c r="D71" s="96" t="s">
        <v>2175</v>
      </c>
      <c r="E71" s="136">
        <v>379</v>
      </c>
      <c r="F71" s="154" t="e">
        <f>VLOOKUP(E71,VIP!$A$2:$O14951,2,0)</f>
        <v>#N/A</v>
      </c>
      <c r="G71" s="155" t="s">
        <v>2701</v>
      </c>
      <c r="H71" s="154" t="e">
        <f>VLOOKUP(E71,VIP!$A$2:$O19912,7,FALSE)</f>
        <v>#N/A</v>
      </c>
      <c r="I71" s="154" t="e">
        <f>VLOOKUP(E71,VIP!$A$2:$O11877,8,FALSE)</f>
        <v>#N/A</v>
      </c>
      <c r="J71" s="154" t="e">
        <f>VLOOKUP(E71,VIP!$A$2:$O11827,8,FALSE)</f>
        <v>#N/A</v>
      </c>
      <c r="K71" s="154" t="e">
        <f>VLOOKUP(E71,VIP!$A$2:$O15401,6,0)</f>
        <v>#N/A</v>
      </c>
      <c r="L71" s="140" t="s">
        <v>2662</v>
      </c>
      <c r="M71" s="95" t="s">
        <v>2439</v>
      </c>
      <c r="N71" s="95" t="s">
        <v>2446</v>
      </c>
      <c r="O71" s="154" t="s">
        <v>2448</v>
      </c>
      <c r="P71" s="154" t="s">
        <v>2643</v>
      </c>
      <c r="Q71" s="95" t="s">
        <v>2662</v>
      </c>
      <c r="R71" s="101"/>
      <c r="S71" s="101"/>
      <c r="T71" s="101"/>
      <c r="U71" s="78"/>
      <c r="V71" s="69"/>
    </row>
    <row r="72" spans="1:22" ht="18" x14ac:dyDescent="0.25">
      <c r="A72" s="154" t="str">
        <f>VLOOKUP(E72,'LISTADO ATM'!$A$2:$C$902,3,0)</f>
        <v>ESTE</v>
      </c>
      <c r="B72" s="150" t="s">
        <v>2691</v>
      </c>
      <c r="C72" s="96">
        <v>44422.910532407404</v>
      </c>
      <c r="D72" s="96" t="s">
        <v>2175</v>
      </c>
      <c r="E72" s="136">
        <v>742</v>
      </c>
      <c r="F72" s="154" t="str">
        <f>VLOOKUP(E72,VIP!$A$2:$O14950,2,0)</f>
        <v>DRBR990</v>
      </c>
      <c r="G72" s="154" t="str">
        <f>VLOOKUP(E72,'LISTADO ATM'!$A$2:$B$901,2,0)</f>
        <v xml:space="preserve">ATM Oficina Plaza del Rey (La Romana) </v>
      </c>
      <c r="H72" s="154" t="str">
        <f>VLOOKUP(E72,VIP!$A$2:$O19911,7,FALSE)</f>
        <v>Si</v>
      </c>
      <c r="I72" s="154" t="str">
        <f>VLOOKUP(E72,VIP!$A$2:$O11876,8,FALSE)</f>
        <v>Si</v>
      </c>
      <c r="J72" s="154" t="str">
        <f>VLOOKUP(E72,VIP!$A$2:$O11826,8,FALSE)</f>
        <v>Si</v>
      </c>
      <c r="K72" s="154" t="str">
        <f>VLOOKUP(E72,VIP!$A$2:$O15400,6,0)</f>
        <v>NO</v>
      </c>
      <c r="L72" s="140" t="s">
        <v>2662</v>
      </c>
      <c r="M72" s="95" t="s">
        <v>2439</v>
      </c>
      <c r="N72" s="95" t="s">
        <v>2446</v>
      </c>
      <c r="O72" s="154" t="s">
        <v>2448</v>
      </c>
      <c r="P72" s="154" t="s">
        <v>2643</v>
      </c>
      <c r="Q72" s="95" t="s">
        <v>2662</v>
      </c>
      <c r="R72" s="101"/>
      <c r="S72" s="101"/>
      <c r="T72" s="101"/>
      <c r="U72" s="78"/>
      <c r="V72" s="69"/>
    </row>
    <row r="73" spans="1:22" ht="18" x14ac:dyDescent="0.25">
      <c r="A73" s="154" t="str">
        <f>VLOOKUP(E73,'LISTADO ATM'!$A$2:$C$902,3,0)</f>
        <v>NORTE</v>
      </c>
      <c r="B73" s="150" t="s">
        <v>2690</v>
      </c>
      <c r="C73" s="96">
        <v>44422.914837962962</v>
      </c>
      <c r="D73" s="96" t="s">
        <v>2462</v>
      </c>
      <c r="E73" s="136">
        <v>142</v>
      </c>
      <c r="F73" s="154" t="str">
        <f>VLOOKUP(E73,VIP!$A$2:$O14947,2,0)</f>
        <v>DRBR142</v>
      </c>
      <c r="G73" s="154" t="str">
        <f>VLOOKUP(E73,'LISTADO ATM'!$A$2:$B$901,2,0)</f>
        <v xml:space="preserve">ATM Centro de Caja Galerías Bonao </v>
      </c>
      <c r="H73" s="154" t="str">
        <f>VLOOKUP(E73,VIP!$A$2:$O19908,7,FALSE)</f>
        <v>Si</v>
      </c>
      <c r="I73" s="154" t="str">
        <f>VLOOKUP(E73,VIP!$A$2:$O11873,8,FALSE)</f>
        <v>Si</v>
      </c>
      <c r="J73" s="154" t="str">
        <f>VLOOKUP(E73,VIP!$A$2:$O11823,8,FALSE)</f>
        <v>Si</v>
      </c>
      <c r="K73" s="154" t="str">
        <f>VLOOKUP(E73,VIP!$A$2:$O15397,6,0)</f>
        <v>SI</v>
      </c>
      <c r="L73" s="140" t="s">
        <v>2411</v>
      </c>
      <c r="M73" s="95" t="s">
        <v>2439</v>
      </c>
      <c r="N73" s="95" t="s">
        <v>2446</v>
      </c>
      <c r="O73" s="154" t="s">
        <v>2463</v>
      </c>
      <c r="P73" s="154"/>
      <c r="Q73" s="95" t="s">
        <v>2411</v>
      </c>
      <c r="R73" s="101"/>
      <c r="S73" s="101"/>
      <c r="T73" s="101"/>
      <c r="U73" s="78"/>
      <c r="V73" s="69"/>
    </row>
    <row r="74" spans="1:22" ht="18" x14ac:dyDescent="0.25">
      <c r="A74" s="154" t="str">
        <f>VLOOKUP(E74,'LISTADO ATM'!$A$2:$C$902,3,0)</f>
        <v>NORTE</v>
      </c>
      <c r="B74" s="150" t="s">
        <v>2689</v>
      </c>
      <c r="C74" s="96">
        <v>44422.91815972222</v>
      </c>
      <c r="D74" s="96" t="s">
        <v>2176</v>
      </c>
      <c r="E74" s="136">
        <v>151</v>
      </c>
      <c r="F74" s="154" t="str">
        <f>VLOOKUP(E74,VIP!$A$2:$O14946,2,0)</f>
        <v>DRBR151</v>
      </c>
      <c r="G74" s="154" t="str">
        <f>VLOOKUP(E74,'LISTADO ATM'!$A$2:$B$901,2,0)</f>
        <v xml:space="preserve">ATM Oficina Nagua </v>
      </c>
      <c r="H74" s="154" t="str">
        <f>VLOOKUP(E74,VIP!$A$2:$O19907,7,FALSE)</f>
        <v>Si</v>
      </c>
      <c r="I74" s="154" t="str">
        <f>VLOOKUP(E74,VIP!$A$2:$O11872,8,FALSE)</f>
        <v>Si</v>
      </c>
      <c r="J74" s="154" t="str">
        <f>VLOOKUP(E74,VIP!$A$2:$O11822,8,FALSE)</f>
        <v>Si</v>
      </c>
      <c r="K74" s="154" t="str">
        <f>VLOOKUP(E74,VIP!$A$2:$O15396,6,0)</f>
        <v>SI</v>
      </c>
      <c r="L74" s="140" t="s">
        <v>2458</v>
      </c>
      <c r="M74" s="95" t="s">
        <v>2439</v>
      </c>
      <c r="N74" s="95" t="s">
        <v>2446</v>
      </c>
      <c r="O74" s="154" t="s">
        <v>2585</v>
      </c>
      <c r="P74" s="154"/>
      <c r="Q74" s="95" t="s">
        <v>2458</v>
      </c>
      <c r="R74" s="101"/>
      <c r="S74" s="101"/>
      <c r="T74" s="101"/>
      <c r="U74" s="78"/>
      <c r="V74" s="69"/>
    </row>
    <row r="75" spans="1:22" ht="18" x14ac:dyDescent="0.25">
      <c r="A75" s="154" t="str">
        <f>VLOOKUP(E75,'LISTADO ATM'!$A$2:$C$902,3,0)</f>
        <v>NORTE</v>
      </c>
      <c r="B75" s="150" t="s">
        <v>2688</v>
      </c>
      <c r="C75" s="96">
        <v>44422.919062499997</v>
      </c>
      <c r="D75" s="96" t="s">
        <v>2176</v>
      </c>
      <c r="E75" s="136">
        <v>747</v>
      </c>
      <c r="F75" s="154" t="str">
        <f>VLOOKUP(E75,VIP!$A$2:$O14945,2,0)</f>
        <v>DRBR200</v>
      </c>
      <c r="G75" s="154" t="str">
        <f>VLOOKUP(E75,'LISTADO ATM'!$A$2:$B$901,2,0)</f>
        <v xml:space="preserve">ATM Club BR (Santiago) </v>
      </c>
      <c r="H75" s="154" t="str">
        <f>VLOOKUP(E75,VIP!$A$2:$O19906,7,FALSE)</f>
        <v>Si</v>
      </c>
      <c r="I75" s="154" t="str">
        <f>VLOOKUP(E75,VIP!$A$2:$O11871,8,FALSE)</f>
        <v>Si</v>
      </c>
      <c r="J75" s="154" t="str">
        <f>VLOOKUP(E75,VIP!$A$2:$O11821,8,FALSE)</f>
        <v>Si</v>
      </c>
      <c r="K75" s="154" t="str">
        <f>VLOOKUP(E75,VIP!$A$2:$O15395,6,0)</f>
        <v>SI</v>
      </c>
      <c r="L75" s="140" t="s">
        <v>2623</v>
      </c>
      <c r="M75" s="95" t="s">
        <v>2439</v>
      </c>
      <c r="N75" s="95" t="s">
        <v>2446</v>
      </c>
      <c r="O75" s="154" t="s">
        <v>2585</v>
      </c>
      <c r="P75" s="154"/>
      <c r="Q75" s="95" t="s">
        <v>2623</v>
      </c>
      <c r="R75" s="101"/>
      <c r="S75" s="101"/>
      <c r="T75" s="101"/>
      <c r="U75" s="78"/>
      <c r="V75" s="69"/>
    </row>
    <row r="76" spans="1:22" s="123" customFormat="1" ht="18" x14ac:dyDescent="0.25">
      <c r="A76" s="155" t="str">
        <f>VLOOKUP(E76,'LISTADO ATM'!$A$2:$C$902,3,0)</f>
        <v>DISTRITO NACIONAL</v>
      </c>
      <c r="B76" s="150" t="s">
        <v>2687</v>
      </c>
      <c r="C76" s="96">
        <v>44422.919745370367</v>
      </c>
      <c r="D76" s="96" t="s">
        <v>2175</v>
      </c>
      <c r="E76" s="136">
        <v>622</v>
      </c>
      <c r="F76" s="155" t="str">
        <f>VLOOKUP(E76,VIP!$A$2:$O14943,2,0)</f>
        <v>DRBR622</v>
      </c>
      <c r="G76" s="155" t="str">
        <f>VLOOKUP(E76,'LISTADO ATM'!$A$2:$B$901,2,0)</f>
        <v xml:space="preserve">ATM Ayuntamiento D.N. </v>
      </c>
      <c r="H76" s="155" t="str">
        <f>VLOOKUP(E76,VIP!$A$2:$O19904,7,FALSE)</f>
        <v>Si</v>
      </c>
      <c r="I76" s="155" t="str">
        <f>VLOOKUP(E76,VIP!$A$2:$O11869,8,FALSE)</f>
        <v>Si</v>
      </c>
      <c r="J76" s="155" t="str">
        <f>VLOOKUP(E76,VIP!$A$2:$O11819,8,FALSE)</f>
        <v>Si</v>
      </c>
      <c r="K76" s="155" t="str">
        <f>VLOOKUP(E76,VIP!$A$2:$O15393,6,0)</f>
        <v>NO</v>
      </c>
      <c r="L76" s="140" t="s">
        <v>2240</v>
      </c>
      <c r="M76" s="95" t="s">
        <v>2439</v>
      </c>
      <c r="N76" s="95" t="s">
        <v>2446</v>
      </c>
      <c r="O76" s="155" t="s">
        <v>2448</v>
      </c>
      <c r="P76" s="155"/>
      <c r="Q76" s="95" t="s">
        <v>2240</v>
      </c>
      <c r="U76" s="78"/>
      <c r="V76" s="138"/>
    </row>
    <row r="77" spans="1:22" s="123" customFormat="1" ht="18" x14ac:dyDescent="0.25">
      <c r="A77" s="155" t="str">
        <f>VLOOKUP(E77,'LISTADO ATM'!$A$2:$C$902,3,0)</f>
        <v>DISTRITO NACIONAL</v>
      </c>
      <c r="B77" s="150" t="s">
        <v>2738</v>
      </c>
      <c r="C77" s="96">
        <v>44423.018483796295</v>
      </c>
      <c r="D77" s="96" t="s">
        <v>2462</v>
      </c>
      <c r="E77" s="136">
        <v>713</v>
      </c>
      <c r="F77" s="155" t="str">
        <f>VLOOKUP(E77,VIP!$A$2:$O14975,2,0)</f>
        <v>DRBR016</v>
      </c>
      <c r="G77" s="155" t="str">
        <f>VLOOKUP(E77,'LISTADO ATM'!$A$2:$B$901,2,0)</f>
        <v xml:space="preserve">ATM Oficina Las Américas </v>
      </c>
      <c r="H77" s="155" t="str">
        <f>VLOOKUP(E77,VIP!$A$2:$O19936,7,FALSE)</f>
        <v>Si</v>
      </c>
      <c r="I77" s="155" t="str">
        <f>VLOOKUP(E77,VIP!$A$2:$O11901,8,FALSE)</f>
        <v>Si</v>
      </c>
      <c r="J77" s="155" t="str">
        <f>VLOOKUP(E77,VIP!$A$2:$O11851,8,FALSE)</f>
        <v>Si</v>
      </c>
      <c r="K77" s="155" t="str">
        <f>VLOOKUP(E77,VIP!$A$2:$O15425,6,0)</f>
        <v>NO</v>
      </c>
      <c r="L77" s="140" t="s">
        <v>2411</v>
      </c>
      <c r="M77" s="95" t="s">
        <v>2439</v>
      </c>
      <c r="N77" s="95" t="s">
        <v>2446</v>
      </c>
      <c r="O77" s="155" t="s">
        <v>2742</v>
      </c>
      <c r="P77" s="155"/>
      <c r="Q77" s="95" t="s">
        <v>2411</v>
      </c>
      <c r="U77" s="78"/>
      <c r="V77" s="138"/>
    </row>
    <row r="78" spans="1:22" s="123" customFormat="1" ht="18" x14ac:dyDescent="0.25">
      <c r="A78" s="155" t="str">
        <f>VLOOKUP(E78,'LISTADO ATM'!$A$2:$C$902,3,0)</f>
        <v>DISTRITO NACIONAL</v>
      </c>
      <c r="B78" s="150" t="s">
        <v>2737</v>
      </c>
      <c r="C78" s="96">
        <v>44423.021307870367</v>
      </c>
      <c r="D78" s="96" t="s">
        <v>2442</v>
      </c>
      <c r="E78" s="136">
        <v>967</v>
      </c>
      <c r="F78" s="155" t="str">
        <f>VLOOKUP(E78,VIP!$A$2:$O14974,2,0)</f>
        <v>DRBR967</v>
      </c>
      <c r="G78" s="155" t="str">
        <f>VLOOKUP(E78,'LISTADO ATM'!$A$2:$B$901,2,0)</f>
        <v xml:space="preserve">ATM UNP Hiper Olé Autopista Duarte </v>
      </c>
      <c r="H78" s="155" t="str">
        <f>VLOOKUP(E78,VIP!$A$2:$O19935,7,FALSE)</f>
        <v>Si</v>
      </c>
      <c r="I78" s="155" t="str">
        <f>VLOOKUP(E78,VIP!$A$2:$O11900,8,FALSE)</f>
        <v>Si</v>
      </c>
      <c r="J78" s="155" t="str">
        <f>VLOOKUP(E78,VIP!$A$2:$O11850,8,FALSE)</f>
        <v>Si</v>
      </c>
      <c r="K78" s="155" t="str">
        <f>VLOOKUP(E78,VIP!$A$2:$O15424,6,0)</f>
        <v>NO</v>
      </c>
      <c r="L78" s="140" t="s">
        <v>2411</v>
      </c>
      <c r="M78" s="95" t="s">
        <v>2439</v>
      </c>
      <c r="N78" s="95" t="s">
        <v>2446</v>
      </c>
      <c r="O78" s="155" t="s">
        <v>2447</v>
      </c>
      <c r="P78" s="155"/>
      <c r="Q78" s="95" t="s">
        <v>2411</v>
      </c>
      <c r="U78" s="78"/>
      <c r="V78" s="138"/>
    </row>
    <row r="79" spans="1:22" s="123" customFormat="1" ht="18" x14ac:dyDescent="0.25">
      <c r="A79" s="155" t="str">
        <f>VLOOKUP(E79,'LISTADO ATM'!$A$2:$C$902,3,0)</f>
        <v>DISTRITO NACIONAL</v>
      </c>
      <c r="B79" s="150" t="s">
        <v>2736</v>
      </c>
      <c r="C79" s="96">
        <v>44423.022418981483</v>
      </c>
      <c r="D79" s="96" t="s">
        <v>2442</v>
      </c>
      <c r="E79" s="136">
        <v>744</v>
      </c>
      <c r="F79" s="155" t="str">
        <f>VLOOKUP(E79,VIP!$A$2:$O14973,2,0)</f>
        <v>DRBR289</v>
      </c>
      <c r="G79" s="155" t="str">
        <f>VLOOKUP(E79,'LISTADO ATM'!$A$2:$B$901,2,0)</f>
        <v xml:space="preserve">ATM Multicentro La Sirena Venezuela </v>
      </c>
      <c r="H79" s="155" t="str">
        <f>VLOOKUP(E79,VIP!$A$2:$O19934,7,FALSE)</f>
        <v>Si</v>
      </c>
      <c r="I79" s="155" t="str">
        <f>VLOOKUP(E79,VIP!$A$2:$O11899,8,FALSE)</f>
        <v>Si</v>
      </c>
      <c r="J79" s="155" t="str">
        <f>VLOOKUP(E79,VIP!$A$2:$O11849,8,FALSE)</f>
        <v>Si</v>
      </c>
      <c r="K79" s="155" t="str">
        <f>VLOOKUP(E79,VIP!$A$2:$O15423,6,0)</f>
        <v>SI</v>
      </c>
      <c r="L79" s="140" t="s">
        <v>2435</v>
      </c>
      <c r="M79" s="95" t="s">
        <v>2439</v>
      </c>
      <c r="N79" s="95" t="s">
        <v>2446</v>
      </c>
      <c r="O79" s="155" t="s">
        <v>2447</v>
      </c>
      <c r="P79" s="155"/>
      <c r="Q79" s="95" t="s">
        <v>2435</v>
      </c>
      <c r="U79" s="78"/>
      <c r="V79" s="138"/>
    </row>
    <row r="80" spans="1:22" s="123" customFormat="1" ht="18" x14ac:dyDescent="0.25">
      <c r="A80" s="155" t="str">
        <f>VLOOKUP(E80,'LISTADO ATM'!$A$2:$C$902,3,0)</f>
        <v>DISTRITO NACIONAL</v>
      </c>
      <c r="B80" s="150" t="s">
        <v>2735</v>
      </c>
      <c r="C80" s="96">
        <v>44423.024097222224</v>
      </c>
      <c r="D80" s="96" t="s">
        <v>2442</v>
      </c>
      <c r="E80" s="136">
        <v>565</v>
      </c>
      <c r="F80" s="155" t="str">
        <f>VLOOKUP(E80,VIP!$A$2:$O14972,2,0)</f>
        <v>DRBR24H</v>
      </c>
      <c r="G80" s="155" t="str">
        <f>VLOOKUP(E80,'LISTADO ATM'!$A$2:$B$901,2,0)</f>
        <v xml:space="preserve">ATM S/M La Cadena Núñez de Cáceres </v>
      </c>
      <c r="H80" s="155" t="str">
        <f>VLOOKUP(E80,VIP!$A$2:$O19933,7,FALSE)</f>
        <v>Si</v>
      </c>
      <c r="I80" s="155" t="str">
        <f>VLOOKUP(E80,VIP!$A$2:$O11898,8,FALSE)</f>
        <v>Si</v>
      </c>
      <c r="J80" s="155" t="str">
        <f>VLOOKUP(E80,VIP!$A$2:$O11848,8,FALSE)</f>
        <v>Si</v>
      </c>
      <c r="K80" s="155" t="str">
        <f>VLOOKUP(E80,VIP!$A$2:$O15422,6,0)</f>
        <v>NO</v>
      </c>
      <c r="L80" s="140" t="s">
        <v>2411</v>
      </c>
      <c r="M80" s="95" t="s">
        <v>2439</v>
      </c>
      <c r="N80" s="95" t="s">
        <v>2446</v>
      </c>
      <c r="O80" s="155" t="s">
        <v>2447</v>
      </c>
      <c r="P80" s="155"/>
      <c r="Q80" s="95" t="s">
        <v>2411</v>
      </c>
      <c r="U80" s="78"/>
      <c r="V80" s="138"/>
    </row>
    <row r="81" spans="1:22" s="123" customFormat="1" ht="18" x14ac:dyDescent="0.25">
      <c r="A81" s="155" t="str">
        <f>VLOOKUP(E81,'LISTADO ATM'!$A$2:$C$902,3,0)</f>
        <v>DISTRITO NACIONAL</v>
      </c>
      <c r="B81" s="150" t="s">
        <v>2734</v>
      </c>
      <c r="C81" s="96">
        <v>44423.025648148148</v>
      </c>
      <c r="D81" s="96" t="s">
        <v>2442</v>
      </c>
      <c r="E81" s="136">
        <v>904</v>
      </c>
      <c r="F81" s="155" t="str">
        <f>VLOOKUP(E81,VIP!$A$2:$O14971,2,0)</f>
        <v>DRBR24B</v>
      </c>
      <c r="G81" s="155" t="str">
        <f>VLOOKUP(E81,'LISTADO ATM'!$A$2:$B$901,2,0)</f>
        <v xml:space="preserve">ATM Oficina Multicentro La Sirena Churchill </v>
      </c>
      <c r="H81" s="155" t="str">
        <f>VLOOKUP(E81,VIP!$A$2:$O19932,7,FALSE)</f>
        <v>Si</v>
      </c>
      <c r="I81" s="155" t="str">
        <f>VLOOKUP(E81,VIP!$A$2:$O11897,8,FALSE)</f>
        <v>Si</v>
      </c>
      <c r="J81" s="155" t="str">
        <f>VLOOKUP(E81,VIP!$A$2:$O11847,8,FALSE)</f>
        <v>Si</v>
      </c>
      <c r="K81" s="155" t="str">
        <f>VLOOKUP(E81,VIP!$A$2:$O15421,6,0)</f>
        <v>SI</v>
      </c>
      <c r="L81" s="140" t="s">
        <v>2411</v>
      </c>
      <c r="M81" s="95" t="s">
        <v>2439</v>
      </c>
      <c r="N81" s="95" t="s">
        <v>2446</v>
      </c>
      <c r="O81" s="155" t="s">
        <v>2447</v>
      </c>
      <c r="P81" s="155"/>
      <c r="Q81" s="95" t="s">
        <v>2411</v>
      </c>
      <c r="U81" s="78"/>
      <c r="V81" s="138"/>
    </row>
    <row r="82" spans="1:22" s="123" customFormat="1" ht="18" x14ac:dyDescent="0.25">
      <c r="A82" s="155" t="str">
        <f>VLOOKUP(E82,'LISTADO ATM'!$A$2:$C$902,3,0)</f>
        <v>DISTRITO NACIONAL</v>
      </c>
      <c r="B82" s="150" t="s">
        <v>2733</v>
      </c>
      <c r="C82" s="96">
        <v>44423.026875000003</v>
      </c>
      <c r="D82" s="96" t="s">
        <v>2442</v>
      </c>
      <c r="E82" s="136">
        <v>437</v>
      </c>
      <c r="F82" s="155" t="str">
        <f>VLOOKUP(E82,VIP!$A$2:$O14970,2,0)</f>
        <v>DRBR437</v>
      </c>
      <c r="G82" s="155" t="str">
        <f>VLOOKUP(E82,'LISTADO ATM'!$A$2:$B$901,2,0)</f>
        <v xml:space="preserve">ATM Autobanco Torre III </v>
      </c>
      <c r="H82" s="155" t="str">
        <f>VLOOKUP(E82,VIP!$A$2:$O19931,7,FALSE)</f>
        <v>Si</v>
      </c>
      <c r="I82" s="155" t="str">
        <f>VLOOKUP(E82,VIP!$A$2:$O11896,8,FALSE)</f>
        <v>Si</v>
      </c>
      <c r="J82" s="155" t="str">
        <f>VLOOKUP(E82,VIP!$A$2:$O11846,8,FALSE)</f>
        <v>Si</v>
      </c>
      <c r="K82" s="155" t="str">
        <f>VLOOKUP(E82,VIP!$A$2:$O15420,6,0)</f>
        <v>SI</v>
      </c>
      <c r="L82" s="140" t="s">
        <v>2435</v>
      </c>
      <c r="M82" s="95" t="s">
        <v>2439</v>
      </c>
      <c r="N82" s="95" t="s">
        <v>2446</v>
      </c>
      <c r="O82" s="155" t="s">
        <v>2447</v>
      </c>
      <c r="P82" s="155"/>
      <c r="Q82" s="95" t="s">
        <v>2435</v>
      </c>
      <c r="U82" s="78"/>
      <c r="V82" s="138"/>
    </row>
    <row r="83" spans="1:22" s="123" customFormat="1" ht="18" x14ac:dyDescent="0.25">
      <c r="A83" s="155" t="str">
        <f>VLOOKUP(E83,'LISTADO ATM'!$A$2:$C$902,3,0)</f>
        <v>DISTRITO NACIONAL</v>
      </c>
      <c r="B83" s="150" t="s">
        <v>2732</v>
      </c>
      <c r="C83" s="96">
        <v>44423.027986111112</v>
      </c>
      <c r="D83" s="96" t="s">
        <v>2442</v>
      </c>
      <c r="E83" s="136">
        <v>577</v>
      </c>
      <c r="F83" s="155" t="str">
        <f>VLOOKUP(E83,VIP!$A$2:$O14969,2,0)</f>
        <v>DRBR173</v>
      </c>
      <c r="G83" s="155" t="str">
        <f>VLOOKUP(E83,'LISTADO ATM'!$A$2:$B$901,2,0)</f>
        <v xml:space="preserve">ATM Olé Ave. Duarte </v>
      </c>
      <c r="H83" s="155" t="str">
        <f>VLOOKUP(E83,VIP!$A$2:$O19930,7,FALSE)</f>
        <v>Si</v>
      </c>
      <c r="I83" s="155" t="str">
        <f>VLOOKUP(E83,VIP!$A$2:$O11895,8,FALSE)</f>
        <v>Si</v>
      </c>
      <c r="J83" s="155" t="str">
        <f>VLOOKUP(E83,VIP!$A$2:$O11845,8,FALSE)</f>
        <v>Si</v>
      </c>
      <c r="K83" s="155" t="str">
        <f>VLOOKUP(E83,VIP!$A$2:$O15419,6,0)</f>
        <v>SI</v>
      </c>
      <c r="L83" s="140" t="s">
        <v>2435</v>
      </c>
      <c r="M83" s="95" t="s">
        <v>2439</v>
      </c>
      <c r="N83" s="95" t="s">
        <v>2446</v>
      </c>
      <c r="O83" s="155" t="s">
        <v>2447</v>
      </c>
      <c r="P83" s="155"/>
      <c r="Q83" s="95" t="s">
        <v>2435</v>
      </c>
      <c r="U83" s="78"/>
      <c r="V83" s="138"/>
    </row>
    <row r="84" spans="1:22" s="123" customFormat="1" ht="18" x14ac:dyDescent="0.25">
      <c r="A84" s="155" t="str">
        <f>VLOOKUP(E84,'LISTADO ATM'!$A$2:$C$902,3,0)</f>
        <v>ESTE</v>
      </c>
      <c r="B84" s="150" t="s">
        <v>2731</v>
      </c>
      <c r="C84" s="96">
        <v>44423.029293981483</v>
      </c>
      <c r="D84" s="96" t="s">
        <v>2442</v>
      </c>
      <c r="E84" s="136">
        <v>843</v>
      </c>
      <c r="F84" s="155" t="str">
        <f>VLOOKUP(E84,VIP!$A$2:$O14968,2,0)</f>
        <v>DRBR843</v>
      </c>
      <c r="G84" s="155" t="str">
        <f>VLOOKUP(E84,'LISTADO ATM'!$A$2:$B$901,2,0)</f>
        <v xml:space="preserve">ATM Oficina Romana Centro </v>
      </c>
      <c r="H84" s="155" t="str">
        <f>VLOOKUP(E84,VIP!$A$2:$O19929,7,FALSE)</f>
        <v>Si</v>
      </c>
      <c r="I84" s="155" t="str">
        <f>VLOOKUP(E84,VIP!$A$2:$O11894,8,FALSE)</f>
        <v>Si</v>
      </c>
      <c r="J84" s="155" t="str">
        <f>VLOOKUP(E84,VIP!$A$2:$O11844,8,FALSE)</f>
        <v>Si</v>
      </c>
      <c r="K84" s="155" t="str">
        <f>VLOOKUP(E84,VIP!$A$2:$O15418,6,0)</f>
        <v>NO</v>
      </c>
      <c r="L84" s="140" t="s">
        <v>2435</v>
      </c>
      <c r="M84" s="95" t="s">
        <v>2439</v>
      </c>
      <c r="N84" s="95" t="s">
        <v>2446</v>
      </c>
      <c r="O84" s="155" t="s">
        <v>2447</v>
      </c>
      <c r="P84" s="155"/>
      <c r="Q84" s="95" t="s">
        <v>2435</v>
      </c>
      <c r="U84" s="78"/>
      <c r="V84" s="138"/>
    </row>
    <row r="85" spans="1:22" s="123" customFormat="1" ht="18" x14ac:dyDescent="0.25">
      <c r="A85" s="155" t="str">
        <f>VLOOKUP(E85,'LISTADO ATM'!$A$2:$C$902,3,0)</f>
        <v>DISTRITO NACIONAL</v>
      </c>
      <c r="B85" s="150" t="s">
        <v>2730</v>
      </c>
      <c r="C85" s="96">
        <v>44423.030393518522</v>
      </c>
      <c r="D85" s="96" t="s">
        <v>2442</v>
      </c>
      <c r="E85" s="136">
        <v>663</v>
      </c>
      <c r="F85" s="155" t="str">
        <f>VLOOKUP(E85,VIP!$A$2:$O14967,2,0)</f>
        <v>DRBR663</v>
      </c>
      <c r="G85" s="155" t="str">
        <f>VLOOKUP(E85,'LISTADO ATM'!$A$2:$B$901,2,0)</f>
        <v>ATM S/M Olé Av. España</v>
      </c>
      <c r="H85" s="155" t="str">
        <f>VLOOKUP(E85,VIP!$A$2:$O19928,7,FALSE)</f>
        <v>N/A</v>
      </c>
      <c r="I85" s="155" t="str">
        <f>VLOOKUP(E85,VIP!$A$2:$O11893,8,FALSE)</f>
        <v>N/A</v>
      </c>
      <c r="J85" s="155" t="str">
        <f>VLOOKUP(E85,VIP!$A$2:$O11843,8,FALSE)</f>
        <v>N/A</v>
      </c>
      <c r="K85" s="155" t="str">
        <f>VLOOKUP(E85,VIP!$A$2:$O15417,6,0)</f>
        <v>N/A</v>
      </c>
      <c r="L85" s="140" t="s">
        <v>2411</v>
      </c>
      <c r="M85" s="95" t="s">
        <v>2439</v>
      </c>
      <c r="N85" s="95" t="s">
        <v>2446</v>
      </c>
      <c r="O85" s="155" t="s">
        <v>2447</v>
      </c>
      <c r="P85" s="155"/>
      <c r="Q85" s="95" t="s">
        <v>2411</v>
      </c>
      <c r="U85" s="78"/>
      <c r="V85" s="138"/>
    </row>
    <row r="86" spans="1:22" s="123" customFormat="1" ht="18" x14ac:dyDescent="0.25">
      <c r="A86" s="155" t="str">
        <f>VLOOKUP(E86,'LISTADO ATM'!$A$2:$C$902,3,0)</f>
        <v>DISTRITO NACIONAL</v>
      </c>
      <c r="B86" s="150" t="s">
        <v>2729</v>
      </c>
      <c r="C86" s="96">
        <v>44423.031527777777</v>
      </c>
      <c r="D86" s="96" t="s">
        <v>2442</v>
      </c>
      <c r="E86" s="136">
        <v>391</v>
      </c>
      <c r="F86" s="155" t="str">
        <f>VLOOKUP(E86,VIP!$A$2:$O14966,2,0)</f>
        <v>DRBR391</v>
      </c>
      <c r="G86" s="155" t="str">
        <f>VLOOKUP(E86,'LISTADO ATM'!$A$2:$B$901,2,0)</f>
        <v xml:space="preserve">ATM S/M Jumbo Luperón </v>
      </c>
      <c r="H86" s="155" t="str">
        <f>VLOOKUP(E86,VIP!$A$2:$O19927,7,FALSE)</f>
        <v>Si</v>
      </c>
      <c r="I86" s="155" t="str">
        <f>VLOOKUP(E86,VIP!$A$2:$O11892,8,FALSE)</f>
        <v>Si</v>
      </c>
      <c r="J86" s="155" t="str">
        <f>VLOOKUP(E86,VIP!$A$2:$O11842,8,FALSE)</f>
        <v>Si</v>
      </c>
      <c r="K86" s="155" t="str">
        <f>VLOOKUP(E86,VIP!$A$2:$O15416,6,0)</f>
        <v>NO</v>
      </c>
      <c r="L86" s="140" t="s">
        <v>2411</v>
      </c>
      <c r="M86" s="95" t="s">
        <v>2439</v>
      </c>
      <c r="N86" s="95" t="s">
        <v>2446</v>
      </c>
      <c r="O86" s="155" t="s">
        <v>2447</v>
      </c>
      <c r="P86" s="155"/>
      <c r="Q86" s="95" t="s">
        <v>2411</v>
      </c>
      <c r="U86" s="78"/>
      <c r="V86" s="138"/>
    </row>
    <row r="87" spans="1:22" s="123" customFormat="1" ht="18" x14ac:dyDescent="0.25">
      <c r="A87" s="155" t="str">
        <f>VLOOKUP(E87,'LISTADO ATM'!$A$2:$C$902,3,0)</f>
        <v>DISTRITO NACIONAL</v>
      </c>
      <c r="B87" s="150" t="s">
        <v>2728</v>
      </c>
      <c r="C87" s="96">
        <v>44423.032870370371</v>
      </c>
      <c r="D87" s="96" t="s">
        <v>2442</v>
      </c>
      <c r="E87" s="136">
        <v>438</v>
      </c>
      <c r="F87" s="155" t="str">
        <f>VLOOKUP(E87,VIP!$A$2:$O14965,2,0)</f>
        <v>DRBR438</v>
      </c>
      <c r="G87" s="155" t="str">
        <f>VLOOKUP(E87,'LISTADO ATM'!$A$2:$B$901,2,0)</f>
        <v xml:space="preserve">ATM Autobanco Torre IV </v>
      </c>
      <c r="H87" s="155" t="str">
        <f>VLOOKUP(E87,VIP!$A$2:$O19926,7,FALSE)</f>
        <v>Si</v>
      </c>
      <c r="I87" s="155" t="str">
        <f>VLOOKUP(E87,VIP!$A$2:$O11891,8,FALSE)</f>
        <v>Si</v>
      </c>
      <c r="J87" s="155" t="str">
        <f>VLOOKUP(E87,VIP!$A$2:$O11841,8,FALSE)</f>
        <v>Si</v>
      </c>
      <c r="K87" s="155" t="str">
        <f>VLOOKUP(E87,VIP!$A$2:$O15415,6,0)</f>
        <v>SI</v>
      </c>
      <c r="L87" s="140" t="s">
        <v>2435</v>
      </c>
      <c r="M87" s="95" t="s">
        <v>2439</v>
      </c>
      <c r="N87" s="95" t="s">
        <v>2446</v>
      </c>
      <c r="O87" s="155" t="s">
        <v>2447</v>
      </c>
      <c r="P87" s="155"/>
      <c r="Q87" s="95" t="s">
        <v>2435</v>
      </c>
      <c r="U87" s="78"/>
      <c r="V87" s="138"/>
    </row>
    <row r="88" spans="1:22" s="123" customFormat="1" ht="18" x14ac:dyDescent="0.25">
      <c r="A88" s="155" t="str">
        <f>VLOOKUP(E88,'LISTADO ATM'!$A$2:$C$902,3,0)</f>
        <v>ESTE</v>
      </c>
      <c r="B88" s="150" t="s">
        <v>2727</v>
      </c>
      <c r="C88" s="96">
        <v>44423.034837962965</v>
      </c>
      <c r="D88" s="96" t="s">
        <v>2462</v>
      </c>
      <c r="E88" s="136">
        <v>345</v>
      </c>
      <c r="F88" s="155" t="str">
        <f>VLOOKUP(E88,VIP!$A$2:$O14964,2,0)</f>
        <v>DRBR345</v>
      </c>
      <c r="G88" s="155" t="str">
        <f>VLOOKUP(E88,'LISTADO ATM'!$A$2:$B$901,2,0)</f>
        <v>ATM Oficina Yamasá  II</v>
      </c>
      <c r="H88" s="155" t="str">
        <f>VLOOKUP(E88,VIP!$A$2:$O19925,7,FALSE)</f>
        <v>N/A</v>
      </c>
      <c r="I88" s="155" t="str">
        <f>VLOOKUP(E88,VIP!$A$2:$O11890,8,FALSE)</f>
        <v>N/A</v>
      </c>
      <c r="J88" s="155" t="str">
        <f>VLOOKUP(E88,VIP!$A$2:$O11840,8,FALSE)</f>
        <v>N/A</v>
      </c>
      <c r="K88" s="155" t="str">
        <f>VLOOKUP(E88,VIP!$A$2:$O15414,6,0)</f>
        <v>N/A</v>
      </c>
      <c r="L88" s="140" t="s">
        <v>2411</v>
      </c>
      <c r="M88" s="95" t="s">
        <v>2439</v>
      </c>
      <c r="N88" s="95" t="s">
        <v>2446</v>
      </c>
      <c r="O88" s="155" t="s">
        <v>2742</v>
      </c>
      <c r="P88" s="155"/>
      <c r="Q88" s="95" t="s">
        <v>2411</v>
      </c>
      <c r="U88" s="78"/>
      <c r="V88" s="138"/>
    </row>
    <row r="89" spans="1:22" s="123" customFormat="1" ht="18" x14ac:dyDescent="0.25">
      <c r="A89" s="155" t="str">
        <f>VLOOKUP(E89,'LISTADO ATM'!$A$2:$C$902,3,0)</f>
        <v>DISTRITO NACIONAL</v>
      </c>
      <c r="B89" s="150" t="s">
        <v>2726</v>
      </c>
      <c r="C89" s="96">
        <v>44423.035833333335</v>
      </c>
      <c r="D89" s="96" t="s">
        <v>2442</v>
      </c>
      <c r="E89" s="136">
        <v>696</v>
      </c>
      <c r="F89" s="155" t="str">
        <f>VLOOKUP(E89,VIP!$A$2:$O14963,2,0)</f>
        <v>DRBR696</v>
      </c>
      <c r="G89" s="155" t="str">
        <f>VLOOKUP(E89,'LISTADO ATM'!$A$2:$B$901,2,0)</f>
        <v>ATM Olé Jacobo Majluta</v>
      </c>
      <c r="H89" s="155" t="str">
        <f>VLOOKUP(E89,VIP!$A$2:$O19924,7,FALSE)</f>
        <v>Si</v>
      </c>
      <c r="I89" s="155" t="str">
        <f>VLOOKUP(E89,VIP!$A$2:$O11889,8,FALSE)</f>
        <v>Si</v>
      </c>
      <c r="J89" s="155" t="str">
        <f>VLOOKUP(E89,VIP!$A$2:$O11839,8,FALSE)</f>
        <v>Si</v>
      </c>
      <c r="K89" s="155" t="str">
        <f>VLOOKUP(E89,VIP!$A$2:$O15413,6,0)</f>
        <v>NO</v>
      </c>
      <c r="L89" s="140" t="s">
        <v>2411</v>
      </c>
      <c r="M89" s="95" t="s">
        <v>2439</v>
      </c>
      <c r="N89" s="95" t="s">
        <v>2446</v>
      </c>
      <c r="O89" s="155" t="s">
        <v>2447</v>
      </c>
      <c r="P89" s="155"/>
      <c r="Q89" s="95" t="s">
        <v>2411</v>
      </c>
      <c r="U89" s="78"/>
      <c r="V89" s="138"/>
    </row>
    <row r="90" spans="1:22" s="123" customFormat="1" ht="18" x14ac:dyDescent="0.25">
      <c r="A90" s="155" t="str">
        <f>VLOOKUP(E90,'LISTADO ATM'!$A$2:$C$902,3,0)</f>
        <v>NORTE</v>
      </c>
      <c r="B90" s="150" t="s">
        <v>2725</v>
      </c>
      <c r="C90" s="96">
        <v>44423.043541666666</v>
      </c>
      <c r="D90" s="96" t="s">
        <v>2616</v>
      </c>
      <c r="E90" s="136">
        <v>208</v>
      </c>
      <c r="F90" s="155" t="str">
        <f>VLOOKUP(E90,VIP!$A$2:$O14962,2,0)</f>
        <v>DRBR208</v>
      </c>
      <c r="G90" s="155" t="str">
        <f>VLOOKUP(E90,'LISTADO ATM'!$A$2:$B$901,2,0)</f>
        <v xml:space="preserve">ATM UNP Tireo </v>
      </c>
      <c r="H90" s="155" t="str">
        <f>VLOOKUP(E90,VIP!$A$2:$O19923,7,FALSE)</f>
        <v>Si</v>
      </c>
      <c r="I90" s="155" t="str">
        <f>VLOOKUP(E90,VIP!$A$2:$O11888,8,FALSE)</f>
        <v>Si</v>
      </c>
      <c r="J90" s="155" t="str">
        <f>VLOOKUP(E90,VIP!$A$2:$O11838,8,FALSE)</f>
        <v>Si</v>
      </c>
      <c r="K90" s="155" t="str">
        <f>VLOOKUP(E90,VIP!$A$2:$O15412,6,0)</f>
        <v>NO</v>
      </c>
      <c r="L90" s="140" t="s">
        <v>2435</v>
      </c>
      <c r="M90" s="95" t="s">
        <v>2439</v>
      </c>
      <c r="N90" s="95" t="s">
        <v>2446</v>
      </c>
      <c r="O90" s="155" t="s">
        <v>2617</v>
      </c>
      <c r="P90" s="155"/>
      <c r="Q90" s="95" t="s">
        <v>2435</v>
      </c>
      <c r="U90" s="78"/>
      <c r="V90" s="138"/>
    </row>
    <row r="91" spans="1:22" s="123" customFormat="1" ht="18" x14ac:dyDescent="0.25">
      <c r="A91" s="155" t="str">
        <f>VLOOKUP(E91,'LISTADO ATM'!$A$2:$C$902,3,0)</f>
        <v>DISTRITO NACIONAL</v>
      </c>
      <c r="B91" s="150" t="s">
        <v>2724</v>
      </c>
      <c r="C91" s="96">
        <v>44423.045057870368</v>
      </c>
      <c r="D91" s="96" t="s">
        <v>2442</v>
      </c>
      <c r="E91" s="136">
        <v>32</v>
      </c>
      <c r="F91" s="155" t="str">
        <f>VLOOKUP(E91,VIP!$A$2:$O14961,2,0)</f>
        <v>DRBR032</v>
      </c>
      <c r="G91" s="155" t="str">
        <f>VLOOKUP(E91,'LISTADO ATM'!$A$2:$B$901,2,0)</f>
        <v xml:space="preserve">ATM Oficina San Martín II </v>
      </c>
      <c r="H91" s="155" t="str">
        <f>VLOOKUP(E91,VIP!$A$2:$O19922,7,FALSE)</f>
        <v>Si</v>
      </c>
      <c r="I91" s="155" t="str">
        <f>VLOOKUP(E91,VIP!$A$2:$O11887,8,FALSE)</f>
        <v>Si</v>
      </c>
      <c r="J91" s="155" t="str">
        <f>VLOOKUP(E91,VIP!$A$2:$O11837,8,FALSE)</f>
        <v>Si</v>
      </c>
      <c r="K91" s="155" t="str">
        <f>VLOOKUP(E91,VIP!$A$2:$O15411,6,0)</f>
        <v>NO</v>
      </c>
      <c r="L91" s="140" t="s">
        <v>2411</v>
      </c>
      <c r="M91" s="95" t="s">
        <v>2439</v>
      </c>
      <c r="N91" s="95" t="s">
        <v>2446</v>
      </c>
      <c r="O91" s="155" t="s">
        <v>2447</v>
      </c>
      <c r="P91" s="155"/>
      <c r="Q91" s="95" t="s">
        <v>2411</v>
      </c>
      <c r="U91" s="78"/>
      <c r="V91" s="138"/>
    </row>
    <row r="92" spans="1:22" s="123" customFormat="1" ht="18" x14ac:dyDescent="0.25">
      <c r="A92" s="155" t="str">
        <f>VLOOKUP(E92,'LISTADO ATM'!$A$2:$C$902,3,0)</f>
        <v>DISTRITO NACIONAL</v>
      </c>
      <c r="B92" s="150" t="s">
        <v>2723</v>
      </c>
      <c r="C92" s="96">
        <v>44423.046620370369</v>
      </c>
      <c r="D92" s="96" t="s">
        <v>2442</v>
      </c>
      <c r="E92" s="136">
        <v>394</v>
      </c>
      <c r="F92" s="155" t="str">
        <f>VLOOKUP(E92,VIP!$A$2:$O14960,2,0)</f>
        <v>DRBR394</v>
      </c>
      <c r="G92" s="155" t="str">
        <f>VLOOKUP(E92,'LISTADO ATM'!$A$2:$B$901,2,0)</f>
        <v xml:space="preserve">ATM Multicentro La Sirena Luperón </v>
      </c>
      <c r="H92" s="155" t="str">
        <f>VLOOKUP(E92,VIP!$A$2:$O19921,7,FALSE)</f>
        <v>Si</v>
      </c>
      <c r="I92" s="155" t="str">
        <f>VLOOKUP(E92,VIP!$A$2:$O11886,8,FALSE)</f>
        <v>Si</v>
      </c>
      <c r="J92" s="155" t="str">
        <f>VLOOKUP(E92,VIP!$A$2:$O11836,8,FALSE)</f>
        <v>Si</v>
      </c>
      <c r="K92" s="155" t="str">
        <f>VLOOKUP(E92,VIP!$A$2:$O15410,6,0)</f>
        <v>NO</v>
      </c>
      <c r="L92" s="140" t="s">
        <v>2411</v>
      </c>
      <c r="M92" s="95" t="s">
        <v>2439</v>
      </c>
      <c r="N92" s="95" t="s">
        <v>2446</v>
      </c>
      <c r="O92" s="155" t="s">
        <v>2447</v>
      </c>
      <c r="P92" s="155"/>
      <c r="Q92" s="95" t="s">
        <v>2411</v>
      </c>
      <c r="U92" s="78"/>
      <c r="V92" s="138"/>
    </row>
    <row r="93" spans="1:22" s="123" customFormat="1" ht="18" x14ac:dyDescent="0.25">
      <c r="A93" s="155" t="str">
        <f>VLOOKUP(E93,'LISTADO ATM'!$A$2:$C$902,3,0)</f>
        <v>DISTRITO NACIONAL</v>
      </c>
      <c r="B93" s="150" t="s">
        <v>2722</v>
      </c>
      <c r="C93" s="96">
        <v>44423.047685185185</v>
      </c>
      <c r="D93" s="96" t="s">
        <v>2462</v>
      </c>
      <c r="E93" s="136">
        <v>957</v>
      </c>
      <c r="F93" s="155" t="str">
        <f>VLOOKUP(E93,VIP!$A$2:$O14959,2,0)</f>
        <v>DRBR23F</v>
      </c>
      <c r="G93" s="155" t="str">
        <f>VLOOKUP(E93,'LISTADO ATM'!$A$2:$B$901,2,0)</f>
        <v xml:space="preserve">ATM Oficina Venezuela </v>
      </c>
      <c r="H93" s="155" t="str">
        <f>VLOOKUP(E93,VIP!$A$2:$O19920,7,FALSE)</f>
        <v>Si</v>
      </c>
      <c r="I93" s="155" t="str">
        <f>VLOOKUP(E93,VIP!$A$2:$O11885,8,FALSE)</f>
        <v>Si</v>
      </c>
      <c r="J93" s="155" t="str">
        <f>VLOOKUP(E93,VIP!$A$2:$O11835,8,FALSE)</f>
        <v>Si</v>
      </c>
      <c r="K93" s="155" t="str">
        <f>VLOOKUP(E93,VIP!$A$2:$O15409,6,0)</f>
        <v>SI</v>
      </c>
      <c r="L93" s="140" t="s">
        <v>2411</v>
      </c>
      <c r="M93" s="95" t="s">
        <v>2439</v>
      </c>
      <c r="N93" s="95" t="s">
        <v>2446</v>
      </c>
      <c r="O93" s="155" t="s">
        <v>2742</v>
      </c>
      <c r="P93" s="155"/>
      <c r="Q93" s="95" t="s">
        <v>2411</v>
      </c>
      <c r="U93" s="78"/>
      <c r="V93" s="138"/>
    </row>
    <row r="94" spans="1:22" s="123" customFormat="1" ht="18" x14ac:dyDescent="0.25">
      <c r="A94" s="155" t="str">
        <f>VLOOKUP(E94,'LISTADO ATM'!$A$2:$C$902,3,0)</f>
        <v>ESTE</v>
      </c>
      <c r="B94" s="150" t="s">
        <v>2721</v>
      </c>
      <c r="C94" s="96">
        <v>44423.052337962959</v>
      </c>
      <c r="D94" s="96" t="s">
        <v>2462</v>
      </c>
      <c r="E94" s="136">
        <v>211</v>
      </c>
      <c r="F94" s="155" t="str">
        <f>VLOOKUP(E94,VIP!$A$2:$O14958,2,0)</f>
        <v>DRBR211</v>
      </c>
      <c r="G94" s="155" t="str">
        <f>VLOOKUP(E94,'LISTADO ATM'!$A$2:$B$901,2,0)</f>
        <v xml:space="preserve">ATM Oficina La Romana I </v>
      </c>
      <c r="H94" s="155" t="str">
        <f>VLOOKUP(E94,VIP!$A$2:$O19919,7,FALSE)</f>
        <v>Si</v>
      </c>
      <c r="I94" s="155" t="str">
        <f>VLOOKUP(E94,VIP!$A$2:$O11884,8,FALSE)</f>
        <v>Si</v>
      </c>
      <c r="J94" s="155" t="str">
        <f>VLOOKUP(E94,VIP!$A$2:$O11834,8,FALSE)</f>
        <v>Si</v>
      </c>
      <c r="K94" s="155" t="str">
        <f>VLOOKUP(E94,VIP!$A$2:$O15408,6,0)</f>
        <v>NO</v>
      </c>
      <c r="L94" s="140" t="s">
        <v>2411</v>
      </c>
      <c r="M94" s="95" t="s">
        <v>2439</v>
      </c>
      <c r="N94" s="95" t="s">
        <v>2446</v>
      </c>
      <c r="O94" s="155" t="s">
        <v>2742</v>
      </c>
      <c r="P94" s="155"/>
      <c r="Q94" s="95" t="s">
        <v>2411</v>
      </c>
      <c r="U94" s="78"/>
      <c r="V94" s="138"/>
    </row>
    <row r="95" spans="1:22" s="123" customFormat="1" ht="18" x14ac:dyDescent="0.25">
      <c r="A95" s="155" t="str">
        <f>VLOOKUP(E95,'LISTADO ATM'!$A$2:$C$902,3,0)</f>
        <v>DISTRITO NACIONAL</v>
      </c>
      <c r="B95" s="150" t="s">
        <v>2720</v>
      </c>
      <c r="C95" s="96">
        <v>44423.053356481483</v>
      </c>
      <c r="D95" s="96" t="s">
        <v>2442</v>
      </c>
      <c r="E95" s="136">
        <v>192</v>
      </c>
      <c r="F95" s="155" t="str">
        <f>VLOOKUP(E95,VIP!$A$2:$O14957,2,0)</f>
        <v>DRBR192</v>
      </c>
      <c r="G95" s="155" t="str">
        <f>VLOOKUP(E95,'LISTADO ATM'!$A$2:$B$901,2,0)</f>
        <v xml:space="preserve">ATM Autobanco Luperón II </v>
      </c>
      <c r="H95" s="155" t="str">
        <f>VLOOKUP(E95,VIP!$A$2:$O19918,7,FALSE)</f>
        <v>Si</v>
      </c>
      <c r="I95" s="155" t="str">
        <f>VLOOKUP(E95,VIP!$A$2:$O11883,8,FALSE)</f>
        <v>Si</v>
      </c>
      <c r="J95" s="155" t="str">
        <f>VLOOKUP(E95,VIP!$A$2:$O11833,8,FALSE)</f>
        <v>Si</v>
      </c>
      <c r="K95" s="155" t="str">
        <f>VLOOKUP(E95,VIP!$A$2:$O15407,6,0)</f>
        <v>NO</v>
      </c>
      <c r="L95" s="140" t="s">
        <v>2435</v>
      </c>
      <c r="M95" s="95" t="s">
        <v>2439</v>
      </c>
      <c r="N95" s="95" t="s">
        <v>2446</v>
      </c>
      <c r="O95" s="155" t="s">
        <v>2447</v>
      </c>
      <c r="P95" s="155"/>
      <c r="Q95" s="95" t="s">
        <v>2435</v>
      </c>
      <c r="U95" s="78"/>
      <c r="V95" s="138"/>
    </row>
    <row r="96" spans="1:22" s="123" customFormat="1" ht="18" x14ac:dyDescent="0.25">
      <c r="A96" s="155" t="str">
        <f>VLOOKUP(E96,'LISTADO ATM'!$A$2:$C$902,3,0)</f>
        <v>DISTRITO NACIONAL</v>
      </c>
      <c r="B96" s="150" t="s">
        <v>2719</v>
      </c>
      <c r="C96" s="96">
        <v>44423.06287037037</v>
      </c>
      <c r="D96" s="96" t="s">
        <v>2442</v>
      </c>
      <c r="E96" s="136">
        <v>688</v>
      </c>
      <c r="F96" s="155" t="str">
        <f>VLOOKUP(E96,VIP!$A$2:$O14956,2,0)</f>
        <v>DRBR688</v>
      </c>
      <c r="G96" s="155" t="str">
        <f>VLOOKUP(E96,'LISTADO ATM'!$A$2:$B$901,2,0)</f>
        <v>ATM Innova Centro Ave. Kennedy</v>
      </c>
      <c r="H96" s="155" t="str">
        <f>VLOOKUP(E96,VIP!$A$2:$O19917,7,FALSE)</f>
        <v>Si</v>
      </c>
      <c r="I96" s="155" t="str">
        <f>VLOOKUP(E96,VIP!$A$2:$O11882,8,FALSE)</f>
        <v>Si</v>
      </c>
      <c r="J96" s="155" t="str">
        <f>VLOOKUP(E96,VIP!$A$2:$O11832,8,FALSE)</f>
        <v>Si</v>
      </c>
      <c r="K96" s="155" t="str">
        <f>VLOOKUP(E96,VIP!$A$2:$O15406,6,0)</f>
        <v>NO</v>
      </c>
      <c r="L96" s="140" t="s">
        <v>2435</v>
      </c>
      <c r="M96" s="95" t="s">
        <v>2439</v>
      </c>
      <c r="N96" s="95" t="s">
        <v>2446</v>
      </c>
      <c r="O96" s="155" t="s">
        <v>2447</v>
      </c>
      <c r="P96" s="155"/>
      <c r="Q96" s="95" t="s">
        <v>2435</v>
      </c>
      <c r="U96" s="78"/>
      <c r="V96" s="138"/>
    </row>
    <row r="97" spans="1:22" s="123" customFormat="1" ht="18" x14ac:dyDescent="0.25">
      <c r="A97" s="155" t="str">
        <f>VLOOKUP(E97,'LISTADO ATM'!$A$2:$C$902,3,0)</f>
        <v>ESTE</v>
      </c>
      <c r="B97" s="150" t="s">
        <v>2718</v>
      </c>
      <c r="C97" s="96">
        <v>44423.064432870371</v>
      </c>
      <c r="D97" s="96" t="s">
        <v>2442</v>
      </c>
      <c r="E97" s="136">
        <v>609</v>
      </c>
      <c r="F97" s="155" t="str">
        <f>VLOOKUP(E97,VIP!$A$2:$O14955,2,0)</f>
        <v>DRBR120</v>
      </c>
      <c r="G97" s="155" t="str">
        <f>VLOOKUP(E97,'LISTADO ATM'!$A$2:$B$901,2,0)</f>
        <v xml:space="preserve">ATM S/M Jumbo (San Pedro) </v>
      </c>
      <c r="H97" s="155" t="str">
        <f>VLOOKUP(E97,VIP!$A$2:$O19916,7,FALSE)</f>
        <v>Si</v>
      </c>
      <c r="I97" s="155" t="str">
        <f>VLOOKUP(E97,VIP!$A$2:$O11881,8,FALSE)</f>
        <v>Si</v>
      </c>
      <c r="J97" s="155" t="str">
        <f>VLOOKUP(E97,VIP!$A$2:$O11831,8,FALSE)</f>
        <v>Si</v>
      </c>
      <c r="K97" s="155" t="str">
        <f>VLOOKUP(E97,VIP!$A$2:$O15405,6,0)</f>
        <v>NO</v>
      </c>
      <c r="L97" s="140" t="s">
        <v>2411</v>
      </c>
      <c r="M97" s="95" t="s">
        <v>2439</v>
      </c>
      <c r="N97" s="95" t="s">
        <v>2446</v>
      </c>
      <c r="O97" s="155" t="s">
        <v>2447</v>
      </c>
      <c r="P97" s="155"/>
      <c r="Q97" s="95" t="s">
        <v>2411</v>
      </c>
      <c r="U97" s="78"/>
      <c r="V97" s="138"/>
    </row>
    <row r="98" spans="1:22" s="123" customFormat="1" ht="18" x14ac:dyDescent="0.25">
      <c r="A98" s="155" t="str">
        <f>VLOOKUP(E98,'LISTADO ATM'!$A$2:$C$902,3,0)</f>
        <v>DISTRITO NACIONAL</v>
      </c>
      <c r="B98" s="150" t="s">
        <v>2717</v>
      </c>
      <c r="C98" s="96">
        <v>44423.068090277775</v>
      </c>
      <c r="D98" s="96" t="s">
        <v>2462</v>
      </c>
      <c r="E98" s="136">
        <v>911</v>
      </c>
      <c r="F98" s="155" t="str">
        <f>VLOOKUP(E98,VIP!$A$2:$O14954,2,0)</f>
        <v>DRBR911</v>
      </c>
      <c r="G98" s="155" t="str">
        <f>VLOOKUP(E98,'LISTADO ATM'!$A$2:$B$901,2,0)</f>
        <v xml:space="preserve">ATM Oficina Venezuela II </v>
      </c>
      <c r="H98" s="155" t="str">
        <f>VLOOKUP(E98,VIP!$A$2:$O19915,7,FALSE)</f>
        <v>Si</v>
      </c>
      <c r="I98" s="155" t="str">
        <f>VLOOKUP(E98,VIP!$A$2:$O11880,8,FALSE)</f>
        <v>Si</v>
      </c>
      <c r="J98" s="155" t="str">
        <f>VLOOKUP(E98,VIP!$A$2:$O11830,8,FALSE)</f>
        <v>Si</v>
      </c>
      <c r="K98" s="155" t="str">
        <f>VLOOKUP(E98,VIP!$A$2:$O15404,6,0)</f>
        <v>SI</v>
      </c>
      <c r="L98" s="140" t="s">
        <v>2435</v>
      </c>
      <c r="M98" s="95" t="s">
        <v>2439</v>
      </c>
      <c r="N98" s="95" t="s">
        <v>2446</v>
      </c>
      <c r="O98" s="155" t="s">
        <v>2742</v>
      </c>
      <c r="P98" s="155"/>
      <c r="Q98" s="95" t="s">
        <v>2435</v>
      </c>
      <c r="U98" s="78"/>
      <c r="V98" s="138"/>
    </row>
    <row r="99" spans="1:22" s="123" customFormat="1" ht="18" x14ac:dyDescent="0.25">
      <c r="A99" s="155" t="str">
        <f>VLOOKUP(E99,'LISTADO ATM'!$A$2:$C$902,3,0)</f>
        <v>NORTE</v>
      </c>
      <c r="B99" s="150" t="s">
        <v>2716</v>
      </c>
      <c r="C99" s="96">
        <v>44423.069467592592</v>
      </c>
      <c r="D99" s="96" t="s">
        <v>2462</v>
      </c>
      <c r="E99" s="136">
        <v>910</v>
      </c>
      <c r="F99" s="155" t="str">
        <f>VLOOKUP(E99,VIP!$A$2:$O14953,2,0)</f>
        <v>DRBR12A</v>
      </c>
      <c r="G99" s="155" t="str">
        <f>VLOOKUP(E99,'LISTADO ATM'!$A$2:$B$901,2,0)</f>
        <v xml:space="preserve">ATM Oficina El Sol II (Santiago) </v>
      </c>
      <c r="H99" s="155" t="str">
        <f>VLOOKUP(E99,VIP!$A$2:$O19914,7,FALSE)</f>
        <v>Si</v>
      </c>
      <c r="I99" s="155" t="str">
        <f>VLOOKUP(E99,VIP!$A$2:$O11879,8,FALSE)</f>
        <v>Si</v>
      </c>
      <c r="J99" s="155" t="str">
        <f>VLOOKUP(E99,VIP!$A$2:$O11829,8,FALSE)</f>
        <v>Si</v>
      </c>
      <c r="K99" s="155" t="str">
        <f>VLOOKUP(E99,VIP!$A$2:$O15403,6,0)</f>
        <v>SI</v>
      </c>
      <c r="L99" s="140" t="s">
        <v>2435</v>
      </c>
      <c r="M99" s="95" t="s">
        <v>2439</v>
      </c>
      <c r="N99" s="95" t="s">
        <v>2446</v>
      </c>
      <c r="O99" s="155" t="s">
        <v>2742</v>
      </c>
      <c r="P99" s="155"/>
      <c r="Q99" s="95" t="s">
        <v>2435</v>
      </c>
      <c r="U99" s="78"/>
      <c r="V99" s="138"/>
    </row>
    <row r="100" spans="1:22" s="123" customFormat="1" ht="18" x14ac:dyDescent="0.25">
      <c r="A100" s="155" t="str">
        <f>VLOOKUP(E100,'LISTADO ATM'!$A$2:$C$902,3,0)</f>
        <v>ESTE</v>
      </c>
      <c r="B100" s="150" t="s">
        <v>2715</v>
      </c>
      <c r="C100" s="96">
        <v>44423.074837962966</v>
      </c>
      <c r="D100" s="96" t="s">
        <v>2442</v>
      </c>
      <c r="E100" s="136">
        <v>159</v>
      </c>
      <c r="F100" s="155" t="str">
        <f>VLOOKUP(E100,VIP!$A$2:$O14952,2,0)</f>
        <v>DRBR159</v>
      </c>
      <c r="G100" s="155" t="str">
        <f>VLOOKUP(E100,'LISTADO ATM'!$A$2:$B$901,2,0)</f>
        <v xml:space="preserve">ATM Hotel Dreams Bayahibe I </v>
      </c>
      <c r="H100" s="155" t="str">
        <f>VLOOKUP(E100,VIP!$A$2:$O19913,7,FALSE)</f>
        <v>Si</v>
      </c>
      <c r="I100" s="155" t="str">
        <f>VLOOKUP(E100,VIP!$A$2:$O11878,8,FALSE)</f>
        <v>Si</v>
      </c>
      <c r="J100" s="155" t="str">
        <f>VLOOKUP(E100,VIP!$A$2:$O11828,8,FALSE)</f>
        <v>Si</v>
      </c>
      <c r="K100" s="155" t="str">
        <f>VLOOKUP(E100,VIP!$A$2:$O15402,6,0)</f>
        <v>NO</v>
      </c>
      <c r="L100" s="140" t="s">
        <v>2741</v>
      </c>
      <c r="M100" s="95" t="s">
        <v>2439</v>
      </c>
      <c r="N100" s="95" t="s">
        <v>2446</v>
      </c>
      <c r="O100" s="155" t="s">
        <v>2447</v>
      </c>
      <c r="P100" s="155"/>
      <c r="Q100" s="95" t="s">
        <v>2741</v>
      </c>
      <c r="U100" s="78"/>
      <c r="V100" s="138"/>
    </row>
    <row r="101" spans="1:22" s="123" customFormat="1" ht="18" x14ac:dyDescent="0.25">
      <c r="A101" s="155" t="str">
        <f>VLOOKUP(E101,'LISTADO ATM'!$A$2:$C$902,3,0)</f>
        <v>DISTRITO NACIONAL</v>
      </c>
      <c r="B101" s="150" t="s">
        <v>2714</v>
      </c>
      <c r="C101" s="96">
        <v>44423.076689814814</v>
      </c>
      <c r="D101" s="96" t="s">
        <v>2442</v>
      </c>
      <c r="E101" s="136">
        <v>980</v>
      </c>
      <c r="F101" s="155" t="str">
        <f>VLOOKUP(E101,VIP!$A$2:$O14951,2,0)</f>
        <v>DRBR980</v>
      </c>
      <c r="G101" s="155" t="str">
        <f>VLOOKUP(E101,'LISTADO ATM'!$A$2:$B$901,2,0)</f>
        <v xml:space="preserve">ATM Oficina Bella Vista Mall II </v>
      </c>
      <c r="H101" s="155" t="str">
        <f>VLOOKUP(E101,VIP!$A$2:$O19912,7,FALSE)</f>
        <v>Si</v>
      </c>
      <c r="I101" s="155" t="str">
        <f>VLOOKUP(E101,VIP!$A$2:$O11877,8,FALSE)</f>
        <v>Si</v>
      </c>
      <c r="J101" s="155" t="str">
        <f>VLOOKUP(E101,VIP!$A$2:$O11827,8,FALSE)</f>
        <v>Si</v>
      </c>
      <c r="K101" s="155" t="str">
        <f>VLOOKUP(E101,VIP!$A$2:$O15401,6,0)</f>
        <v>NO</v>
      </c>
      <c r="L101" s="140" t="s">
        <v>2740</v>
      </c>
      <c r="M101" s="95" t="s">
        <v>2439</v>
      </c>
      <c r="N101" s="95" t="s">
        <v>2446</v>
      </c>
      <c r="O101" s="155" t="s">
        <v>2447</v>
      </c>
      <c r="P101" s="155"/>
      <c r="Q101" s="95" t="s">
        <v>2740</v>
      </c>
      <c r="U101" s="78"/>
      <c r="V101" s="138"/>
    </row>
    <row r="102" spans="1:22" s="123" customFormat="1" ht="18" x14ac:dyDescent="0.25">
      <c r="A102" s="155" t="str">
        <f>VLOOKUP(E102,'LISTADO ATM'!$A$2:$C$902,3,0)</f>
        <v>ESTE</v>
      </c>
      <c r="B102" s="150" t="s">
        <v>2713</v>
      </c>
      <c r="C102" s="96">
        <v>44423.092627314814</v>
      </c>
      <c r="D102" s="96" t="s">
        <v>2175</v>
      </c>
      <c r="E102" s="136">
        <v>789</v>
      </c>
      <c r="F102" s="155" t="str">
        <f>VLOOKUP(E102,VIP!$A$2:$O14950,2,0)</f>
        <v>DRBR789</v>
      </c>
      <c r="G102" s="155" t="str">
        <f>VLOOKUP(E102,'LISTADO ATM'!$A$2:$B$901,2,0)</f>
        <v>ATM Hotel Bellevue Boca Chica</v>
      </c>
      <c r="H102" s="155" t="str">
        <f>VLOOKUP(E102,VIP!$A$2:$O19911,7,FALSE)</f>
        <v>Si</v>
      </c>
      <c r="I102" s="155" t="str">
        <f>VLOOKUP(E102,VIP!$A$2:$O11876,8,FALSE)</f>
        <v>Si</v>
      </c>
      <c r="J102" s="155" t="str">
        <f>VLOOKUP(E102,VIP!$A$2:$O11826,8,FALSE)</f>
        <v>Si</v>
      </c>
      <c r="K102" s="155" t="str">
        <f>VLOOKUP(E102,VIP!$A$2:$O15400,6,0)</f>
        <v>NO</v>
      </c>
      <c r="L102" s="140" t="s">
        <v>2240</v>
      </c>
      <c r="M102" s="95" t="s">
        <v>2439</v>
      </c>
      <c r="N102" s="95" t="s">
        <v>2446</v>
      </c>
      <c r="O102" s="155" t="s">
        <v>2448</v>
      </c>
      <c r="P102" s="155"/>
      <c r="Q102" s="95" t="s">
        <v>2240</v>
      </c>
      <c r="U102" s="78"/>
      <c r="V102" s="138"/>
    </row>
    <row r="103" spans="1:22" s="123" customFormat="1" ht="18" x14ac:dyDescent="0.25">
      <c r="A103" s="155" t="str">
        <f>VLOOKUP(E103,'LISTADO ATM'!$A$2:$C$902,3,0)</f>
        <v>DISTRITO NACIONAL</v>
      </c>
      <c r="B103" s="150" t="s">
        <v>2712</v>
      </c>
      <c r="C103" s="96">
        <v>44423.096747685187</v>
      </c>
      <c r="D103" s="96" t="s">
        <v>2175</v>
      </c>
      <c r="E103" s="136">
        <v>706</v>
      </c>
      <c r="F103" s="155" t="str">
        <f>VLOOKUP(E103,VIP!$A$2:$O14949,2,0)</f>
        <v>DRBR706</v>
      </c>
      <c r="G103" s="155" t="str">
        <f>VLOOKUP(E103,'LISTADO ATM'!$A$2:$B$901,2,0)</f>
        <v xml:space="preserve">ATM S/M Pristine </v>
      </c>
      <c r="H103" s="155" t="str">
        <f>VLOOKUP(E103,VIP!$A$2:$O19910,7,FALSE)</f>
        <v>Si</v>
      </c>
      <c r="I103" s="155" t="str">
        <f>VLOOKUP(E103,VIP!$A$2:$O11875,8,FALSE)</f>
        <v>Si</v>
      </c>
      <c r="J103" s="155" t="str">
        <f>VLOOKUP(E103,VIP!$A$2:$O11825,8,FALSE)</f>
        <v>Si</v>
      </c>
      <c r="K103" s="155" t="str">
        <f>VLOOKUP(E103,VIP!$A$2:$O15399,6,0)</f>
        <v>NO</v>
      </c>
      <c r="L103" s="140" t="s">
        <v>2240</v>
      </c>
      <c r="M103" s="95" t="s">
        <v>2439</v>
      </c>
      <c r="N103" s="95" t="s">
        <v>2446</v>
      </c>
      <c r="O103" s="155" t="s">
        <v>2448</v>
      </c>
      <c r="P103" s="155"/>
      <c r="Q103" s="95" t="s">
        <v>2240</v>
      </c>
      <c r="U103" s="78"/>
      <c r="V103" s="138"/>
    </row>
    <row r="104" spans="1:22" s="123" customFormat="1" ht="18" x14ac:dyDescent="0.25">
      <c r="A104" s="155" t="str">
        <f>VLOOKUP(E104,'LISTADO ATM'!$A$2:$C$902,3,0)</f>
        <v>ESTE</v>
      </c>
      <c r="B104" s="150" t="s">
        <v>2711</v>
      </c>
      <c r="C104" s="96">
        <v>44423.09752314815</v>
      </c>
      <c r="D104" s="96" t="s">
        <v>2442</v>
      </c>
      <c r="E104" s="136">
        <v>158</v>
      </c>
      <c r="F104" s="155" t="str">
        <f>VLOOKUP(E104,VIP!$A$2:$O14948,2,0)</f>
        <v>DRBR158</v>
      </c>
      <c r="G104" s="155" t="str">
        <f>VLOOKUP(E104,'LISTADO ATM'!$A$2:$B$901,2,0)</f>
        <v xml:space="preserve">ATM Oficina Romana Norte </v>
      </c>
      <c r="H104" s="155" t="str">
        <f>VLOOKUP(E104,VIP!$A$2:$O19909,7,FALSE)</f>
        <v>Si</v>
      </c>
      <c r="I104" s="155" t="str">
        <f>VLOOKUP(E104,VIP!$A$2:$O11874,8,FALSE)</f>
        <v>Si</v>
      </c>
      <c r="J104" s="155" t="str">
        <f>VLOOKUP(E104,VIP!$A$2:$O11824,8,FALSE)</f>
        <v>Si</v>
      </c>
      <c r="K104" s="155" t="str">
        <f>VLOOKUP(E104,VIP!$A$2:$O15398,6,0)</f>
        <v>SI</v>
      </c>
      <c r="L104" s="140" t="s">
        <v>2740</v>
      </c>
      <c r="M104" s="95" t="s">
        <v>2439</v>
      </c>
      <c r="N104" s="95" t="s">
        <v>2446</v>
      </c>
      <c r="O104" s="155" t="s">
        <v>2447</v>
      </c>
      <c r="P104" s="155"/>
      <c r="Q104" s="95" t="s">
        <v>2740</v>
      </c>
      <c r="U104" s="78"/>
      <c r="V104" s="138"/>
    </row>
    <row r="105" spans="1:22" s="123" customFormat="1" ht="18" x14ac:dyDescent="0.25">
      <c r="A105" s="155" t="str">
        <f>VLOOKUP(E105,'LISTADO ATM'!$A$2:$C$902,3,0)</f>
        <v>DISTRITO NACIONAL</v>
      </c>
      <c r="B105" s="150" t="s">
        <v>2710</v>
      </c>
      <c r="C105" s="96">
        <v>44423.101527777777</v>
      </c>
      <c r="D105" s="96" t="s">
        <v>2175</v>
      </c>
      <c r="E105" s="136">
        <v>267</v>
      </c>
      <c r="F105" s="155" t="str">
        <f>VLOOKUP(E105,VIP!$A$2:$O14947,2,0)</f>
        <v>DRBR267</v>
      </c>
      <c r="G105" s="155" t="str">
        <f>VLOOKUP(E105,'LISTADO ATM'!$A$2:$B$901,2,0)</f>
        <v xml:space="preserve">ATM Centro de Caja México </v>
      </c>
      <c r="H105" s="155" t="str">
        <f>VLOOKUP(E105,VIP!$A$2:$O19908,7,FALSE)</f>
        <v>Si</v>
      </c>
      <c r="I105" s="155" t="str">
        <f>VLOOKUP(E105,VIP!$A$2:$O11873,8,FALSE)</f>
        <v>Si</v>
      </c>
      <c r="J105" s="155" t="str">
        <f>VLOOKUP(E105,VIP!$A$2:$O11823,8,FALSE)</f>
        <v>Si</v>
      </c>
      <c r="K105" s="155" t="str">
        <f>VLOOKUP(E105,VIP!$A$2:$O15397,6,0)</f>
        <v>NO</v>
      </c>
      <c r="L105" s="140" t="s">
        <v>2458</v>
      </c>
      <c r="M105" s="95" t="s">
        <v>2439</v>
      </c>
      <c r="N105" s="95" t="s">
        <v>2446</v>
      </c>
      <c r="O105" s="155" t="s">
        <v>2448</v>
      </c>
      <c r="P105" s="155"/>
      <c r="Q105" s="95" t="s">
        <v>2458</v>
      </c>
      <c r="U105" s="78"/>
      <c r="V105" s="138"/>
    </row>
    <row r="106" spans="1:22" s="123" customFormat="1" ht="18" x14ac:dyDescent="0.25">
      <c r="A106" s="155" t="str">
        <f>VLOOKUP(E106,'LISTADO ATM'!$A$2:$C$902,3,0)</f>
        <v>NORTE</v>
      </c>
      <c r="B106" s="150" t="s">
        <v>2709</v>
      </c>
      <c r="C106" s="96">
        <v>44423.102569444447</v>
      </c>
      <c r="D106" s="96" t="s">
        <v>2175</v>
      </c>
      <c r="E106" s="136">
        <v>348</v>
      </c>
      <c r="F106" s="155" t="str">
        <f>VLOOKUP(E106,VIP!$A$2:$O14946,2,0)</f>
        <v>DRBR348</v>
      </c>
      <c r="G106" s="155" t="str">
        <f>VLOOKUP(E106,'LISTADO ATM'!$A$2:$B$901,2,0)</f>
        <v xml:space="preserve">ATM Oficina Las Terrenas </v>
      </c>
      <c r="H106" s="155" t="str">
        <f>VLOOKUP(E106,VIP!$A$2:$O19907,7,FALSE)</f>
        <v>N/A</v>
      </c>
      <c r="I106" s="155" t="str">
        <f>VLOOKUP(E106,VIP!$A$2:$O11872,8,FALSE)</f>
        <v>N/A</v>
      </c>
      <c r="J106" s="155" t="str">
        <f>VLOOKUP(E106,VIP!$A$2:$O11822,8,FALSE)</f>
        <v>N/A</v>
      </c>
      <c r="K106" s="155" t="str">
        <f>VLOOKUP(E106,VIP!$A$2:$O15396,6,0)</f>
        <v>N/A</v>
      </c>
      <c r="L106" s="140" t="s">
        <v>2739</v>
      </c>
      <c r="M106" s="95" t="s">
        <v>2439</v>
      </c>
      <c r="N106" s="95" t="s">
        <v>2446</v>
      </c>
      <c r="O106" s="155" t="s">
        <v>2448</v>
      </c>
      <c r="P106" s="155"/>
      <c r="Q106" s="95" t="s">
        <v>2739</v>
      </c>
      <c r="U106" s="78"/>
      <c r="V106" s="138"/>
    </row>
    <row r="107" spans="1:22" s="123" customFormat="1" ht="18" x14ac:dyDescent="0.25">
      <c r="A107" s="155" t="str">
        <f>VLOOKUP(E107,'LISTADO ATM'!$A$2:$C$902,3,0)</f>
        <v>ESTE</v>
      </c>
      <c r="B107" s="150" t="s">
        <v>2708</v>
      </c>
      <c r="C107" s="96">
        <v>44423.103263888886</v>
      </c>
      <c r="D107" s="96" t="s">
        <v>2175</v>
      </c>
      <c r="E107" s="136">
        <v>16</v>
      </c>
      <c r="F107" s="155" t="str">
        <f>VLOOKUP(E107,VIP!$A$2:$O14945,2,0)</f>
        <v>DRBR046</v>
      </c>
      <c r="G107" s="155" t="str">
        <f>VLOOKUP(E107,'LISTADO ATM'!$A$2:$B$901,2,0)</f>
        <v>ATM Estación Texaco Sabana de la Mar</v>
      </c>
      <c r="H107" s="155" t="str">
        <f>VLOOKUP(E107,VIP!$A$2:$O19906,7,FALSE)</f>
        <v>Si</v>
      </c>
      <c r="I107" s="155" t="str">
        <f>VLOOKUP(E107,VIP!$A$2:$O11871,8,FALSE)</f>
        <v>Si</v>
      </c>
      <c r="J107" s="155" t="str">
        <f>VLOOKUP(E107,VIP!$A$2:$O11821,8,FALSE)</f>
        <v>Si</v>
      </c>
      <c r="K107" s="155" t="str">
        <f>VLOOKUP(E107,VIP!$A$2:$O15395,6,0)</f>
        <v>NO</v>
      </c>
      <c r="L107" s="140" t="s">
        <v>2240</v>
      </c>
      <c r="M107" s="95" t="s">
        <v>2439</v>
      </c>
      <c r="N107" s="95" t="s">
        <v>2446</v>
      </c>
      <c r="O107" s="155" t="s">
        <v>2448</v>
      </c>
      <c r="P107" s="155"/>
      <c r="Q107" s="95" t="s">
        <v>2240</v>
      </c>
      <c r="U107" s="78"/>
      <c r="V107" s="138"/>
    </row>
    <row r="1037360" spans="16:16" ht="18" x14ac:dyDescent="0.25">
      <c r="P1037360" s="110"/>
    </row>
  </sheetData>
  <autoFilter ref="A4:Q76">
    <sortState ref="A5:Q107">
      <sortCondition ref="C4:C76"/>
    </sortState>
  </autoFilter>
  <sortState ref="C119:C127">
    <sortCondition ref="C13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8:B1048576 B1:B4">
    <cfRule type="duplicateValues" dxfId="273" priority="129816"/>
  </conditionalFormatting>
  <conditionalFormatting sqref="B108:B1048576">
    <cfRule type="duplicateValues" dxfId="272" priority="129825"/>
  </conditionalFormatting>
  <conditionalFormatting sqref="B26:B33">
    <cfRule type="duplicateValues" dxfId="271" priority="36"/>
  </conditionalFormatting>
  <conditionalFormatting sqref="B26:B33">
    <cfRule type="duplicateValues" dxfId="270" priority="35"/>
  </conditionalFormatting>
  <conditionalFormatting sqref="E26:E33">
    <cfRule type="duplicateValues" dxfId="269" priority="31"/>
    <cfRule type="duplicateValues" dxfId="268" priority="32"/>
    <cfRule type="duplicateValues" dxfId="267" priority="33"/>
    <cfRule type="duplicateValues" dxfId="266" priority="34"/>
  </conditionalFormatting>
  <conditionalFormatting sqref="E26:E33">
    <cfRule type="duplicateValues" dxfId="265" priority="27"/>
    <cfRule type="duplicateValues" dxfId="264" priority="28"/>
    <cfRule type="duplicateValues" dxfId="263" priority="29"/>
    <cfRule type="duplicateValues" dxfId="262" priority="30"/>
  </conditionalFormatting>
  <conditionalFormatting sqref="B26:B33">
    <cfRule type="duplicateValues" dxfId="261" priority="26"/>
  </conditionalFormatting>
  <conditionalFormatting sqref="B34:B66">
    <cfRule type="duplicateValues" dxfId="260" priority="130352"/>
  </conditionalFormatting>
  <conditionalFormatting sqref="B15:B25">
    <cfRule type="duplicateValues" dxfId="259" priority="130383"/>
  </conditionalFormatting>
  <conditionalFormatting sqref="E15:E25">
    <cfRule type="duplicateValues" dxfId="258" priority="130385"/>
    <cfRule type="duplicateValues" dxfId="257" priority="130386"/>
    <cfRule type="duplicateValues" dxfId="256" priority="130387"/>
    <cfRule type="duplicateValues" dxfId="255" priority="130388"/>
  </conditionalFormatting>
  <conditionalFormatting sqref="B76">
    <cfRule type="duplicateValues" dxfId="254" priority="9"/>
  </conditionalFormatting>
  <conditionalFormatting sqref="E76">
    <cfRule type="duplicateValues" dxfId="253" priority="5"/>
    <cfRule type="duplicateValues" dxfId="252" priority="6"/>
    <cfRule type="duplicateValues" dxfId="251" priority="7"/>
    <cfRule type="duplicateValues" dxfId="250" priority="8"/>
  </conditionalFormatting>
  <conditionalFormatting sqref="E76">
    <cfRule type="duplicateValues" dxfId="249" priority="1"/>
    <cfRule type="duplicateValues" dxfId="248" priority="2"/>
    <cfRule type="duplicateValues" dxfId="247" priority="3"/>
    <cfRule type="duplicateValues" dxfId="246" priority="4"/>
  </conditionalFormatting>
  <conditionalFormatting sqref="B67:B75 B77:B107">
    <cfRule type="duplicateValues" dxfId="245" priority="130419"/>
  </conditionalFormatting>
  <conditionalFormatting sqref="E67:E75 E77:E107">
    <cfRule type="duplicateValues" dxfId="244" priority="130421"/>
    <cfRule type="duplicateValues" dxfId="243" priority="130422"/>
    <cfRule type="duplicateValues" dxfId="242" priority="130423"/>
    <cfRule type="duplicateValues" dxfId="241" priority="130424"/>
  </conditionalFormatting>
  <conditionalFormatting sqref="E77:E107 E5:E75">
    <cfRule type="duplicateValues" dxfId="240" priority="130429"/>
    <cfRule type="duplicateValues" dxfId="239" priority="130430"/>
    <cfRule type="duplicateValues" dxfId="238" priority="130431"/>
    <cfRule type="duplicateValues" dxfId="237" priority="130432"/>
  </conditionalFormatting>
  <conditionalFormatting sqref="B5:B14">
    <cfRule type="duplicateValues" dxfId="4" priority="130434"/>
  </conditionalFormatting>
  <conditionalFormatting sqref="E5:E14">
    <cfRule type="duplicateValues" dxfId="3" priority="130436"/>
    <cfRule type="duplicateValues" dxfId="2" priority="130437"/>
    <cfRule type="duplicateValues" dxfId="1" priority="130438"/>
    <cfRule type="duplicateValues" dxfId="0" priority="13043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5"/>
  <sheetViews>
    <sheetView topLeftCell="A37" zoomScale="70" zoomScaleNormal="70" workbookViewId="0">
      <selection activeCell="G58" sqref="G58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0" t="s">
        <v>2145</v>
      </c>
      <c r="B1" s="181"/>
      <c r="C1" s="181"/>
      <c r="D1" s="181"/>
      <c r="E1" s="182"/>
      <c r="F1" s="178" t="s">
        <v>2542</v>
      </c>
      <c r="G1" s="179"/>
      <c r="H1" s="100">
        <f>COUNTIF(A:E,"2 Gavetas Vacías + 1 Fallando")</f>
        <v>2</v>
      </c>
      <c r="I1" s="100">
        <f>COUNTIF(A:E,("3 Gavetas Vacías"))</f>
        <v>12</v>
      </c>
      <c r="J1" s="82">
        <f>COUNTIF(A:E,"2 Gavetas Fallando + 1 Vacia")</f>
        <v>0</v>
      </c>
    </row>
    <row r="2" spans="1:11" ht="25.5" customHeight="1" x14ac:dyDescent="0.25">
      <c r="A2" s="183" t="s">
        <v>2444</v>
      </c>
      <c r="B2" s="184"/>
      <c r="C2" s="184"/>
      <c r="D2" s="184"/>
      <c r="E2" s="185"/>
      <c r="F2" s="99" t="s">
        <v>2541</v>
      </c>
      <c r="G2" s="98">
        <f>G3+G4</f>
        <v>103</v>
      </c>
      <c r="H2" s="99" t="s">
        <v>2551</v>
      </c>
      <c r="I2" s="98">
        <f>COUNTIF(A:E,"Abastecido")</f>
        <v>1</v>
      </c>
      <c r="J2" s="99" t="s">
        <v>2568</v>
      </c>
      <c r="K2" s="98">
        <f>COUNTIF(REPORTE!1:1048576,"REINICIO FALLIDO")</f>
        <v>11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103</v>
      </c>
      <c r="H3" s="99" t="s">
        <v>2547</v>
      </c>
      <c r="I3" s="98">
        <f>COUNTIF(A:E,"Gavetas Vacías + Gavetas Fallando")</f>
        <v>13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44422.708333333336</v>
      </c>
      <c r="C4" s="124"/>
      <c r="D4" s="124"/>
      <c r="E4" s="145"/>
      <c r="F4" s="99" t="s">
        <v>2537</v>
      </c>
      <c r="G4" s="98">
        <f>COUNTIF(REPORTE!A:Q,"En Servicio")</f>
        <v>0</v>
      </c>
      <c r="H4" s="99" t="s">
        <v>2550</v>
      </c>
      <c r="I4" s="98">
        <f>COUNTIF(A:E,"Solucionado")</f>
        <v>1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44423.25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14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0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175" t="s">
        <v>2572</v>
      </c>
      <c r="B7" s="176"/>
      <c r="C7" s="176"/>
      <c r="D7" s="176"/>
      <c r="E7" s="177"/>
      <c r="F7" s="99" t="s">
        <v>2543</v>
      </c>
      <c r="G7" s="98">
        <f>COUNTIF(A:E,"Sin Efectivo")</f>
        <v>24</v>
      </c>
      <c r="H7" s="99" t="s">
        <v>2549</v>
      </c>
      <c r="I7" s="98">
        <f>COUNTIF(A:E,"GAVETA DE DEPOSITO LLENA")</f>
        <v>3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.75" thickBot="1" x14ac:dyDescent="0.3">
      <c r="A9" s="136" t="s">
        <v>1270</v>
      </c>
      <c r="B9" s="136"/>
      <c r="C9" s="136" t="e">
        <f>VLOOKUP(B9,'[2]LISTADO ATM'!$A$2:$B$822,2,0)</f>
        <v>#N/A</v>
      </c>
      <c r="D9" s="134" t="s">
        <v>2630</v>
      </c>
      <c r="E9" s="149"/>
    </row>
    <row r="10" spans="1:11" s="108" customFormat="1" ht="18.75" thickBot="1" x14ac:dyDescent="0.3">
      <c r="A10" s="126" t="s">
        <v>2465</v>
      </c>
      <c r="B10" s="156">
        <f>COUNT(B9:B9)</f>
        <v>0</v>
      </c>
      <c r="C10" s="172"/>
      <c r="D10" s="173"/>
      <c r="E10" s="174"/>
    </row>
    <row r="11" spans="1:11" s="108" customFormat="1" x14ac:dyDescent="0.25">
      <c r="A11" s="123"/>
      <c r="B11" s="128"/>
      <c r="C11" s="123"/>
      <c r="D11" s="123"/>
      <c r="E11" s="128"/>
    </row>
    <row r="12" spans="1:11" s="108" customFormat="1" ht="18" customHeight="1" x14ac:dyDescent="0.25">
      <c r="A12" s="175" t="s">
        <v>2573</v>
      </c>
      <c r="B12" s="176"/>
      <c r="C12" s="176"/>
      <c r="D12" s="176"/>
      <c r="E12" s="177"/>
    </row>
    <row r="13" spans="1:11" s="108" customFormat="1" ht="18" x14ac:dyDescent="0.25">
      <c r="A13" s="135" t="s">
        <v>15</v>
      </c>
      <c r="B13" s="135" t="s">
        <v>2409</v>
      </c>
      <c r="C13" s="135" t="s">
        <v>46</v>
      </c>
      <c r="D13" s="135" t="s">
        <v>2412</v>
      </c>
      <c r="E13" s="135" t="s">
        <v>2410</v>
      </c>
    </row>
    <row r="14" spans="1:11" s="108" customFormat="1" ht="18.75" thickBot="1" x14ac:dyDescent="0.3">
      <c r="A14" s="136" t="e">
        <f>VLOOKUP(B14,'[2]LISTADO ATM'!$A$2:$C$822,3,0)</f>
        <v>#N/A</v>
      </c>
      <c r="B14" s="136"/>
      <c r="C14" s="136" t="e">
        <f>VLOOKUP(B14,'[2]LISTADO ATM'!$A$2:$B$822,2,0)</f>
        <v>#N/A</v>
      </c>
      <c r="D14" s="134" t="s">
        <v>2533</v>
      </c>
      <c r="E14" s="149"/>
    </row>
    <row r="15" spans="1:11" s="108" customFormat="1" ht="18.75" thickBot="1" x14ac:dyDescent="0.3">
      <c r="A15" s="126" t="s">
        <v>2465</v>
      </c>
      <c r="B15" s="156">
        <f>COUNT(B14:B14)</f>
        <v>0</v>
      </c>
      <c r="C15" s="172"/>
      <c r="D15" s="173"/>
      <c r="E15" s="174"/>
    </row>
    <row r="16" spans="1:11" s="108" customFormat="1" ht="18" customHeight="1" thickBot="1" x14ac:dyDescent="0.3">
      <c r="A16" s="123"/>
      <c r="B16" s="128"/>
      <c r="C16" s="123"/>
      <c r="D16" s="123"/>
      <c r="E16" s="128"/>
    </row>
    <row r="17" spans="1:7" s="108" customFormat="1" ht="18.75" customHeight="1" thickBot="1" x14ac:dyDescent="0.3">
      <c r="A17" s="166" t="s">
        <v>2466</v>
      </c>
      <c r="B17" s="167"/>
      <c r="C17" s="167"/>
      <c r="D17" s="167"/>
      <c r="E17" s="168"/>
    </row>
    <row r="18" spans="1:7" s="108" customFormat="1" ht="18" customHeight="1" x14ac:dyDescent="0.25">
      <c r="A18" s="125" t="s">
        <v>15</v>
      </c>
      <c r="B18" s="125" t="s">
        <v>2409</v>
      </c>
      <c r="C18" s="125" t="s">
        <v>46</v>
      </c>
      <c r="D18" s="125" t="s">
        <v>2412</v>
      </c>
      <c r="E18" s="125" t="s">
        <v>2410</v>
      </c>
    </row>
    <row r="19" spans="1:7" s="108" customFormat="1" ht="18" customHeight="1" x14ac:dyDescent="0.25">
      <c r="A19" s="136" t="str">
        <f>VLOOKUP(B19,'[2]LISTADO ATM'!$A$2:$C$822,3,0)</f>
        <v>ESTE</v>
      </c>
      <c r="B19" s="136">
        <v>68</v>
      </c>
      <c r="C19" s="136" t="str">
        <f>VLOOKUP(B19,'[2]LISTADO ATM'!$A$2:$B$822,2,0)</f>
        <v xml:space="preserve">ATM Hotel Nickelodeon (Punta Cana) </v>
      </c>
      <c r="D19" s="144" t="s">
        <v>2430</v>
      </c>
      <c r="E19" s="150" t="s">
        <v>2650</v>
      </c>
    </row>
    <row r="20" spans="1:7" s="114" customFormat="1" ht="18" customHeight="1" x14ac:dyDescent="0.25">
      <c r="A20" s="136" t="str">
        <f>VLOOKUP(B20,'[2]LISTADO ATM'!$A$2:$C$822,3,0)</f>
        <v>NORTE</v>
      </c>
      <c r="B20" s="136">
        <v>142</v>
      </c>
      <c r="C20" s="136" t="str">
        <f>VLOOKUP(B20,'[2]LISTADO ATM'!$A$2:$B$822,2,0)</f>
        <v xml:space="preserve">ATM Centro de Caja Galerías Bonao </v>
      </c>
      <c r="D20" s="144" t="s">
        <v>2430</v>
      </c>
      <c r="E20" s="150" t="s">
        <v>2690</v>
      </c>
    </row>
    <row r="21" spans="1:7" s="114" customFormat="1" ht="18" customHeight="1" x14ac:dyDescent="0.25">
      <c r="A21" s="136" t="str">
        <f>VLOOKUP(B21,'[2]LISTADO ATM'!$A$2:$C$922,3,0)</f>
        <v>DISTRITO NACIONAL</v>
      </c>
      <c r="B21" s="136">
        <v>338</v>
      </c>
      <c r="C21" s="136" t="str">
        <f>VLOOKUP(B21,'[2]LISTADO ATM'!$A$2:$B$922,2,0)</f>
        <v>ATM S/M Aprezio Pantoja</v>
      </c>
      <c r="D21" s="144" t="s">
        <v>2430</v>
      </c>
      <c r="E21" s="150" t="s">
        <v>2641</v>
      </c>
    </row>
    <row r="22" spans="1:7" s="114" customFormat="1" ht="18" customHeight="1" x14ac:dyDescent="0.25">
      <c r="A22" s="136" t="str">
        <f>VLOOKUP(B22,'[2]LISTADO ATM'!$A$2:$C$922,3,0)</f>
        <v>ESTE</v>
      </c>
      <c r="B22" s="136">
        <v>399</v>
      </c>
      <c r="C22" s="136" t="str">
        <f>VLOOKUP(B22,'[2]LISTADO ATM'!$A$2:$B$922,2,0)</f>
        <v xml:space="preserve">ATM Oficina La Romana II </v>
      </c>
      <c r="D22" s="144" t="s">
        <v>2430</v>
      </c>
      <c r="E22" s="150" t="s">
        <v>2698</v>
      </c>
    </row>
    <row r="23" spans="1:7" s="114" customFormat="1" ht="18" customHeight="1" x14ac:dyDescent="0.25">
      <c r="A23" s="136" t="str">
        <f>VLOOKUP(B23,'[2]LISTADO ATM'!$A$2:$C$922,3,0)</f>
        <v>DISTRITO NACIONAL</v>
      </c>
      <c r="B23" s="136">
        <v>536</v>
      </c>
      <c r="C23" s="136" t="str">
        <f>VLOOKUP(B23,'[2]LISTADO ATM'!$A$2:$B$922,2,0)</f>
        <v xml:space="preserve">ATM Super Lama San Isidro </v>
      </c>
      <c r="D23" s="144" t="s">
        <v>2430</v>
      </c>
      <c r="E23" s="150" t="s">
        <v>2639</v>
      </c>
    </row>
    <row r="24" spans="1:7" s="114" customFormat="1" ht="18" customHeight="1" x14ac:dyDescent="0.25">
      <c r="A24" s="136" t="str">
        <f>VLOOKUP(B24,'[2]LISTADO ATM'!$A$2:$C$922,3,0)</f>
        <v>DISTRITO NACIONAL</v>
      </c>
      <c r="B24" s="136">
        <v>551</v>
      </c>
      <c r="C24" s="136" t="str">
        <f>VLOOKUP(B24,'[2]LISTADO ATM'!$A$2:$B$922,2,0)</f>
        <v xml:space="preserve">ATM Oficina Padre Castellanos </v>
      </c>
      <c r="D24" s="144" t="s">
        <v>2430</v>
      </c>
      <c r="E24" s="150" t="s">
        <v>2640</v>
      </c>
    </row>
    <row r="25" spans="1:7" s="114" customFormat="1" ht="18" customHeight="1" x14ac:dyDescent="0.25">
      <c r="A25" s="136" t="str">
        <f>VLOOKUP(B25,'[2]LISTADO ATM'!$A$2:$C$922,3,0)</f>
        <v>DISTRITO NACIONAL</v>
      </c>
      <c r="B25" s="136">
        <v>708</v>
      </c>
      <c r="C25" s="136" t="str">
        <f>VLOOKUP(B25,'[2]LISTADO ATM'!$A$2:$B$922,2,0)</f>
        <v xml:space="preserve">ATM El Vestir De Hoy </v>
      </c>
      <c r="D25" s="144" t="s">
        <v>2430</v>
      </c>
      <c r="E25" s="150" t="s">
        <v>2660</v>
      </c>
    </row>
    <row r="26" spans="1:7" s="114" customFormat="1" ht="18" customHeight="1" x14ac:dyDescent="0.25">
      <c r="A26" s="136" t="str">
        <f>VLOOKUP(B26,'[2]LISTADO ATM'!$A$2:$C$922,3,0)</f>
        <v>DISTRITO NACIONAL</v>
      </c>
      <c r="B26" s="136">
        <v>709</v>
      </c>
      <c r="C26" s="136" t="str">
        <f>VLOOKUP(B26,'[2]LISTADO ATM'!$A$2:$B$922,2,0)</f>
        <v xml:space="preserve">ATM Seguros Maestro SEMMA  </v>
      </c>
      <c r="D26" s="144" t="s">
        <v>2430</v>
      </c>
      <c r="E26" s="150" t="s">
        <v>2625</v>
      </c>
    </row>
    <row r="27" spans="1:7" s="114" customFormat="1" ht="18.75" customHeight="1" x14ac:dyDescent="0.25">
      <c r="A27" s="136" t="str">
        <f>VLOOKUP(B27,'[2]LISTADO ATM'!$A$2:$C$922,3,0)</f>
        <v>DISTRITO NACIONAL</v>
      </c>
      <c r="B27" s="136">
        <v>813</v>
      </c>
      <c r="C27" s="136" t="str">
        <f>VLOOKUP(B27,'[2]LISTADO ATM'!$A$2:$B$922,2,0)</f>
        <v>ATM Oficina Occidental Mall</v>
      </c>
      <c r="D27" s="144" t="s">
        <v>2430</v>
      </c>
      <c r="E27" s="150" t="s">
        <v>2658</v>
      </c>
    </row>
    <row r="28" spans="1:7" s="114" customFormat="1" ht="18.75" customHeight="1" x14ac:dyDescent="0.25">
      <c r="A28" s="136" t="str">
        <f>VLOOKUP(B28,'[2]LISTADO ATM'!$A$2:$C$922,3,0)</f>
        <v>DISTRITO NACIONAL</v>
      </c>
      <c r="B28" s="136">
        <v>836</v>
      </c>
      <c r="C28" s="136" t="str">
        <f>VLOOKUP(B28,'[2]LISTADO ATM'!$A$2:$B$922,2,0)</f>
        <v xml:space="preserve">ATM UNP Plaza Luperón </v>
      </c>
      <c r="D28" s="144" t="s">
        <v>2430</v>
      </c>
      <c r="E28" s="150" t="s">
        <v>2679</v>
      </c>
    </row>
    <row r="29" spans="1:7" s="114" customFormat="1" ht="18.75" customHeight="1" x14ac:dyDescent="0.25">
      <c r="A29" s="136" t="str">
        <f>VLOOKUP(B29,'[2]LISTADO ATM'!$A$2:$C$922,3,0)</f>
        <v>NORTE</v>
      </c>
      <c r="B29" s="136">
        <v>969</v>
      </c>
      <c r="C29" s="136" t="str">
        <f>VLOOKUP(B29,'[2]LISTADO ATM'!$A$2:$B$922,2,0)</f>
        <v xml:space="preserve">ATM Oficina El Sol I (Santiago) </v>
      </c>
      <c r="D29" s="144" t="s">
        <v>2430</v>
      </c>
      <c r="E29" s="150" t="s">
        <v>2645</v>
      </c>
    </row>
    <row r="30" spans="1:7" s="114" customFormat="1" ht="18.75" customHeight="1" x14ac:dyDescent="0.25">
      <c r="A30" s="136" t="str">
        <f>VLOOKUP(B30,'[2]LISTADO ATM'!$A$2:$C$922,3,0)</f>
        <v>DISTRITO NACIONAL</v>
      </c>
      <c r="B30" s="136">
        <v>713</v>
      </c>
      <c r="C30" s="136" t="str">
        <f>VLOOKUP(B30,'[2]LISTADO ATM'!$A$2:$B$922,2,0)</f>
        <v xml:space="preserve">ATM Oficina Las Américas </v>
      </c>
      <c r="D30" s="144" t="s">
        <v>2430</v>
      </c>
      <c r="E30" s="149">
        <v>3335989466</v>
      </c>
    </row>
    <row r="31" spans="1:7" s="114" customFormat="1" ht="18" x14ac:dyDescent="0.25">
      <c r="A31" s="136" t="str">
        <f>VLOOKUP(B31,'[2]LISTADO ATM'!$A$2:$C$922,3,0)</f>
        <v>DISTRITO NACIONAL</v>
      </c>
      <c r="B31" s="136">
        <v>967</v>
      </c>
      <c r="C31" s="136" t="str">
        <f>VLOOKUP(B31,'[2]LISTADO ATM'!$A$2:$B$922,2,0)</f>
        <v xml:space="preserve">ATM UNP Hiper Olé Autopista Duarte </v>
      </c>
      <c r="D31" s="144" t="s">
        <v>2430</v>
      </c>
      <c r="E31" s="149" t="s">
        <v>2702</v>
      </c>
    </row>
    <row r="32" spans="1:7" s="114" customFormat="1" ht="18.75" customHeight="1" x14ac:dyDescent="0.25">
      <c r="A32" s="136" t="str">
        <f>VLOOKUP(B32,'[2]LISTADO ATM'!$A$2:$C$922,3,0)</f>
        <v>DISTRITO NACIONAL</v>
      </c>
      <c r="B32" s="136">
        <v>565</v>
      </c>
      <c r="C32" s="136" t="str">
        <f>VLOOKUP(B32,'[2]LISTADO ATM'!$A$2:$B$922,2,0)</f>
        <v xml:space="preserve">ATM S/M La Cadena Núñez de Cáceres </v>
      </c>
      <c r="D32" s="144" t="s">
        <v>2430</v>
      </c>
      <c r="E32" s="149" t="s">
        <v>2703</v>
      </c>
      <c r="G32" s="122"/>
    </row>
    <row r="33" spans="1:10" s="114" customFormat="1" ht="18" customHeight="1" x14ac:dyDescent="0.25">
      <c r="A33" s="136" t="str">
        <f>VLOOKUP(B33,'[2]LISTADO ATM'!$A$2:$C$922,3,0)</f>
        <v>DISTRITO NACIONAL</v>
      </c>
      <c r="B33" s="136">
        <v>904</v>
      </c>
      <c r="C33" s="136" t="str">
        <f>VLOOKUP(B33,'[2]LISTADO ATM'!$A$2:$B$922,2,0)</f>
        <v xml:space="preserve">ATM Oficina Multicentro La Sirena Churchill </v>
      </c>
      <c r="D33" s="144" t="s">
        <v>2430</v>
      </c>
      <c r="E33" s="149">
        <v>3335989470</v>
      </c>
      <c r="F33" s="122"/>
      <c r="G33" s="122"/>
      <c r="H33" s="122"/>
      <c r="I33" s="122"/>
      <c r="J33" s="122"/>
    </row>
    <row r="34" spans="1:10" s="114" customFormat="1" ht="18.75" customHeight="1" x14ac:dyDescent="0.25">
      <c r="A34" s="136" t="str">
        <f>VLOOKUP(B34,'[2]LISTADO ATM'!$A$2:$C$922,3,0)</f>
        <v>DISTRITO NACIONAL</v>
      </c>
      <c r="B34" s="136">
        <v>663</v>
      </c>
      <c r="C34" s="136" t="str">
        <f>VLOOKUP(B34,'[2]LISTADO ATM'!$A$2:$B$922,2,0)</f>
        <v>S/M Ole Ave. España</v>
      </c>
      <c r="D34" s="144" t="s">
        <v>2430</v>
      </c>
      <c r="E34" s="149">
        <v>3335989474</v>
      </c>
      <c r="F34" s="122"/>
      <c r="G34" s="122"/>
      <c r="H34" s="122"/>
      <c r="I34" s="122"/>
      <c r="J34" s="122"/>
    </row>
    <row r="35" spans="1:10" s="122" customFormat="1" ht="18" x14ac:dyDescent="0.25">
      <c r="A35" s="136" t="str">
        <f>VLOOKUP(B35,'[2]LISTADO ATM'!$A$2:$C$922,3,0)</f>
        <v>DISTRITO NACIONAL</v>
      </c>
      <c r="B35" s="136">
        <v>391</v>
      </c>
      <c r="C35" s="136" t="str">
        <f>VLOOKUP(B35,'[2]LISTADO ATM'!$A$2:$B$922,2,0)</f>
        <v xml:space="preserve">ATM S/M Jumbo Luperón </v>
      </c>
      <c r="D35" s="144" t="s">
        <v>2430</v>
      </c>
      <c r="E35" s="149">
        <v>3335989475</v>
      </c>
    </row>
    <row r="36" spans="1:10" s="122" customFormat="1" ht="18.75" customHeight="1" x14ac:dyDescent="0.25">
      <c r="A36" s="136" t="str">
        <f>VLOOKUP(B36,'[2]LISTADO ATM'!$A$2:$C$922,3,0)</f>
        <v>ESTE</v>
      </c>
      <c r="B36" s="136">
        <v>345</v>
      </c>
      <c r="C36" s="136" t="str">
        <f>VLOOKUP(B36,'[2]LISTADO ATM'!$A$2:$B$922,2,0)</f>
        <v>ATM Ofic. Yamasa II</v>
      </c>
      <c r="D36" s="144" t="s">
        <v>2430</v>
      </c>
      <c r="E36" s="149">
        <v>3335989477</v>
      </c>
    </row>
    <row r="37" spans="1:10" s="122" customFormat="1" ht="18" x14ac:dyDescent="0.25">
      <c r="A37" s="136" t="str">
        <f>VLOOKUP(B37,'[2]LISTADO ATM'!$A$2:$C$922,3,0)</f>
        <v>DISTRITO NACIONAL</v>
      </c>
      <c r="B37" s="136">
        <v>696</v>
      </c>
      <c r="C37" s="136" t="str">
        <f>VLOOKUP(B37,'[2]LISTADO ATM'!$A$2:$B$922,2,0)</f>
        <v>ATM Olé Jacobo Majluta</v>
      </c>
      <c r="D37" s="144" t="s">
        <v>2430</v>
      </c>
      <c r="E37" s="149">
        <v>3335989478</v>
      </c>
    </row>
    <row r="38" spans="1:10" s="122" customFormat="1" ht="18" x14ac:dyDescent="0.25">
      <c r="A38" s="136" t="str">
        <f>VLOOKUP(B38,'[2]LISTADO ATM'!$A$2:$C$922,3,0)</f>
        <v>DISTRITO NACIONAL</v>
      </c>
      <c r="B38" s="136">
        <v>32</v>
      </c>
      <c r="C38" s="136" t="str">
        <f>VLOOKUP(B38,'[2]LISTADO ATM'!$A$2:$B$922,2,0)</f>
        <v xml:space="preserve">ATM Oficina San Martín II </v>
      </c>
      <c r="D38" s="144" t="s">
        <v>2430</v>
      </c>
      <c r="E38" s="149" t="s">
        <v>2704</v>
      </c>
    </row>
    <row r="39" spans="1:10" s="122" customFormat="1" ht="18" customHeight="1" x14ac:dyDescent="0.25">
      <c r="A39" s="136" t="str">
        <f>VLOOKUP(B39,'[2]LISTADO ATM'!$A$2:$C$922,3,0)</f>
        <v>DISTRITO NACIONAL</v>
      </c>
      <c r="B39" s="136">
        <v>394</v>
      </c>
      <c r="C39" s="136" t="str">
        <f>VLOOKUP(B39,'[2]LISTADO ATM'!$A$2:$B$922,2,0)</f>
        <v xml:space="preserve">ATM Multicentro La Sirena Luperón </v>
      </c>
      <c r="D39" s="144" t="s">
        <v>2430</v>
      </c>
      <c r="E39" s="149">
        <v>3335989481</v>
      </c>
    </row>
    <row r="40" spans="1:10" s="122" customFormat="1" ht="18" x14ac:dyDescent="0.25">
      <c r="A40" s="136" t="str">
        <f>VLOOKUP(B40,'[2]LISTADO ATM'!$A$2:$C$922,3,0)</f>
        <v>DISTRITO NACIONAL</v>
      </c>
      <c r="B40" s="136">
        <v>957</v>
      </c>
      <c r="C40" s="136" t="str">
        <f>VLOOKUP(B40,'[2]LISTADO ATM'!$A$2:$B$922,2,0)</f>
        <v xml:space="preserve">ATM Oficina Venezuela </v>
      </c>
      <c r="D40" s="144" t="s">
        <v>2430</v>
      </c>
      <c r="E40" s="149">
        <v>3335989482</v>
      </c>
    </row>
    <row r="41" spans="1:10" s="114" customFormat="1" ht="18" customHeight="1" x14ac:dyDescent="0.25">
      <c r="A41" s="136" t="str">
        <f>VLOOKUP(B41,'[2]LISTADO ATM'!$A$2:$C$922,3,0)</f>
        <v>ESTE</v>
      </c>
      <c r="B41" s="136">
        <v>211</v>
      </c>
      <c r="C41" s="136" t="str">
        <f>VLOOKUP(B41,'[2]LISTADO ATM'!$A$2:$B$922,2,0)</f>
        <v xml:space="preserve">ATM Oficina La Romana I </v>
      </c>
      <c r="D41" s="144" t="s">
        <v>2430</v>
      </c>
      <c r="E41" s="149">
        <v>3335989483</v>
      </c>
      <c r="F41" s="122"/>
      <c r="G41" s="122"/>
      <c r="H41" s="122"/>
      <c r="I41" s="122"/>
      <c r="J41" s="122"/>
    </row>
    <row r="42" spans="1:10" s="114" customFormat="1" ht="18.75" customHeight="1" thickBot="1" x14ac:dyDescent="0.3">
      <c r="A42" s="136" t="str">
        <f>VLOOKUP(B42,'[2]LISTADO ATM'!$A$2:$C$922,3,0)</f>
        <v>ESTE</v>
      </c>
      <c r="B42" s="136">
        <v>609</v>
      </c>
      <c r="C42" s="136" t="str">
        <f>VLOOKUP(B42,'[2]LISTADO ATM'!$A$2:$B$922,2,0)</f>
        <v xml:space="preserve">ATM S/M Jumbo (San Pedro) </v>
      </c>
      <c r="D42" s="144" t="s">
        <v>2430</v>
      </c>
      <c r="E42" s="149">
        <v>3335989486</v>
      </c>
      <c r="F42" s="122"/>
      <c r="G42" s="122"/>
      <c r="H42" s="122"/>
      <c r="I42" s="122"/>
      <c r="J42" s="122"/>
    </row>
    <row r="43" spans="1:10" s="114" customFormat="1" ht="18" customHeight="1" thickBot="1" x14ac:dyDescent="0.3">
      <c r="A43" s="126"/>
      <c r="B43" s="156">
        <f>COUNT(B19:B42)</f>
        <v>24</v>
      </c>
      <c r="C43" s="133"/>
      <c r="D43" s="133"/>
      <c r="E43" s="146"/>
      <c r="F43" s="122"/>
      <c r="G43" s="122"/>
      <c r="H43" s="122"/>
      <c r="I43" s="122"/>
      <c r="J43" s="122"/>
    </row>
    <row r="44" spans="1:10" s="114" customFormat="1" ht="18" customHeight="1" thickBot="1" x14ac:dyDescent="0.3">
      <c r="A44" s="123"/>
      <c r="B44" s="128"/>
      <c r="C44" s="123"/>
      <c r="D44" s="123"/>
      <c r="E44" s="128"/>
      <c r="F44" s="122"/>
      <c r="G44" s="122"/>
      <c r="H44" s="122"/>
      <c r="I44" s="122"/>
      <c r="J44" s="122"/>
    </row>
    <row r="45" spans="1:10" s="114" customFormat="1" ht="18" customHeight="1" x14ac:dyDescent="0.25">
      <c r="A45" s="169" t="s">
        <v>2610</v>
      </c>
      <c r="B45" s="170"/>
      <c r="C45" s="170"/>
      <c r="D45" s="170"/>
      <c r="E45" s="171"/>
      <c r="F45" s="122"/>
      <c r="G45" s="122"/>
      <c r="H45" s="122"/>
      <c r="I45" s="122"/>
      <c r="J45" s="122"/>
    </row>
    <row r="46" spans="1:10" s="114" customFormat="1" ht="18.75" customHeight="1" x14ac:dyDescent="0.25">
      <c r="A46" s="135" t="s">
        <v>15</v>
      </c>
      <c r="B46" s="135" t="s">
        <v>2409</v>
      </c>
      <c r="C46" s="135" t="s">
        <v>46</v>
      </c>
      <c r="D46" s="135" t="s">
        <v>2412</v>
      </c>
      <c r="E46" s="135" t="s">
        <v>2410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DISTRITO NACIONAL</v>
      </c>
      <c r="B47" s="155">
        <v>566</v>
      </c>
      <c r="C47" s="136" t="str">
        <f>VLOOKUP(B47,'[2]LISTADO ATM'!$A$2:$B$822,2,0)</f>
        <v xml:space="preserve">ATM Hiper Olé Aut. Duarte </v>
      </c>
      <c r="D47" s="136" t="s">
        <v>2472</v>
      </c>
      <c r="E47" s="149" t="s">
        <v>2684</v>
      </c>
      <c r="F47" s="122"/>
      <c r="G47" s="122"/>
      <c r="H47" s="122"/>
      <c r="I47" s="122"/>
      <c r="J47" s="122"/>
    </row>
    <row r="48" spans="1:10" s="114" customFormat="1" ht="18.75" customHeight="1" x14ac:dyDescent="0.25">
      <c r="A48" s="136" t="str">
        <f>VLOOKUP(B48,'[2]LISTADO ATM'!$A$2:$C$822,3,0)</f>
        <v>DISTRITO NACIONAL</v>
      </c>
      <c r="B48" s="155">
        <v>39</v>
      </c>
      <c r="C48" s="136" t="str">
        <f>VLOOKUP(B48,'[2]LISTADO ATM'!$A$2:$B$822,2,0)</f>
        <v xml:space="preserve">ATM Oficina Ovando </v>
      </c>
      <c r="D48" s="136" t="s">
        <v>2472</v>
      </c>
      <c r="E48" s="149" t="s">
        <v>2685</v>
      </c>
    </row>
    <row r="49" spans="1:5" s="114" customFormat="1" ht="18" customHeight="1" x14ac:dyDescent="0.25">
      <c r="A49" s="136" t="str">
        <f>VLOOKUP(B49,'[2]LISTADO ATM'!$A$2:$C$822,3,0)</f>
        <v>DISTRITO NACIONAL</v>
      </c>
      <c r="B49" s="155">
        <v>717</v>
      </c>
      <c r="C49" s="136" t="str">
        <f>VLOOKUP(B49,'[2]LISTADO ATM'!$A$2:$B$822,2,0)</f>
        <v xml:space="preserve">ATM Oficina Los Alcarrizos </v>
      </c>
      <c r="D49" s="136" t="s">
        <v>2472</v>
      </c>
      <c r="E49" s="149" t="s">
        <v>2686</v>
      </c>
    </row>
    <row r="50" spans="1:5" s="114" customFormat="1" ht="18" customHeight="1" x14ac:dyDescent="0.25">
      <c r="A50" s="136" t="str">
        <f>VLOOKUP(B50,'[2]LISTADO ATM'!$A$2:$C$822,3,0)</f>
        <v>DISTRITO NACIONAL</v>
      </c>
      <c r="B50" s="155">
        <v>744</v>
      </c>
      <c r="C50" s="136" t="str">
        <f>VLOOKUP(B50,'[2]LISTADO ATM'!$A$2:$B$822,2,0)</f>
        <v xml:space="preserve">ATM Multicentro La Sirena Venezuela </v>
      </c>
      <c r="D50" s="136" t="s">
        <v>2472</v>
      </c>
      <c r="E50" s="149">
        <v>3335989468</v>
      </c>
    </row>
    <row r="51" spans="1:5" s="114" customFormat="1" ht="18.75" customHeight="1" x14ac:dyDescent="0.25">
      <c r="A51" s="136" t="str">
        <f>VLOOKUP(B51,'[2]LISTADO ATM'!$A$2:$C$822,3,0)</f>
        <v>DISTRITO NACIONAL</v>
      </c>
      <c r="B51" s="155">
        <v>437</v>
      </c>
      <c r="C51" s="136" t="str">
        <f>VLOOKUP(B51,'[2]LISTADO ATM'!$A$2:$B$822,2,0)</f>
        <v xml:space="preserve">ATM Autobanco Torre III </v>
      </c>
      <c r="D51" s="136" t="s">
        <v>2472</v>
      </c>
      <c r="E51" s="149" t="s">
        <v>2705</v>
      </c>
    </row>
    <row r="52" spans="1:5" s="114" customFormat="1" ht="18.75" customHeight="1" x14ac:dyDescent="0.25">
      <c r="A52" s="136" t="str">
        <f>VLOOKUP(B52,'[2]LISTADO ATM'!$A$2:$C$822,3,0)</f>
        <v>DISTRITO NACIONAL</v>
      </c>
      <c r="B52" s="155">
        <v>577</v>
      </c>
      <c r="C52" s="136" t="str">
        <f>VLOOKUP(B52,'[2]LISTADO ATM'!$A$2:$B$822,2,0)</f>
        <v xml:space="preserve">ATM Olé Ave. Duarte </v>
      </c>
      <c r="D52" s="136" t="s">
        <v>2472</v>
      </c>
      <c r="E52" s="149" t="s">
        <v>2706</v>
      </c>
    </row>
    <row r="53" spans="1:5" s="114" customFormat="1" ht="18" customHeight="1" x14ac:dyDescent="0.25">
      <c r="A53" s="136" t="str">
        <f>VLOOKUP(B53,'[2]LISTADO ATM'!$A$2:$C$822,3,0)</f>
        <v>ESTE</v>
      </c>
      <c r="B53" s="155">
        <v>843</v>
      </c>
      <c r="C53" s="136" t="str">
        <f>VLOOKUP(B53,'[2]LISTADO ATM'!$A$2:$B$822,2,0)</f>
        <v xml:space="preserve">ATM Oficina Romana Centro </v>
      </c>
      <c r="D53" s="136" t="s">
        <v>2472</v>
      </c>
      <c r="E53" s="149">
        <v>3335989473</v>
      </c>
    </row>
    <row r="54" spans="1:5" s="122" customFormat="1" ht="18" customHeight="1" x14ac:dyDescent="0.25">
      <c r="A54" s="136" t="str">
        <f>VLOOKUP(B54,'[2]LISTADO ATM'!$A$2:$C$822,3,0)</f>
        <v>DISTRITO NACIONAL</v>
      </c>
      <c r="B54" s="155">
        <v>438</v>
      </c>
      <c r="C54" s="136" t="str">
        <f>VLOOKUP(B54,'[2]LISTADO ATM'!$A$2:$B$822,2,0)</f>
        <v xml:space="preserve">ATM Autobanco Torre IV </v>
      </c>
      <c r="D54" s="136" t="s">
        <v>2472</v>
      </c>
      <c r="E54" s="149">
        <v>3335989476</v>
      </c>
    </row>
    <row r="55" spans="1:5" s="122" customFormat="1" ht="18" customHeight="1" x14ac:dyDescent="0.25">
      <c r="A55" s="136" t="str">
        <f>VLOOKUP(B55,'[2]LISTADO ATM'!$A$2:$C$822,3,0)</f>
        <v>NORTE</v>
      </c>
      <c r="B55" s="155">
        <v>208</v>
      </c>
      <c r="C55" s="136" t="str">
        <f>VLOOKUP(B55,'[2]LISTADO ATM'!$A$2:$B$822,2,0)</f>
        <v xml:space="preserve">ATM UNP Tireo </v>
      </c>
      <c r="D55" s="136" t="s">
        <v>2472</v>
      </c>
      <c r="E55" s="149">
        <v>3335989479</v>
      </c>
    </row>
    <row r="56" spans="1:5" s="122" customFormat="1" ht="18" customHeight="1" x14ac:dyDescent="0.25">
      <c r="A56" s="136" t="str">
        <f>VLOOKUP(B56,'[2]LISTADO ATM'!$A$2:$C$822,3,0)</f>
        <v>DISTRITO NACIONAL</v>
      </c>
      <c r="B56" s="155">
        <v>192</v>
      </c>
      <c r="C56" s="136" t="str">
        <f>VLOOKUP(B56,'[2]LISTADO ATM'!$A$2:$B$822,2,0)</f>
        <v xml:space="preserve">ATM Autobanco Luperón II </v>
      </c>
      <c r="D56" s="136" t="s">
        <v>2472</v>
      </c>
      <c r="E56" s="149">
        <v>3335989484</v>
      </c>
    </row>
    <row r="57" spans="1:5" s="122" customFormat="1" ht="18" x14ac:dyDescent="0.25">
      <c r="A57" s="136" t="str">
        <f>VLOOKUP(B57,'[2]LISTADO ATM'!$A$2:$C$822,3,0)</f>
        <v>DISTRITO NACIONAL</v>
      </c>
      <c r="B57" s="155">
        <v>688</v>
      </c>
      <c r="C57" s="136" t="str">
        <f>VLOOKUP(B57,'[2]LISTADO ATM'!$A$2:$B$822,2,0)</f>
        <v>ATM Innova Centro Ave. Kennedy</v>
      </c>
      <c r="D57" s="136" t="s">
        <v>2472</v>
      </c>
      <c r="E57" s="149">
        <v>3335989485</v>
      </c>
    </row>
    <row r="58" spans="1:5" s="122" customFormat="1" ht="18" x14ac:dyDescent="0.25">
      <c r="A58" s="136" t="str">
        <f>VLOOKUP(B58,'[2]LISTADO ATM'!$A$2:$C$822,3,0)</f>
        <v>DISTRITO NACIONAL</v>
      </c>
      <c r="B58" s="155">
        <v>911</v>
      </c>
      <c r="C58" s="136" t="str">
        <f>VLOOKUP(B58,'[2]LISTADO ATM'!$A$2:$B$822,2,0)</f>
        <v xml:space="preserve">ATM Oficina Venezuela II </v>
      </c>
      <c r="D58" s="136" t="s">
        <v>2472</v>
      </c>
      <c r="E58" s="149" t="s">
        <v>2707</v>
      </c>
    </row>
    <row r="59" spans="1:5" s="122" customFormat="1" ht="18" customHeight="1" thickBot="1" x14ac:dyDescent="0.3">
      <c r="A59" s="136" t="str">
        <f>VLOOKUP(B59,'[2]LISTADO ATM'!$A$2:$C$822,3,0)</f>
        <v>NORTE</v>
      </c>
      <c r="B59" s="155">
        <v>910</v>
      </c>
      <c r="C59" s="136" t="str">
        <f>VLOOKUP(B59,'[2]LISTADO ATM'!$A$2:$B$822,2,0)</f>
        <v xml:space="preserve">ATM Oficina El Sol II (Santiago) </v>
      </c>
      <c r="D59" s="136" t="s">
        <v>2472</v>
      </c>
      <c r="E59" s="149">
        <v>3335989489</v>
      </c>
    </row>
    <row r="60" spans="1:5" s="122" customFormat="1" ht="18.75" customHeight="1" thickBot="1" x14ac:dyDescent="0.3">
      <c r="A60" s="137" t="s">
        <v>2465</v>
      </c>
      <c r="B60" s="156">
        <f>COUNT(B47:B59)</f>
        <v>13</v>
      </c>
      <c r="C60" s="133"/>
      <c r="D60" s="133"/>
      <c r="E60" s="146"/>
    </row>
    <row r="61" spans="1:5" s="114" customFormat="1" ht="18" customHeight="1" thickBot="1" x14ac:dyDescent="0.3">
      <c r="A61" s="123"/>
      <c r="B61" s="128"/>
      <c r="C61" s="123"/>
      <c r="D61" s="123"/>
      <c r="E61" s="128"/>
    </row>
    <row r="62" spans="1:5" s="114" customFormat="1" ht="18" customHeight="1" x14ac:dyDescent="0.25">
      <c r="A62" s="169" t="s">
        <v>2587</v>
      </c>
      <c r="B62" s="170"/>
      <c r="C62" s="170"/>
      <c r="D62" s="170"/>
      <c r="E62" s="171"/>
    </row>
    <row r="63" spans="1:5" s="122" customFormat="1" ht="18.75" customHeight="1" x14ac:dyDescent="0.25">
      <c r="A63" s="135" t="s">
        <v>15</v>
      </c>
      <c r="B63" s="135" t="s">
        <v>2409</v>
      </c>
      <c r="C63" s="135" t="s">
        <v>46</v>
      </c>
      <c r="D63" s="135" t="s">
        <v>2412</v>
      </c>
      <c r="E63" s="135" t="s">
        <v>2410</v>
      </c>
    </row>
    <row r="64" spans="1:5" s="122" customFormat="1" ht="18" customHeight="1" x14ac:dyDescent="0.25">
      <c r="A64" s="136" t="str">
        <f>VLOOKUP(B64,'[2]LISTADO ATM'!$A$2:$C$822,3,0)</f>
        <v>ESTE</v>
      </c>
      <c r="B64" s="136">
        <v>330</v>
      </c>
      <c r="C64" s="136" t="str">
        <f>VLOOKUP(B64,'[2]LISTADO ATM'!$A$2:$B$822,2,0)</f>
        <v xml:space="preserve">ATM Oficina Boulevard (Higuey) </v>
      </c>
      <c r="D64" s="205" t="s">
        <v>2673</v>
      </c>
      <c r="E64" s="150" t="s">
        <v>2674</v>
      </c>
    </row>
    <row r="65" spans="1:5" s="122" customFormat="1" ht="18" customHeight="1" x14ac:dyDescent="0.25">
      <c r="A65" s="136" t="str">
        <f>VLOOKUP(B65,'[2]LISTADO ATM'!$A$2:$C$822,3,0)</f>
        <v>ESTE</v>
      </c>
      <c r="B65" s="136">
        <v>159</v>
      </c>
      <c r="C65" s="136" t="str">
        <f>VLOOKUP(B65,'[2]LISTADO ATM'!$A$2:$B$822,2,0)</f>
        <v xml:space="preserve">ATM Hotel Dreams Bayahibe I </v>
      </c>
      <c r="D65" s="140" t="s">
        <v>2552</v>
      </c>
      <c r="E65" s="149">
        <v>3335989491</v>
      </c>
    </row>
    <row r="66" spans="1:5" s="122" customFormat="1" ht="17.45" customHeight="1" x14ac:dyDescent="0.25">
      <c r="A66" s="136" t="str">
        <f>VLOOKUP(B66,'[2]LISTADO ATM'!$A$2:$C$822,3,0)</f>
        <v>DISTRITO NACIONAL</v>
      </c>
      <c r="B66" s="136">
        <v>980</v>
      </c>
      <c r="C66" s="136" t="str">
        <f>VLOOKUP(B66,'[2]LISTADO ATM'!$A$2:$B$822,2,0)</f>
        <v xml:space="preserve">ATM Oficina Bella Vista Mall II </v>
      </c>
      <c r="D66" s="205" t="s">
        <v>2673</v>
      </c>
      <c r="E66" s="149">
        <v>3335989492</v>
      </c>
    </row>
    <row r="67" spans="1:5" s="122" customFormat="1" ht="18.75" customHeight="1" x14ac:dyDescent="0.25">
      <c r="A67" s="136" t="str">
        <f>VLOOKUP(B67,'[2]LISTADO ATM'!$A$2:$C$822,3,0)</f>
        <v>ESTE</v>
      </c>
      <c r="B67" s="136">
        <v>158</v>
      </c>
      <c r="C67" s="136" t="str">
        <f>VLOOKUP(B67,'[2]LISTADO ATM'!$A$2:$B$822,2,0)</f>
        <v xml:space="preserve">ATM Oficina Romana Norte </v>
      </c>
      <c r="D67" s="205" t="s">
        <v>2673</v>
      </c>
      <c r="E67" s="149">
        <v>3335989496</v>
      </c>
    </row>
    <row r="68" spans="1:5" s="114" customFormat="1" ht="18.75" customHeight="1" x14ac:dyDescent="0.25">
      <c r="A68" s="136" t="e">
        <f>VLOOKUP(B68,'[2]LISTADO ATM'!$A$2:$C$822,3,0)</f>
        <v>#N/A</v>
      </c>
      <c r="B68" s="136"/>
      <c r="C68" s="136" t="e">
        <f>VLOOKUP(B68,'[2]LISTADO ATM'!$A$2:$B$822,2,0)</f>
        <v>#N/A</v>
      </c>
      <c r="D68" s="140"/>
      <c r="E68" s="149"/>
    </row>
    <row r="69" spans="1:5" s="114" customFormat="1" ht="18" customHeight="1" thickBot="1" x14ac:dyDescent="0.3">
      <c r="A69" s="136" t="e">
        <f>VLOOKUP(B69,'[2]LISTADO ATM'!$A$2:$C$822,3,0)</f>
        <v>#N/A</v>
      </c>
      <c r="B69" s="136"/>
      <c r="C69" s="136" t="e">
        <f>VLOOKUP(B69,'[2]LISTADO ATM'!$A$2:$B$822,2,0)</f>
        <v>#N/A</v>
      </c>
      <c r="D69" s="140"/>
      <c r="E69" s="149"/>
    </row>
    <row r="70" spans="1:5" s="114" customFormat="1" ht="18" customHeight="1" thickBot="1" x14ac:dyDescent="0.3">
      <c r="A70" s="137" t="s">
        <v>2465</v>
      </c>
      <c r="B70" s="156">
        <f>COUNT(B64:B69)</f>
        <v>4</v>
      </c>
      <c r="C70" s="133"/>
      <c r="D70" s="133"/>
      <c r="E70" s="146"/>
    </row>
    <row r="71" spans="1:5" s="114" customFormat="1" ht="18.75" customHeight="1" thickBot="1" x14ac:dyDescent="0.3">
      <c r="A71" s="123"/>
      <c r="B71" s="128"/>
      <c r="C71" s="123"/>
      <c r="D71" s="123"/>
      <c r="E71" s="128"/>
    </row>
    <row r="72" spans="1:5" s="114" customFormat="1" ht="18" customHeight="1" thickBot="1" x14ac:dyDescent="0.3">
      <c r="A72" s="186" t="s">
        <v>2467</v>
      </c>
      <c r="B72" s="187"/>
      <c r="C72" s="123" t="s">
        <v>2406</v>
      </c>
      <c r="D72" s="128"/>
      <c r="E72" s="128"/>
    </row>
    <row r="73" spans="1:5" s="122" customFormat="1" ht="18.75" customHeight="1" thickBot="1" x14ac:dyDescent="0.3">
      <c r="A73" s="188">
        <f>+B43+B60+B70</f>
        <v>41</v>
      </c>
      <c r="B73" s="189"/>
      <c r="C73" s="123"/>
      <c r="D73" s="123"/>
      <c r="E73" s="138"/>
    </row>
    <row r="74" spans="1:5" s="122" customFormat="1" ht="18.75" customHeight="1" thickBot="1" x14ac:dyDescent="0.3">
      <c r="A74" s="123"/>
      <c r="B74" s="128"/>
      <c r="C74" s="123"/>
      <c r="D74" s="123"/>
      <c r="E74" s="128"/>
    </row>
    <row r="75" spans="1:5" s="114" customFormat="1" ht="18" customHeight="1" thickBot="1" x14ac:dyDescent="0.3">
      <c r="A75" s="166" t="s">
        <v>2468</v>
      </c>
      <c r="B75" s="167"/>
      <c r="C75" s="167"/>
      <c r="D75" s="167"/>
      <c r="E75" s="168"/>
    </row>
    <row r="76" spans="1:5" s="114" customFormat="1" ht="18" customHeight="1" x14ac:dyDescent="0.25">
      <c r="A76" s="129" t="s">
        <v>15</v>
      </c>
      <c r="B76" s="129" t="s">
        <v>2409</v>
      </c>
      <c r="C76" s="127" t="s">
        <v>46</v>
      </c>
      <c r="D76" s="190" t="s">
        <v>2412</v>
      </c>
      <c r="E76" s="191"/>
    </row>
    <row r="77" spans="1:5" s="114" customFormat="1" ht="18" x14ac:dyDescent="0.25">
      <c r="A77" s="136" t="str">
        <f>VLOOKUP(B77,'[2]LISTADO ATM'!$A$2:$C$822,3,0)</f>
        <v>DISTRITO NACIONAL</v>
      </c>
      <c r="B77" s="155">
        <v>60</v>
      </c>
      <c r="C77" s="136" t="str">
        <f>VLOOKUP(B77,'[2]LISTADO ATM'!$A$2:$B$822,2,0)</f>
        <v xml:space="preserve">ATM Autobanco 27 de Febrero </v>
      </c>
      <c r="D77" s="193" t="s">
        <v>2589</v>
      </c>
      <c r="E77" s="194"/>
    </row>
    <row r="78" spans="1:5" s="108" customFormat="1" ht="18" customHeight="1" x14ac:dyDescent="0.25">
      <c r="A78" s="136" t="str">
        <f>VLOOKUP(B78,'[2]LISTADO ATM'!$A$2:$C$822,3,0)</f>
        <v>DISTRITO NACIONAL</v>
      </c>
      <c r="B78" s="155">
        <v>546</v>
      </c>
      <c r="C78" s="136" t="str">
        <f>VLOOKUP(B78,'[2]LISTADO ATM'!$A$2:$B$822,2,0)</f>
        <v xml:space="preserve">ATM ITLA </v>
      </c>
      <c r="D78" s="192" t="s">
        <v>2631</v>
      </c>
      <c r="E78" s="192"/>
    </row>
    <row r="79" spans="1:5" s="123" customFormat="1" ht="18" customHeight="1" x14ac:dyDescent="0.25">
      <c r="A79" s="136" t="str">
        <f>VLOOKUP(B79,'[2]LISTADO ATM'!$A$2:$C$822,3,0)</f>
        <v>DISTRITO NACIONAL</v>
      </c>
      <c r="B79" s="155">
        <v>678</v>
      </c>
      <c r="C79" s="136" t="str">
        <f>VLOOKUP(B79,'[2]LISTADO ATM'!$A$2:$B$822,2,0)</f>
        <v>ATM Eco Petroleo San Isidro</v>
      </c>
      <c r="D79" s="192" t="s">
        <v>2589</v>
      </c>
      <c r="E79" s="192"/>
    </row>
    <row r="80" spans="1:5" s="123" customFormat="1" ht="18" customHeight="1" x14ac:dyDescent="0.25">
      <c r="A80" s="136" t="str">
        <f>VLOOKUP(B80,'[2]LISTADO ATM'!$A$2:$C$822,3,0)</f>
        <v>NORTE</v>
      </c>
      <c r="B80" s="155">
        <v>282</v>
      </c>
      <c r="C80" s="136" t="str">
        <f>VLOOKUP(B80,'[2]LISTADO ATM'!$A$2:$B$822,2,0)</f>
        <v xml:space="preserve">ATM Autobanco Nibaje </v>
      </c>
      <c r="D80" s="192" t="s">
        <v>2631</v>
      </c>
      <c r="E80" s="192"/>
    </row>
    <row r="81" spans="1:5" s="123" customFormat="1" ht="18" customHeight="1" x14ac:dyDescent="0.25">
      <c r="A81" s="136" t="str">
        <f>VLOOKUP(B81,'[2]LISTADO ATM'!$A$2:$C$822,3,0)</f>
        <v>DISTRITO NACIONAL</v>
      </c>
      <c r="B81" s="155">
        <v>240</v>
      </c>
      <c r="C81" s="136" t="str">
        <f>VLOOKUP(B81,'[2]LISTADO ATM'!$A$2:$B$822,2,0)</f>
        <v xml:space="preserve">ATM Oficina Carrefour I </v>
      </c>
      <c r="D81" s="192" t="s">
        <v>2589</v>
      </c>
      <c r="E81" s="192"/>
    </row>
    <row r="82" spans="1:5" s="123" customFormat="1" ht="18" customHeight="1" x14ac:dyDescent="0.25">
      <c r="A82" s="136" t="str">
        <f>VLOOKUP(B82,'[2]LISTADO ATM'!$A$2:$C$822,3,0)</f>
        <v>ESTE</v>
      </c>
      <c r="B82" s="155">
        <v>495</v>
      </c>
      <c r="C82" s="136" t="str">
        <f>VLOOKUP(B82,'[2]LISTADO ATM'!$A$2:$B$822,2,0)</f>
        <v>ATM Cemento PANAM</v>
      </c>
      <c r="D82" s="192" t="s">
        <v>2589</v>
      </c>
      <c r="E82" s="192"/>
    </row>
    <row r="83" spans="1:5" s="123" customFormat="1" ht="18" customHeight="1" x14ac:dyDescent="0.25">
      <c r="A83" s="136" t="str">
        <f>VLOOKUP(B83,'[2]LISTADO ATM'!$A$2:$C$822,3,0)</f>
        <v>ESTE</v>
      </c>
      <c r="B83" s="155">
        <v>480</v>
      </c>
      <c r="C83" s="136" t="str">
        <f>VLOOKUP(B83,'[2]LISTADO ATM'!$A$2:$B$822,2,0)</f>
        <v>ATM UNP Farmaconal Higuey</v>
      </c>
      <c r="D83" s="192" t="s">
        <v>2589</v>
      </c>
      <c r="E83" s="192"/>
    </row>
    <row r="84" spans="1:5" s="108" customFormat="1" ht="18" customHeight="1" x14ac:dyDescent="0.25">
      <c r="A84" s="136" t="str">
        <f>VLOOKUP(B84,'[2]LISTADO ATM'!$A$2:$C$822,3,0)</f>
        <v>DISTRITO NACIONAL</v>
      </c>
      <c r="B84" s="155">
        <v>407</v>
      </c>
      <c r="C84" s="136" t="str">
        <f>VLOOKUP(B84,'[2]LISTADO ATM'!$A$2:$B$822,2,0)</f>
        <v xml:space="preserve">ATM Multicentro La Sirena Villa Mella </v>
      </c>
      <c r="D84" s="192" t="s">
        <v>2589</v>
      </c>
      <c r="E84" s="192"/>
    </row>
    <row r="85" spans="1:5" s="114" customFormat="1" ht="18" customHeight="1" x14ac:dyDescent="0.25">
      <c r="A85" s="136" t="str">
        <f>VLOOKUP(B85,'[2]LISTADO ATM'!$A$2:$C$822,3,0)</f>
        <v>NORTE</v>
      </c>
      <c r="B85" s="155">
        <v>754</v>
      </c>
      <c r="C85" s="136" t="str">
        <f>VLOOKUP(B85,'[2]LISTADO ATM'!$A$2:$B$822,2,0)</f>
        <v xml:space="preserve">ATM Autobanco Oficina Licey al Medio </v>
      </c>
      <c r="D85" s="192" t="s">
        <v>2589</v>
      </c>
      <c r="E85" s="192"/>
    </row>
    <row r="86" spans="1:5" s="114" customFormat="1" ht="18" customHeight="1" x14ac:dyDescent="0.25">
      <c r="A86" s="136" t="str">
        <f>VLOOKUP(B86,'[2]LISTADO ATM'!$A$2:$C$822,3,0)</f>
        <v>SUR</v>
      </c>
      <c r="B86" s="155">
        <v>733</v>
      </c>
      <c r="C86" s="136" t="str">
        <f>VLOOKUP(B86,'[2]LISTADO ATM'!$A$2:$B$822,2,0)</f>
        <v xml:space="preserve">ATM Zona Franca Perdenales </v>
      </c>
      <c r="D86" s="192" t="s">
        <v>2589</v>
      </c>
      <c r="E86" s="192"/>
    </row>
    <row r="87" spans="1:5" s="114" customFormat="1" ht="18.75" customHeight="1" x14ac:dyDescent="0.25">
      <c r="A87" s="136" t="str">
        <f>VLOOKUP(B87,'[2]LISTADO ATM'!$A$2:$C$822,3,0)</f>
        <v>NORTE</v>
      </c>
      <c r="B87" s="155">
        <v>635</v>
      </c>
      <c r="C87" s="136" t="str">
        <f>VLOOKUP(B87,'[2]LISTADO ATM'!$A$2:$B$822,2,0)</f>
        <v xml:space="preserve">ATM Zona Franca Tamboril </v>
      </c>
      <c r="D87" s="192" t="s">
        <v>2589</v>
      </c>
      <c r="E87" s="192"/>
    </row>
    <row r="88" spans="1:5" s="114" customFormat="1" ht="18.75" customHeight="1" x14ac:dyDescent="0.25">
      <c r="A88" s="136" t="str">
        <f>VLOOKUP(B88,'[2]LISTADO ATM'!$A$2:$C$822,3,0)</f>
        <v>DISTRITO NACIONAL</v>
      </c>
      <c r="B88" s="155">
        <v>618</v>
      </c>
      <c r="C88" s="136" t="str">
        <f>VLOOKUP(B88,'[2]LISTADO ATM'!$A$2:$B$822,2,0)</f>
        <v xml:space="preserve">ATM Bienes Nacionales </v>
      </c>
      <c r="D88" s="192" t="s">
        <v>2589</v>
      </c>
      <c r="E88" s="192"/>
    </row>
    <row r="89" spans="1:5" s="114" customFormat="1" ht="18" customHeight="1" x14ac:dyDescent="0.25">
      <c r="A89" s="136" t="e">
        <f>VLOOKUP(B89,'[2]LISTADO ATM'!$A$2:$C$822,3,0)</f>
        <v>#N/A</v>
      </c>
      <c r="B89" s="155">
        <v>991</v>
      </c>
      <c r="C89" s="136" t="e">
        <f>VLOOKUP(B89,'[2]LISTADO ATM'!$A$2:$B$822,2,0)</f>
        <v>#N/A</v>
      </c>
      <c r="D89" s="192" t="s">
        <v>2589</v>
      </c>
      <c r="E89" s="192"/>
    </row>
    <row r="90" spans="1:5" s="114" customFormat="1" ht="18" customHeight="1" thickBot="1" x14ac:dyDescent="0.3">
      <c r="A90" s="136" t="str">
        <f>VLOOKUP(B90,'[2]LISTADO ATM'!$A$2:$C$822,3,0)</f>
        <v>ESTE</v>
      </c>
      <c r="B90" s="155">
        <v>934</v>
      </c>
      <c r="C90" s="136" t="str">
        <f>VLOOKUP(B90,'[2]LISTADO ATM'!$A$2:$B$822,2,0)</f>
        <v>ATM Hotel Dreams La Romana</v>
      </c>
      <c r="D90" s="192" t="s">
        <v>2589</v>
      </c>
      <c r="E90" s="192"/>
    </row>
    <row r="91" spans="1:5" s="114" customFormat="1" ht="18.75" thickBot="1" x14ac:dyDescent="0.3">
      <c r="A91" s="137" t="s">
        <v>2465</v>
      </c>
      <c r="B91" s="156">
        <f>COUNT(B77:B90)</f>
        <v>14</v>
      </c>
      <c r="C91" s="143"/>
      <c r="D91" s="143"/>
      <c r="E91" s="147"/>
    </row>
    <row r="92" spans="1:5" s="114" customFormat="1" ht="18.75" customHeight="1" x14ac:dyDescent="0.25">
      <c r="A92" s="123"/>
      <c r="B92" s="142"/>
      <c r="C92" s="123"/>
      <c r="D92" s="123"/>
      <c r="E92" s="138"/>
    </row>
    <row r="93" spans="1:5" s="108" customFormat="1" ht="18.75" customHeight="1" x14ac:dyDescent="0.25">
      <c r="A93" s="123"/>
      <c r="B93" s="142"/>
      <c r="C93" s="123"/>
      <c r="D93" s="123"/>
      <c r="E93" s="138"/>
    </row>
    <row r="94" spans="1:5" s="114" customFormat="1" x14ac:dyDescent="0.25">
      <c r="A94" s="123"/>
      <c r="B94" s="142"/>
      <c r="C94" s="123"/>
      <c r="D94" s="123"/>
      <c r="E94" s="138"/>
    </row>
    <row r="95" spans="1:5" s="108" customFormat="1" ht="18" customHeight="1" x14ac:dyDescent="0.25">
      <c r="A95" s="123"/>
      <c r="B95" s="142"/>
      <c r="C95" s="123"/>
      <c r="D95" s="123"/>
      <c r="E95" s="138"/>
    </row>
    <row r="96" spans="1:5" s="108" customFormat="1" ht="17.45" customHeight="1" x14ac:dyDescent="0.25">
      <c r="A96" s="123"/>
      <c r="B96" s="142"/>
      <c r="C96" s="123"/>
      <c r="D96" s="123"/>
      <c r="E96" s="138"/>
    </row>
    <row r="97" spans="1:6" s="122" customFormat="1" ht="18" customHeight="1" x14ac:dyDescent="0.25">
      <c r="A97" s="123"/>
      <c r="B97" s="142"/>
      <c r="C97" s="123"/>
      <c r="D97" s="123"/>
      <c r="E97" s="138"/>
    </row>
    <row r="98" spans="1:6" s="122" customFormat="1" ht="18" customHeight="1" x14ac:dyDescent="0.25">
      <c r="A98" s="123"/>
      <c r="B98" s="142"/>
      <c r="C98" s="123"/>
      <c r="D98" s="123"/>
      <c r="E98" s="138"/>
    </row>
    <row r="99" spans="1:6" s="122" customFormat="1" ht="18" customHeight="1" x14ac:dyDescent="0.25">
      <c r="A99" s="123"/>
      <c r="B99" s="142"/>
      <c r="C99" s="123"/>
      <c r="D99" s="123"/>
      <c r="E99" s="138"/>
    </row>
    <row r="100" spans="1:6" s="122" customFormat="1" ht="18" customHeight="1" x14ac:dyDescent="0.25">
      <c r="A100" s="123"/>
      <c r="B100" s="142"/>
      <c r="C100" s="123"/>
      <c r="D100" s="123"/>
      <c r="E100" s="138"/>
    </row>
    <row r="101" spans="1:6" s="122" customFormat="1" ht="18" customHeight="1" x14ac:dyDescent="0.25">
      <c r="A101" s="123"/>
      <c r="B101" s="142"/>
      <c r="C101" s="123"/>
      <c r="D101" s="123"/>
      <c r="E101" s="138"/>
    </row>
    <row r="102" spans="1:6" s="108" customFormat="1" ht="18.75" customHeight="1" x14ac:dyDescent="0.25">
      <c r="A102" s="123"/>
      <c r="B102" s="142"/>
      <c r="C102" s="123"/>
      <c r="D102" s="123"/>
      <c r="E102" s="138"/>
    </row>
    <row r="103" spans="1:6" s="114" customFormat="1" ht="18" customHeight="1" x14ac:dyDescent="0.25">
      <c r="A103" s="123"/>
      <c r="B103" s="142"/>
      <c r="C103" s="123"/>
      <c r="D103" s="123"/>
      <c r="E103" s="138"/>
    </row>
    <row r="104" spans="1:6" s="114" customFormat="1" x14ac:dyDescent="0.25">
      <c r="A104" s="123"/>
      <c r="B104" s="142"/>
      <c r="C104" s="123"/>
      <c r="D104" s="123"/>
      <c r="E104" s="138"/>
    </row>
    <row r="105" spans="1:6" s="114" customFormat="1" ht="18.75" customHeight="1" x14ac:dyDescent="0.25">
      <c r="A105" s="123"/>
      <c r="B105" s="142"/>
      <c r="C105" s="123"/>
      <c r="D105" s="123"/>
      <c r="E105" s="138"/>
    </row>
    <row r="106" spans="1:6" s="108" customFormat="1" ht="18.75" customHeight="1" x14ac:dyDescent="0.25">
      <c r="A106" s="123"/>
      <c r="B106" s="142"/>
      <c r="C106" s="123"/>
      <c r="D106" s="123"/>
      <c r="E106" s="138"/>
      <c r="F106" s="114"/>
    </row>
    <row r="107" spans="1:6" s="108" customFormat="1" ht="18" customHeight="1" x14ac:dyDescent="0.25">
      <c r="A107" s="123"/>
      <c r="B107" s="142"/>
      <c r="C107" s="123"/>
      <c r="D107" s="123"/>
      <c r="E107" s="138"/>
      <c r="F107" s="114"/>
    </row>
    <row r="108" spans="1:6" s="114" customFormat="1" ht="18" customHeight="1" x14ac:dyDescent="0.25">
      <c r="A108" s="123"/>
      <c r="B108" s="142"/>
      <c r="C108" s="123"/>
      <c r="D108" s="123"/>
      <c r="E108" s="138"/>
    </row>
    <row r="109" spans="1:6" s="114" customFormat="1" ht="18" customHeight="1" x14ac:dyDescent="0.25">
      <c r="A109" s="123"/>
      <c r="B109" s="142"/>
      <c r="C109" s="123"/>
      <c r="D109" s="123"/>
      <c r="E109" s="138"/>
    </row>
    <row r="110" spans="1:6" s="108" customFormat="1" x14ac:dyDescent="0.25">
      <c r="A110" s="123"/>
      <c r="B110" s="142"/>
      <c r="C110" s="123"/>
      <c r="D110" s="123"/>
      <c r="E110" s="138"/>
      <c r="F110" s="114"/>
    </row>
    <row r="111" spans="1:6" s="108" customFormat="1" ht="18.75" customHeight="1" x14ac:dyDescent="0.25">
      <c r="A111" s="123"/>
      <c r="B111" s="142"/>
      <c r="C111" s="123"/>
      <c r="D111" s="123"/>
      <c r="E111" s="138"/>
      <c r="F111" s="114"/>
    </row>
    <row r="112" spans="1:6" s="108" customFormat="1" ht="18.75" customHeight="1" x14ac:dyDescent="0.25">
      <c r="A112" s="123"/>
      <c r="B112" s="142"/>
      <c r="C112" s="123"/>
      <c r="D112" s="123"/>
      <c r="E112" s="138"/>
      <c r="F112" s="114"/>
    </row>
    <row r="113" spans="1:6" s="108" customFormat="1" x14ac:dyDescent="0.25">
      <c r="A113" s="123"/>
      <c r="B113" s="142"/>
      <c r="C113" s="123"/>
      <c r="D113" s="123"/>
      <c r="E113" s="138"/>
      <c r="F113" s="114"/>
    </row>
    <row r="114" spans="1:6" s="114" customFormat="1" ht="18" customHeight="1" x14ac:dyDescent="0.25">
      <c r="A114" s="123"/>
      <c r="B114" s="142"/>
      <c r="C114" s="123"/>
      <c r="D114" s="123"/>
      <c r="E114" s="138"/>
    </row>
    <row r="115" spans="1:6" s="114" customFormat="1" ht="18.75" customHeight="1" x14ac:dyDescent="0.25">
      <c r="A115" s="123"/>
      <c r="B115" s="142"/>
      <c r="C115" s="123"/>
      <c r="D115" s="123"/>
      <c r="E115" s="138"/>
    </row>
    <row r="116" spans="1:6" s="114" customFormat="1" x14ac:dyDescent="0.25">
      <c r="A116" s="123"/>
      <c r="B116" s="142"/>
      <c r="C116" s="123"/>
      <c r="D116" s="123"/>
      <c r="E116" s="138"/>
    </row>
    <row r="117" spans="1:6" s="108" customFormat="1" x14ac:dyDescent="0.25">
      <c r="A117" s="123"/>
      <c r="B117" s="142"/>
      <c r="C117" s="123"/>
      <c r="D117" s="123"/>
      <c r="E117" s="138"/>
    </row>
    <row r="118" spans="1:6" s="108" customFormat="1" ht="18.75" customHeight="1" x14ac:dyDescent="0.25">
      <c r="A118" s="123"/>
      <c r="B118" s="142"/>
      <c r="C118" s="123"/>
      <c r="D118" s="123"/>
      <c r="E118" s="138"/>
    </row>
    <row r="119" spans="1:6" s="108" customFormat="1" ht="18" customHeight="1" x14ac:dyDescent="0.25">
      <c r="A119" s="123"/>
      <c r="B119" s="142"/>
      <c r="C119" s="123"/>
      <c r="D119" s="123"/>
      <c r="E119" s="138"/>
    </row>
    <row r="120" spans="1:6" s="108" customFormat="1" x14ac:dyDescent="0.25">
      <c r="A120" s="123"/>
      <c r="B120" s="142"/>
      <c r="C120" s="123"/>
      <c r="D120" s="123"/>
      <c r="E120" s="138"/>
    </row>
    <row r="121" spans="1:6" s="108" customFormat="1" ht="18.75" customHeight="1" x14ac:dyDescent="0.25">
      <c r="A121" s="123"/>
      <c r="B121" s="142"/>
      <c r="C121" s="123"/>
      <c r="D121" s="123"/>
      <c r="E121" s="138"/>
    </row>
    <row r="122" spans="1:6" s="108" customFormat="1" ht="18" customHeight="1" x14ac:dyDescent="0.25">
      <c r="A122" s="123"/>
      <c r="B122" s="142"/>
      <c r="C122" s="123"/>
      <c r="D122" s="123"/>
      <c r="E122" s="138"/>
    </row>
    <row r="123" spans="1:6" x14ac:dyDescent="0.25">
      <c r="A123" s="123"/>
      <c r="B123" s="142"/>
      <c r="C123" s="123"/>
      <c r="D123" s="123"/>
      <c r="E123" s="138"/>
    </row>
    <row r="124" spans="1:6" x14ac:dyDescent="0.25">
      <c r="A124" s="123"/>
      <c r="B124" s="142"/>
      <c r="C124" s="123"/>
      <c r="D124" s="123"/>
      <c r="E124" s="138"/>
    </row>
    <row r="125" spans="1:6" ht="18" customHeight="1" x14ac:dyDescent="0.25">
      <c r="A125" s="123"/>
      <c r="B125" s="142"/>
      <c r="C125" s="123"/>
      <c r="D125" s="123"/>
      <c r="E125" s="138"/>
    </row>
    <row r="126" spans="1:6" ht="18" customHeight="1" x14ac:dyDescent="0.25">
      <c r="A126" s="123"/>
      <c r="B126" s="142"/>
      <c r="C126" s="123"/>
      <c r="D126" s="123"/>
      <c r="E126" s="138"/>
    </row>
    <row r="127" spans="1:6" x14ac:dyDescent="0.25">
      <c r="A127" s="123"/>
      <c r="B127" s="142"/>
      <c r="C127" s="123"/>
      <c r="D127" s="123"/>
      <c r="E127" s="138"/>
    </row>
    <row r="128" spans="1:6" ht="18.75" customHeight="1" x14ac:dyDescent="0.25">
      <c r="A128" s="123"/>
      <c r="B128" s="142"/>
      <c r="C128" s="123"/>
      <c r="D128" s="123"/>
      <c r="E128" s="138"/>
    </row>
    <row r="129" spans="1:5" x14ac:dyDescent="0.25">
      <c r="A129" s="123"/>
      <c r="B129" s="142"/>
      <c r="C129" s="123"/>
      <c r="D129" s="123"/>
      <c r="E129" s="138"/>
    </row>
    <row r="130" spans="1:5" x14ac:dyDescent="0.25">
      <c r="A130" s="123"/>
      <c r="B130" s="142"/>
      <c r="C130" s="123"/>
      <c r="D130" s="123"/>
      <c r="E130" s="138"/>
    </row>
    <row r="131" spans="1:5" s="108" customFormat="1" ht="18.75" customHeight="1" x14ac:dyDescent="0.25">
      <c r="A131" s="123"/>
      <c r="B131" s="142"/>
      <c r="C131" s="123"/>
      <c r="D131" s="123"/>
      <c r="E131" s="138"/>
    </row>
    <row r="132" spans="1:5" s="108" customFormat="1" ht="18" customHeight="1" x14ac:dyDescent="0.25">
      <c r="A132" s="123"/>
      <c r="B132" s="142"/>
      <c r="C132" s="123"/>
      <c r="D132" s="123"/>
      <c r="E132" s="138"/>
    </row>
    <row r="133" spans="1:5" s="108" customFormat="1" x14ac:dyDescent="0.25">
      <c r="A133" s="123"/>
      <c r="B133" s="142"/>
      <c r="C133" s="123"/>
      <c r="D133" s="123"/>
      <c r="E133" s="138"/>
    </row>
    <row r="134" spans="1:5" x14ac:dyDescent="0.25">
      <c r="A134" s="123"/>
      <c r="B134" s="142"/>
      <c r="C134" s="123"/>
      <c r="D134" s="123"/>
      <c r="E134" s="138"/>
    </row>
    <row r="135" spans="1:5" x14ac:dyDescent="0.25">
      <c r="A135" s="123"/>
      <c r="B135" s="142"/>
      <c r="C135" s="123"/>
      <c r="D135" s="123"/>
      <c r="E135" s="138"/>
    </row>
    <row r="136" spans="1:5" x14ac:dyDescent="0.25">
      <c r="A136" s="123"/>
      <c r="B136" s="142"/>
      <c r="C136" s="123"/>
      <c r="D136" s="123"/>
      <c r="E136" s="138"/>
    </row>
    <row r="137" spans="1:5" x14ac:dyDescent="0.25">
      <c r="A137" s="123"/>
      <c r="B137" s="142"/>
      <c r="C137" s="123"/>
      <c r="D137" s="123"/>
      <c r="E137" s="138"/>
    </row>
    <row r="138" spans="1:5" x14ac:dyDescent="0.25">
      <c r="A138" s="123"/>
      <c r="B138" s="142"/>
      <c r="C138" s="123"/>
      <c r="D138" s="123"/>
      <c r="E138" s="138"/>
    </row>
    <row r="139" spans="1:5" x14ac:dyDescent="0.25">
      <c r="A139" s="123"/>
      <c r="B139" s="142"/>
      <c r="C139" s="123"/>
      <c r="D139" s="123"/>
      <c r="E139" s="138"/>
    </row>
    <row r="140" spans="1:5" x14ac:dyDescent="0.25">
      <c r="A140" s="123"/>
      <c r="B140" s="142"/>
      <c r="C140" s="123"/>
      <c r="D140" s="123"/>
      <c r="E140" s="138"/>
    </row>
    <row r="141" spans="1:5" x14ac:dyDescent="0.25">
      <c r="A141" s="123"/>
      <c r="B141" s="142"/>
      <c r="C141" s="123"/>
      <c r="D141" s="123"/>
      <c r="E141" s="138"/>
    </row>
    <row r="142" spans="1:5" x14ac:dyDescent="0.25">
      <c r="A142" s="123"/>
      <c r="B142" s="142"/>
      <c r="C142" s="123"/>
      <c r="D142" s="123"/>
      <c r="E142" s="138"/>
    </row>
    <row r="143" spans="1:5" x14ac:dyDescent="0.25">
      <c r="A143" s="123"/>
      <c r="B143" s="142"/>
      <c r="C143" s="123"/>
      <c r="D143" s="123"/>
      <c r="E143" s="138"/>
    </row>
    <row r="144" spans="1:5" x14ac:dyDescent="0.25">
      <c r="A144" s="123"/>
      <c r="B144" s="142"/>
      <c r="C144" s="123"/>
      <c r="D144" s="123"/>
      <c r="E144" s="138"/>
    </row>
    <row r="145" spans="1:5" x14ac:dyDescent="0.25">
      <c r="A145" s="123"/>
      <c r="B145" s="142"/>
      <c r="C145" s="123"/>
      <c r="D145" s="123"/>
      <c r="E145" s="138"/>
    </row>
    <row r="146" spans="1:5" x14ac:dyDescent="0.25">
      <c r="A146" s="123"/>
      <c r="B146" s="142"/>
      <c r="C146" s="123"/>
      <c r="D146" s="123"/>
      <c r="E146" s="138"/>
    </row>
    <row r="147" spans="1:5" x14ac:dyDescent="0.25">
      <c r="A147" s="123"/>
      <c r="B147" s="142"/>
      <c r="C147" s="123"/>
      <c r="D147" s="123"/>
      <c r="E147" s="138"/>
    </row>
    <row r="148" spans="1:5" x14ac:dyDescent="0.25">
      <c r="A148" s="123"/>
      <c r="B148" s="142"/>
      <c r="C148" s="123"/>
      <c r="D148" s="123"/>
      <c r="E148" s="138"/>
    </row>
    <row r="149" spans="1:5" x14ac:dyDescent="0.25">
      <c r="A149" s="123"/>
      <c r="B149" s="142"/>
      <c r="C149" s="123"/>
      <c r="D149" s="123"/>
      <c r="E149" s="138"/>
    </row>
    <row r="150" spans="1:5" x14ac:dyDescent="0.25">
      <c r="A150" s="123"/>
      <c r="B150" s="142"/>
      <c r="C150" s="123"/>
      <c r="D150" s="123"/>
      <c r="E150" s="138"/>
    </row>
    <row r="151" spans="1:5" x14ac:dyDescent="0.25">
      <c r="A151" s="123"/>
      <c r="B151" s="142"/>
      <c r="C151" s="123"/>
      <c r="D151" s="123"/>
      <c r="E151" s="138"/>
    </row>
    <row r="152" spans="1:5" x14ac:dyDescent="0.25">
      <c r="A152" s="123"/>
      <c r="B152" s="142"/>
      <c r="C152" s="123"/>
      <c r="D152" s="123"/>
      <c r="E152" s="138"/>
    </row>
    <row r="153" spans="1:5" x14ac:dyDescent="0.25">
      <c r="A153" s="123"/>
      <c r="B153" s="142"/>
      <c r="C153" s="123"/>
      <c r="D153" s="123"/>
      <c r="E153" s="138"/>
    </row>
    <row r="154" spans="1:5" x14ac:dyDescent="0.25">
      <c r="A154" s="123"/>
      <c r="B154" s="142"/>
      <c r="C154" s="123"/>
      <c r="D154" s="123"/>
      <c r="E154" s="138"/>
    </row>
    <row r="155" spans="1:5" x14ac:dyDescent="0.25">
      <c r="A155" s="123"/>
      <c r="B155" s="142"/>
      <c r="C155" s="123"/>
      <c r="D155" s="123"/>
      <c r="E155" s="138"/>
    </row>
    <row r="156" spans="1:5" x14ac:dyDescent="0.25">
      <c r="A156" s="123"/>
      <c r="B156" s="142"/>
      <c r="C156" s="123"/>
      <c r="D156" s="123"/>
      <c r="E156" s="138"/>
    </row>
    <row r="157" spans="1:5" x14ac:dyDescent="0.25">
      <c r="A157" s="123"/>
      <c r="B157" s="142"/>
      <c r="C157" s="123"/>
      <c r="D157" s="123"/>
      <c r="E157" s="138"/>
    </row>
    <row r="158" spans="1:5" x14ac:dyDescent="0.25">
      <c r="A158" s="123"/>
      <c r="B158" s="142"/>
      <c r="C158" s="123"/>
      <c r="D158" s="123"/>
      <c r="E158" s="138"/>
    </row>
    <row r="159" spans="1:5" x14ac:dyDescent="0.25">
      <c r="A159" s="123"/>
      <c r="B159" s="142"/>
      <c r="C159" s="123"/>
      <c r="D159" s="123"/>
      <c r="E159" s="138"/>
    </row>
    <row r="160" spans="1:5" x14ac:dyDescent="0.25">
      <c r="A160" s="123"/>
      <c r="B160" s="142"/>
      <c r="C160" s="123"/>
      <c r="D160" s="123"/>
      <c r="E160" s="138"/>
    </row>
    <row r="161" spans="1:5" x14ac:dyDescent="0.25">
      <c r="A161" s="123"/>
      <c r="B161" s="142"/>
      <c r="C161" s="123"/>
      <c r="D161" s="123"/>
      <c r="E161" s="138"/>
    </row>
    <row r="162" spans="1:5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x14ac:dyDescent="0.25">
      <c r="A165" s="123"/>
      <c r="B165" s="142"/>
      <c r="C165" s="123"/>
      <c r="D165" s="123"/>
      <c r="E165" s="138"/>
    </row>
    <row r="166" spans="1:5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x14ac:dyDescent="0.25">
      <c r="A171" s="123"/>
      <c r="B171" s="142"/>
      <c r="C171" s="123"/>
      <c r="D171" s="123"/>
      <c r="E171" s="138"/>
    </row>
    <row r="172" spans="1:5" x14ac:dyDescent="0.25">
      <c r="A172" s="123"/>
      <c r="B172" s="142"/>
      <c r="C172" s="123"/>
      <c r="D172" s="123"/>
      <c r="E172" s="138"/>
    </row>
    <row r="173" spans="1:5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</sheetData>
  <mergeCells count="28">
    <mergeCell ref="D86:E86"/>
    <mergeCell ref="D87:E87"/>
    <mergeCell ref="D88:E88"/>
    <mergeCell ref="D89:E89"/>
    <mergeCell ref="D90:E90"/>
    <mergeCell ref="C15:E15"/>
    <mergeCell ref="A17:E17"/>
    <mergeCell ref="A45:E45"/>
    <mergeCell ref="A72:B72"/>
    <mergeCell ref="A73:B73"/>
    <mergeCell ref="A1:E1"/>
    <mergeCell ref="A2:E2"/>
    <mergeCell ref="A7:E7"/>
    <mergeCell ref="C10:E10"/>
    <mergeCell ref="A12:E12"/>
    <mergeCell ref="F1:G1"/>
    <mergeCell ref="A62:E62"/>
    <mergeCell ref="A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</mergeCells>
  <phoneticPr fontId="46" type="noConversion"/>
  <conditionalFormatting sqref="B371:B1048576">
    <cfRule type="duplicateValues" dxfId="236" priority="900"/>
  </conditionalFormatting>
  <conditionalFormatting sqref="B283:B370">
    <cfRule type="duplicateValues" dxfId="235" priority="664"/>
    <cfRule type="duplicateValues" dxfId="234" priority="667"/>
    <cfRule type="duplicateValues" dxfId="233" priority="669"/>
  </conditionalFormatting>
  <conditionalFormatting sqref="E283:E370">
    <cfRule type="duplicateValues" dxfId="232" priority="668"/>
  </conditionalFormatting>
  <conditionalFormatting sqref="E283:E370">
    <cfRule type="duplicateValues" dxfId="231" priority="665"/>
  </conditionalFormatting>
  <conditionalFormatting sqref="B92:B282">
    <cfRule type="duplicateValues" dxfId="230" priority="130247"/>
    <cfRule type="duplicateValues" dxfId="229" priority="130248"/>
    <cfRule type="duplicateValues" dxfId="228" priority="130249"/>
    <cfRule type="duplicateValues" dxfId="227" priority="130250"/>
  </conditionalFormatting>
  <conditionalFormatting sqref="E92:E282">
    <cfRule type="duplicateValues" dxfId="226" priority="130251"/>
  </conditionalFormatting>
  <conditionalFormatting sqref="E78">
    <cfRule type="duplicateValues" dxfId="225" priority="114"/>
  </conditionalFormatting>
  <conditionalFormatting sqref="E91">
    <cfRule type="duplicateValues" dxfId="224" priority="113"/>
  </conditionalFormatting>
  <conditionalFormatting sqref="E77">
    <cfRule type="duplicateValues" dxfId="223" priority="112"/>
  </conditionalFormatting>
  <conditionalFormatting sqref="E77">
    <cfRule type="duplicateValues" dxfId="222" priority="111"/>
  </conditionalFormatting>
  <conditionalFormatting sqref="E91 E78 E1:E7 E43:E45 E60:E62 E70:E76 E15:E17 E10:E12">
    <cfRule type="duplicateValues" dxfId="221" priority="110"/>
  </conditionalFormatting>
  <conditionalFormatting sqref="E91 E1:E7 E15:E17 E70:E76 E43:E45 E60:E62 E10:E12">
    <cfRule type="duplicateValues" dxfId="220" priority="109"/>
  </conditionalFormatting>
  <conditionalFormatting sqref="E79">
    <cfRule type="duplicateValues" dxfId="219" priority="108"/>
  </conditionalFormatting>
  <conditionalFormatting sqref="E79">
    <cfRule type="duplicateValues" dxfId="218" priority="107"/>
  </conditionalFormatting>
  <conditionalFormatting sqref="E68:E69">
    <cfRule type="duplicateValues" dxfId="217" priority="106"/>
  </conditionalFormatting>
  <conditionalFormatting sqref="B14">
    <cfRule type="duplicateValues" dxfId="216" priority="100"/>
  </conditionalFormatting>
  <conditionalFormatting sqref="B14">
    <cfRule type="duplicateValues" dxfId="215" priority="99"/>
  </conditionalFormatting>
  <conditionalFormatting sqref="E14">
    <cfRule type="duplicateValues" dxfId="214" priority="98"/>
  </conditionalFormatting>
  <conditionalFormatting sqref="B14">
    <cfRule type="duplicateValues" dxfId="213" priority="97"/>
  </conditionalFormatting>
  <conditionalFormatting sqref="E14">
    <cfRule type="duplicateValues" dxfId="212" priority="96"/>
  </conditionalFormatting>
  <conditionalFormatting sqref="B68:B75">
    <cfRule type="duplicateValues" dxfId="211" priority="95"/>
  </conditionalFormatting>
  <conditionalFormatting sqref="B37">
    <cfRule type="duplicateValues" dxfId="210" priority="91"/>
    <cfRule type="duplicateValues" dxfId="209" priority="92"/>
    <cfRule type="duplicateValues" dxfId="208" priority="93"/>
    <cfRule type="duplicateValues" dxfId="207" priority="94"/>
  </conditionalFormatting>
  <conditionalFormatting sqref="E19:E25">
    <cfRule type="duplicateValues" dxfId="206" priority="90"/>
  </conditionalFormatting>
  <conditionalFormatting sqref="E26:E29">
    <cfRule type="duplicateValues" dxfId="205" priority="89"/>
  </conditionalFormatting>
  <conditionalFormatting sqref="B64">
    <cfRule type="duplicateValues" dxfId="204" priority="85"/>
    <cfRule type="duplicateValues" dxfId="203" priority="86"/>
    <cfRule type="duplicateValues" dxfId="202" priority="87"/>
    <cfRule type="duplicateValues" dxfId="201" priority="88"/>
  </conditionalFormatting>
  <conditionalFormatting sqref="E64">
    <cfRule type="duplicateValues" dxfId="200" priority="84"/>
  </conditionalFormatting>
  <conditionalFormatting sqref="E9">
    <cfRule type="duplicateValues" dxfId="199" priority="115"/>
  </conditionalFormatting>
  <conditionalFormatting sqref="B9">
    <cfRule type="duplicateValues" dxfId="198" priority="116"/>
  </conditionalFormatting>
  <conditionalFormatting sqref="B33:B36">
    <cfRule type="duplicateValues" dxfId="197" priority="83"/>
  </conditionalFormatting>
  <conditionalFormatting sqref="B33:B36">
    <cfRule type="duplicateValues" dxfId="196" priority="82"/>
  </conditionalFormatting>
  <conditionalFormatting sqref="E33:E36">
    <cfRule type="duplicateValues" dxfId="195" priority="81"/>
  </conditionalFormatting>
  <conditionalFormatting sqref="E33:E36">
    <cfRule type="duplicateValues" dxfId="194" priority="80"/>
  </conditionalFormatting>
  <conditionalFormatting sqref="B33:B36">
    <cfRule type="duplicateValues" dxfId="193" priority="76"/>
    <cfRule type="duplicateValues" dxfId="192" priority="77"/>
    <cfRule type="duplicateValues" dxfId="191" priority="78"/>
    <cfRule type="duplicateValues" dxfId="190" priority="79"/>
  </conditionalFormatting>
  <conditionalFormatting sqref="B33:B36">
    <cfRule type="duplicateValues" dxfId="189" priority="72"/>
    <cfRule type="duplicateValues" dxfId="188" priority="73"/>
    <cfRule type="duplicateValues" dxfId="187" priority="74"/>
    <cfRule type="duplicateValues" dxfId="186" priority="75"/>
  </conditionalFormatting>
  <conditionalFormatting sqref="B59 B53">
    <cfRule type="duplicateValues" dxfId="185" priority="71"/>
  </conditionalFormatting>
  <conditionalFormatting sqref="B53">
    <cfRule type="duplicateValues" dxfId="184" priority="70"/>
  </conditionalFormatting>
  <conditionalFormatting sqref="E59 E53">
    <cfRule type="duplicateValues" dxfId="183" priority="69"/>
  </conditionalFormatting>
  <conditionalFormatting sqref="E53">
    <cfRule type="duplicateValues" dxfId="182" priority="68"/>
  </conditionalFormatting>
  <conditionalFormatting sqref="B51:B52">
    <cfRule type="duplicateValues" dxfId="181" priority="67"/>
  </conditionalFormatting>
  <conditionalFormatting sqref="B51:B52">
    <cfRule type="duplicateValues" dxfId="180" priority="66"/>
  </conditionalFormatting>
  <conditionalFormatting sqref="E51:E52">
    <cfRule type="duplicateValues" dxfId="179" priority="65"/>
  </conditionalFormatting>
  <conditionalFormatting sqref="E51:E52">
    <cfRule type="duplicateValues" dxfId="178" priority="64"/>
  </conditionalFormatting>
  <conditionalFormatting sqref="B54:B55">
    <cfRule type="duplicateValues" dxfId="177" priority="63"/>
  </conditionalFormatting>
  <conditionalFormatting sqref="B54:B55">
    <cfRule type="duplicateValues" dxfId="176" priority="62"/>
  </conditionalFormatting>
  <conditionalFormatting sqref="E54:E55">
    <cfRule type="duplicateValues" dxfId="175" priority="61"/>
  </conditionalFormatting>
  <conditionalFormatting sqref="E54:E55">
    <cfRule type="duplicateValues" dxfId="174" priority="60"/>
  </conditionalFormatting>
  <conditionalFormatting sqref="B38:B40">
    <cfRule type="duplicateValues" dxfId="173" priority="59"/>
  </conditionalFormatting>
  <conditionalFormatting sqref="B38:B40">
    <cfRule type="duplicateValues" dxfId="172" priority="58"/>
  </conditionalFormatting>
  <conditionalFormatting sqref="E38:E40">
    <cfRule type="duplicateValues" dxfId="171" priority="57"/>
  </conditionalFormatting>
  <conditionalFormatting sqref="E38:E40">
    <cfRule type="duplicateValues" dxfId="170" priority="56"/>
  </conditionalFormatting>
  <conditionalFormatting sqref="B38:B40">
    <cfRule type="duplicateValues" dxfId="169" priority="52"/>
    <cfRule type="duplicateValues" dxfId="168" priority="53"/>
    <cfRule type="duplicateValues" dxfId="167" priority="54"/>
    <cfRule type="duplicateValues" dxfId="166" priority="55"/>
  </conditionalFormatting>
  <conditionalFormatting sqref="B38:B40">
    <cfRule type="duplicateValues" dxfId="165" priority="48"/>
    <cfRule type="duplicateValues" dxfId="164" priority="49"/>
    <cfRule type="duplicateValues" dxfId="163" priority="50"/>
    <cfRule type="duplicateValues" dxfId="162" priority="51"/>
  </conditionalFormatting>
  <conditionalFormatting sqref="B89:B90">
    <cfRule type="duplicateValues" dxfId="161" priority="47"/>
  </conditionalFormatting>
  <conditionalFormatting sqref="B89:B90">
    <cfRule type="duplicateValues" dxfId="160" priority="46"/>
  </conditionalFormatting>
  <conditionalFormatting sqref="B87:B88">
    <cfRule type="duplicateValues" dxfId="159" priority="45"/>
  </conditionalFormatting>
  <conditionalFormatting sqref="B87:B88">
    <cfRule type="duplicateValues" dxfId="158" priority="44"/>
  </conditionalFormatting>
  <conditionalFormatting sqref="B85:B86">
    <cfRule type="duplicateValues" dxfId="157" priority="43"/>
  </conditionalFormatting>
  <conditionalFormatting sqref="B85:B86">
    <cfRule type="duplicateValues" dxfId="156" priority="42"/>
  </conditionalFormatting>
  <conditionalFormatting sqref="B83:B84">
    <cfRule type="duplicateValues" dxfId="155" priority="41"/>
  </conditionalFormatting>
  <conditionalFormatting sqref="B83:B84">
    <cfRule type="duplicateValues" dxfId="154" priority="40"/>
  </conditionalFormatting>
  <conditionalFormatting sqref="B81:B82">
    <cfRule type="duplicateValues" dxfId="153" priority="39"/>
  </conditionalFormatting>
  <conditionalFormatting sqref="B81:B82">
    <cfRule type="duplicateValues" dxfId="152" priority="38"/>
  </conditionalFormatting>
  <conditionalFormatting sqref="E80">
    <cfRule type="duplicateValues" dxfId="151" priority="37"/>
  </conditionalFormatting>
  <conditionalFormatting sqref="E80">
    <cfRule type="duplicateValues" dxfId="150" priority="36"/>
  </conditionalFormatting>
  <conditionalFormatting sqref="E80">
    <cfRule type="duplicateValues" dxfId="149" priority="35"/>
  </conditionalFormatting>
  <conditionalFormatting sqref="B57:B58">
    <cfRule type="duplicateValues" dxfId="148" priority="34"/>
  </conditionalFormatting>
  <conditionalFormatting sqref="B57:B58">
    <cfRule type="duplicateValues" dxfId="147" priority="33"/>
  </conditionalFormatting>
  <conditionalFormatting sqref="E57:E58">
    <cfRule type="duplicateValues" dxfId="146" priority="32"/>
  </conditionalFormatting>
  <conditionalFormatting sqref="E57:E58">
    <cfRule type="duplicateValues" dxfId="145" priority="31"/>
  </conditionalFormatting>
  <conditionalFormatting sqref="B56">
    <cfRule type="duplicateValues" dxfId="144" priority="30"/>
  </conditionalFormatting>
  <conditionalFormatting sqref="E56">
    <cfRule type="duplicateValues" dxfId="143" priority="29"/>
  </conditionalFormatting>
  <conditionalFormatting sqref="B30:B32">
    <cfRule type="duplicateValues" dxfId="142" priority="117"/>
  </conditionalFormatting>
  <conditionalFormatting sqref="E30:E32">
    <cfRule type="duplicateValues" dxfId="141" priority="118"/>
  </conditionalFormatting>
  <conditionalFormatting sqref="B30:B32">
    <cfRule type="duplicateValues" dxfId="140" priority="119"/>
    <cfRule type="duplicateValues" dxfId="139" priority="120"/>
    <cfRule type="duplicateValues" dxfId="138" priority="121"/>
    <cfRule type="duplicateValues" dxfId="137" priority="122"/>
  </conditionalFormatting>
  <conditionalFormatting sqref="E37 E41">
    <cfRule type="duplicateValues" dxfId="136" priority="123"/>
  </conditionalFormatting>
  <conditionalFormatting sqref="B37 B41 B19:B29">
    <cfRule type="duplicateValues" dxfId="135" priority="124"/>
    <cfRule type="duplicateValues" dxfId="134" priority="125"/>
    <cfRule type="duplicateValues" dxfId="133" priority="126"/>
    <cfRule type="duplicateValues" dxfId="132" priority="127"/>
  </conditionalFormatting>
  <conditionalFormatting sqref="B42">
    <cfRule type="duplicateValues" dxfId="131" priority="128"/>
  </conditionalFormatting>
  <conditionalFormatting sqref="E42">
    <cfRule type="duplicateValues" dxfId="130" priority="129"/>
  </conditionalFormatting>
  <conditionalFormatting sqref="B42">
    <cfRule type="duplicateValues" dxfId="129" priority="130"/>
    <cfRule type="duplicateValues" dxfId="128" priority="131"/>
    <cfRule type="duplicateValues" dxfId="127" priority="132"/>
    <cfRule type="duplicateValues" dxfId="126" priority="133"/>
  </conditionalFormatting>
  <conditionalFormatting sqref="B50">
    <cfRule type="duplicateValues" dxfId="125" priority="134"/>
  </conditionalFormatting>
  <conditionalFormatting sqref="E50">
    <cfRule type="duplicateValues" dxfId="124" priority="135"/>
  </conditionalFormatting>
  <conditionalFormatting sqref="E47:E49">
    <cfRule type="duplicateValues" dxfId="123" priority="136"/>
  </conditionalFormatting>
  <conditionalFormatting sqref="E81:E90">
    <cfRule type="duplicateValues" dxfId="122" priority="28"/>
  </conditionalFormatting>
  <conditionalFormatting sqref="E81:E90">
    <cfRule type="duplicateValues" dxfId="121" priority="27"/>
  </conditionalFormatting>
  <conditionalFormatting sqref="E81:E90">
    <cfRule type="duplicateValues" dxfId="120" priority="26"/>
  </conditionalFormatting>
  <conditionalFormatting sqref="B80">
    <cfRule type="duplicateValues" dxfId="119" priority="137"/>
  </conditionalFormatting>
  <conditionalFormatting sqref="B91 B10:B12 B37 B47:B49 B77:B79 B15:B17 B60:B63 B41 B43:B45 B1:B7 B68:B75">
    <cfRule type="duplicateValues" dxfId="118" priority="138"/>
  </conditionalFormatting>
  <conditionalFormatting sqref="B91 B37 B47:B49 B77:B79 B15:B17 B10:B12 B60:B63 B41 B43:B45 B1:B7 B68:B75">
    <cfRule type="duplicateValues" dxfId="117" priority="139"/>
  </conditionalFormatting>
  <conditionalFormatting sqref="E91 E1:E7 E47:E49 E15:E17 E10:E12 E37 E60:E63 E41 E43:E45 E68:E79">
    <cfRule type="duplicateValues" dxfId="116" priority="140"/>
  </conditionalFormatting>
  <conditionalFormatting sqref="E68">
    <cfRule type="duplicateValues" dxfId="115" priority="22"/>
  </conditionalFormatting>
  <conditionalFormatting sqref="B68">
    <cfRule type="duplicateValues" dxfId="114" priority="21"/>
  </conditionalFormatting>
  <conditionalFormatting sqref="B68">
    <cfRule type="duplicateValues" dxfId="113" priority="23"/>
  </conditionalFormatting>
  <conditionalFormatting sqref="B68">
    <cfRule type="duplicateValues" dxfId="112" priority="24"/>
  </conditionalFormatting>
  <conditionalFormatting sqref="E68">
    <cfRule type="duplicateValues" dxfId="111" priority="25"/>
  </conditionalFormatting>
  <conditionalFormatting sqref="E65">
    <cfRule type="duplicateValues" dxfId="110" priority="12"/>
  </conditionalFormatting>
  <conditionalFormatting sqref="B65">
    <cfRule type="duplicateValues" dxfId="109" priority="11"/>
  </conditionalFormatting>
  <conditionalFormatting sqref="E66:E67">
    <cfRule type="duplicateValues" dxfId="108" priority="7"/>
  </conditionalFormatting>
  <conditionalFormatting sqref="B66:B67">
    <cfRule type="duplicateValues" dxfId="107" priority="6"/>
  </conditionalFormatting>
  <conditionalFormatting sqref="B66:B67">
    <cfRule type="duplicateValues" dxfId="106" priority="8"/>
  </conditionalFormatting>
  <conditionalFormatting sqref="B66:B67">
    <cfRule type="duplicateValues" dxfId="105" priority="9"/>
  </conditionalFormatting>
  <conditionalFormatting sqref="E66:E67">
    <cfRule type="duplicateValues" dxfId="104" priority="10"/>
  </conditionalFormatting>
  <conditionalFormatting sqref="E66">
    <cfRule type="duplicateValues" dxfId="103" priority="2"/>
  </conditionalFormatting>
  <conditionalFormatting sqref="B66">
    <cfRule type="duplicateValues" dxfId="102" priority="1"/>
  </conditionalFormatting>
  <conditionalFormatting sqref="B66">
    <cfRule type="duplicateValues" dxfId="101" priority="3"/>
  </conditionalFormatting>
  <conditionalFormatting sqref="B66">
    <cfRule type="duplicateValues" dxfId="100" priority="4"/>
  </conditionalFormatting>
  <conditionalFormatting sqref="E66">
    <cfRule type="duplicateValues" dxfId="99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1">
        <v>213</v>
      </c>
      <c r="B149" s="111" t="s">
        <v>1412</v>
      </c>
      <c r="C149" s="111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1">
        <v>347</v>
      </c>
      <c r="B246" s="111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1">
        <v>366</v>
      </c>
      <c r="B264" s="111" t="s">
        <v>2228</v>
      </c>
      <c r="C264" s="111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1">
        <v>465</v>
      </c>
      <c r="B345" s="111" t="s">
        <v>2324</v>
      </c>
      <c r="C345" s="111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98" priority="12"/>
  </conditionalFormatting>
  <conditionalFormatting sqref="A831">
    <cfRule type="duplicateValues" dxfId="97" priority="11"/>
  </conditionalFormatting>
  <conditionalFormatting sqref="A832">
    <cfRule type="duplicateValues" dxfId="96" priority="10"/>
  </conditionalFormatting>
  <conditionalFormatting sqref="A833">
    <cfRule type="duplicateValues" dxfId="95" priority="9"/>
  </conditionalFormatting>
  <conditionalFormatting sqref="A834">
    <cfRule type="duplicateValues" dxfId="94" priority="8"/>
  </conditionalFormatting>
  <conditionalFormatting sqref="A1:A834 A843:A1048576">
    <cfRule type="duplicateValues" dxfId="93" priority="7"/>
  </conditionalFormatting>
  <conditionalFormatting sqref="A835:A841">
    <cfRule type="duplicateValues" dxfId="92" priority="6"/>
  </conditionalFormatting>
  <conditionalFormatting sqref="A835:A841">
    <cfRule type="duplicateValues" dxfId="91" priority="5"/>
  </conditionalFormatting>
  <conditionalFormatting sqref="A1:A841 A843:A1048576">
    <cfRule type="duplicateValues" dxfId="90" priority="4"/>
  </conditionalFormatting>
  <conditionalFormatting sqref="A842">
    <cfRule type="duplicateValues" dxfId="89" priority="3"/>
  </conditionalFormatting>
  <conditionalFormatting sqref="A842">
    <cfRule type="duplicateValues" dxfId="88" priority="2"/>
  </conditionalFormatting>
  <conditionalFormatting sqref="A842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2414</v>
      </c>
      <c r="B1" s="196"/>
      <c r="C1" s="196"/>
      <c r="D1" s="196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5" t="s">
        <v>2423</v>
      </c>
      <c r="B18" s="196"/>
      <c r="C18" s="196"/>
      <c r="D18" s="196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6" priority="18"/>
  </conditionalFormatting>
  <conditionalFormatting sqref="B7:B8">
    <cfRule type="duplicateValues" dxfId="85" priority="17"/>
  </conditionalFormatting>
  <conditionalFormatting sqref="A7:A8">
    <cfRule type="duplicateValues" dxfId="84" priority="15"/>
    <cfRule type="duplicateValues" dxfId="8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2021-08-15T09:42:44Z</dcterms:modified>
</cp:coreProperties>
</file>