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5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REPORTE!$A$4:$Q$76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6" i="16" l="1"/>
  <c r="B93" i="16"/>
  <c r="B75" i="16"/>
  <c r="A28" i="16"/>
  <c r="C28" i="16"/>
  <c r="A29" i="16"/>
  <c r="C29" i="16"/>
  <c r="A30" i="16"/>
  <c r="C30" i="16"/>
  <c r="A31" i="16"/>
  <c r="C31" i="16"/>
  <c r="A32" i="16"/>
  <c r="C3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A131" i="16"/>
  <c r="C131" i="16"/>
  <c r="A132" i="16"/>
  <c r="C132" i="16"/>
  <c r="A133" i="16"/>
  <c r="C133" i="16"/>
  <c r="A134" i="16"/>
  <c r="C134" i="16"/>
  <c r="A135" i="16"/>
  <c r="C135" i="16"/>
  <c r="A136" i="16"/>
  <c r="C136" i="16"/>
  <c r="A137" i="16"/>
  <c r="C137" i="16"/>
  <c r="A138" i="16"/>
  <c r="C138" i="16"/>
  <c r="A139" i="16"/>
  <c r="C139" i="16"/>
  <c r="A140" i="16"/>
  <c r="C140" i="16"/>
  <c r="A141" i="16"/>
  <c r="C141" i="16"/>
  <c r="A142" i="16"/>
  <c r="C142" i="16"/>
  <c r="A143" i="16"/>
  <c r="C143" i="16"/>
  <c r="B110" i="16" l="1"/>
  <c r="A71" i="16"/>
  <c r="C71" i="16"/>
  <c r="A72" i="16"/>
  <c r="C72" i="16"/>
  <c r="A73" i="16"/>
  <c r="C73" i="16"/>
  <c r="A106" i="16"/>
  <c r="C106" i="16"/>
  <c r="A107" i="16"/>
  <c r="C107" i="16"/>
  <c r="A108" i="16"/>
  <c r="C108" i="16"/>
  <c r="A102" i="16"/>
  <c r="C102" i="16"/>
  <c r="A103" i="16"/>
  <c r="C103" i="16"/>
  <c r="A104" i="16"/>
  <c r="C104" i="16"/>
  <c r="A105" i="16"/>
  <c r="C105" i="16"/>
  <c r="A87" i="16"/>
  <c r="C87" i="16"/>
  <c r="A88" i="16"/>
  <c r="C88" i="16"/>
  <c r="A89" i="16"/>
  <c r="C89" i="16"/>
  <c r="A90" i="16"/>
  <c r="C90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116" i="1"/>
  <c r="G116" i="1"/>
  <c r="H116" i="1"/>
  <c r="I116" i="1"/>
  <c r="J116" i="1"/>
  <c r="K116" i="1"/>
  <c r="F86" i="1"/>
  <c r="G86" i="1"/>
  <c r="H86" i="1"/>
  <c r="I86" i="1"/>
  <c r="J86" i="1"/>
  <c r="K86" i="1"/>
  <c r="A90" i="1"/>
  <c r="A89" i="1"/>
  <c r="A88" i="1"/>
  <c r="A87" i="1"/>
  <c r="A116" i="1"/>
  <c r="A86" i="1"/>
  <c r="F132" i="1"/>
  <c r="G132" i="1"/>
  <c r="H132" i="1"/>
  <c r="I132" i="1"/>
  <c r="J132" i="1"/>
  <c r="K132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A167" i="1"/>
  <c r="A132" i="1"/>
  <c r="A169" i="1"/>
  <c r="A168" i="1"/>
  <c r="A108" i="1"/>
  <c r="A16" i="1"/>
  <c r="A35" i="1"/>
  <c r="A34" i="1"/>
  <c r="A33" i="1"/>
  <c r="A15" i="1"/>
  <c r="F16" i="1"/>
  <c r="G16" i="1"/>
  <c r="H16" i="1"/>
  <c r="I16" i="1"/>
  <c r="J16" i="1"/>
  <c r="K1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15" i="1"/>
  <c r="G15" i="1"/>
  <c r="H15" i="1"/>
  <c r="I15" i="1"/>
  <c r="J15" i="1"/>
  <c r="K15" i="1"/>
  <c r="F108" i="1"/>
  <c r="G108" i="1"/>
  <c r="H108" i="1"/>
  <c r="I108" i="1"/>
  <c r="J108" i="1"/>
  <c r="K108" i="1"/>
  <c r="F131" i="1"/>
  <c r="G131" i="1"/>
  <c r="H131" i="1"/>
  <c r="I131" i="1"/>
  <c r="J131" i="1"/>
  <c r="K131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66" i="1"/>
  <c r="G66" i="1"/>
  <c r="H66" i="1"/>
  <c r="I66" i="1"/>
  <c r="J66" i="1"/>
  <c r="K66" i="1"/>
  <c r="F85" i="1"/>
  <c r="G85" i="1"/>
  <c r="H85" i="1"/>
  <c r="I85" i="1"/>
  <c r="J85" i="1"/>
  <c r="K85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30" i="1"/>
  <c r="G130" i="1"/>
  <c r="H130" i="1"/>
  <c r="I130" i="1"/>
  <c r="J130" i="1"/>
  <c r="K130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15" i="1"/>
  <c r="G115" i="1"/>
  <c r="H115" i="1"/>
  <c r="I115" i="1"/>
  <c r="J115" i="1"/>
  <c r="K115" i="1"/>
  <c r="A131" i="1"/>
  <c r="A179" i="1"/>
  <c r="A178" i="1"/>
  <c r="A66" i="1"/>
  <c r="A85" i="1"/>
  <c r="A166" i="1"/>
  <c r="A165" i="1"/>
  <c r="A130" i="1"/>
  <c r="A164" i="1"/>
  <c r="A163" i="1"/>
  <c r="A162" i="1"/>
  <c r="A161" i="1"/>
  <c r="A115" i="1"/>
  <c r="G134" i="1"/>
  <c r="F134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23" i="1"/>
  <c r="G23" i="1"/>
  <c r="H23" i="1"/>
  <c r="I23" i="1"/>
  <c r="J23" i="1"/>
  <c r="K23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177" i="1"/>
  <c r="G177" i="1"/>
  <c r="H177" i="1"/>
  <c r="I177" i="1"/>
  <c r="J177" i="1"/>
  <c r="K177" i="1"/>
  <c r="F65" i="1"/>
  <c r="G65" i="1"/>
  <c r="H65" i="1"/>
  <c r="I65" i="1"/>
  <c r="J65" i="1"/>
  <c r="K65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29" i="1"/>
  <c r="G129" i="1"/>
  <c r="H129" i="1"/>
  <c r="I129" i="1"/>
  <c r="J129" i="1"/>
  <c r="K129" i="1"/>
  <c r="F118" i="1"/>
  <c r="G118" i="1"/>
  <c r="H118" i="1"/>
  <c r="I118" i="1"/>
  <c r="J118" i="1"/>
  <c r="K118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28" i="1"/>
  <c r="G128" i="1"/>
  <c r="H128" i="1"/>
  <c r="I128" i="1"/>
  <c r="J128" i="1"/>
  <c r="K128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A114" i="1"/>
  <c r="A113" i="1"/>
  <c r="A112" i="1"/>
  <c r="A23" i="1"/>
  <c r="A107" i="1"/>
  <c r="A106" i="1"/>
  <c r="A84" i="1"/>
  <c r="A83" i="1"/>
  <c r="A82" i="1"/>
  <c r="A177" i="1"/>
  <c r="A65" i="1"/>
  <c r="A138" i="1"/>
  <c r="A137" i="1"/>
  <c r="A136" i="1"/>
  <c r="A129" i="1"/>
  <c r="A118" i="1"/>
  <c r="A160" i="1"/>
  <c r="A159" i="1"/>
  <c r="A128" i="1"/>
  <c r="A158" i="1"/>
  <c r="A157" i="1"/>
  <c r="C145" i="16" l="1"/>
  <c r="A145" i="16"/>
  <c r="C144" i="16"/>
  <c r="A144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09" i="16"/>
  <c r="A109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91" i="16"/>
  <c r="A91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4" i="16"/>
  <c r="A74" i="16"/>
  <c r="C70" i="16"/>
  <c r="A70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B33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3" i="16" l="1"/>
  <c r="A81" i="1" l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14" i="1" l="1"/>
  <c r="F14" i="1"/>
  <c r="G14" i="1"/>
  <c r="H14" i="1"/>
  <c r="I14" i="1"/>
  <c r="J14" i="1"/>
  <c r="K14" i="1"/>
  <c r="A175" i="1"/>
  <c r="F175" i="1"/>
  <c r="G175" i="1"/>
  <c r="H175" i="1"/>
  <c r="I175" i="1"/>
  <c r="J175" i="1"/>
  <c r="K17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174" i="1"/>
  <c r="F174" i="1"/>
  <c r="G174" i="1"/>
  <c r="H174" i="1"/>
  <c r="I174" i="1"/>
  <c r="J174" i="1"/>
  <c r="K174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150" i="1"/>
  <c r="F150" i="1"/>
  <c r="G150" i="1"/>
  <c r="H150" i="1"/>
  <c r="I150" i="1"/>
  <c r="J150" i="1"/>
  <c r="K150" i="1"/>
  <c r="A57" i="1"/>
  <c r="F57" i="1"/>
  <c r="G57" i="1"/>
  <c r="H57" i="1"/>
  <c r="I57" i="1"/>
  <c r="J57" i="1"/>
  <c r="K57" i="1"/>
  <c r="A127" i="1"/>
  <c r="F127" i="1"/>
  <c r="G127" i="1"/>
  <c r="H127" i="1"/>
  <c r="I127" i="1"/>
  <c r="J127" i="1"/>
  <c r="K127" i="1"/>
  <c r="A151" i="1"/>
  <c r="F151" i="1"/>
  <c r="G151" i="1"/>
  <c r="H151" i="1"/>
  <c r="I151" i="1"/>
  <c r="J151" i="1"/>
  <c r="K151" i="1"/>
  <c r="A13" i="1"/>
  <c r="F13" i="1"/>
  <c r="G13" i="1"/>
  <c r="H13" i="1"/>
  <c r="I13" i="1"/>
  <c r="J13" i="1"/>
  <c r="K13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A154" i="1"/>
  <c r="F154" i="1"/>
  <c r="G154" i="1"/>
  <c r="H154" i="1"/>
  <c r="I154" i="1"/>
  <c r="J154" i="1"/>
  <c r="K154" i="1"/>
  <c r="A153" i="1"/>
  <c r="F153" i="1"/>
  <c r="G153" i="1"/>
  <c r="H153" i="1"/>
  <c r="I153" i="1"/>
  <c r="J153" i="1"/>
  <c r="K153" i="1"/>
  <c r="A152" i="1"/>
  <c r="F152" i="1"/>
  <c r="G152" i="1"/>
  <c r="H152" i="1"/>
  <c r="I152" i="1"/>
  <c r="J152" i="1"/>
  <c r="K152" i="1"/>
  <c r="A176" i="1"/>
  <c r="F176" i="1"/>
  <c r="G176" i="1"/>
  <c r="H176" i="1"/>
  <c r="I176" i="1"/>
  <c r="J176" i="1"/>
  <c r="K176" i="1"/>
  <c r="A22" i="1"/>
  <c r="F22" i="1"/>
  <c r="G22" i="1"/>
  <c r="H22" i="1"/>
  <c r="I22" i="1"/>
  <c r="J22" i="1"/>
  <c r="K22" i="1"/>
  <c r="A31" i="1"/>
  <c r="F31" i="1"/>
  <c r="G31" i="1"/>
  <c r="H31" i="1"/>
  <c r="I31" i="1"/>
  <c r="J31" i="1"/>
  <c r="K31" i="1"/>
  <c r="A173" i="1"/>
  <c r="F173" i="1"/>
  <c r="G173" i="1"/>
  <c r="H173" i="1"/>
  <c r="I173" i="1"/>
  <c r="J173" i="1"/>
  <c r="K173" i="1"/>
  <c r="A117" i="1"/>
  <c r="F117" i="1"/>
  <c r="G117" i="1"/>
  <c r="H117" i="1"/>
  <c r="I117" i="1"/>
  <c r="J117" i="1"/>
  <c r="K117" i="1"/>
  <c r="A21" i="1"/>
  <c r="F21" i="1"/>
  <c r="G21" i="1"/>
  <c r="H21" i="1"/>
  <c r="I21" i="1"/>
  <c r="J21" i="1"/>
  <c r="K21" i="1"/>
  <c r="A105" i="1"/>
  <c r="F105" i="1"/>
  <c r="G105" i="1"/>
  <c r="H105" i="1"/>
  <c r="I105" i="1"/>
  <c r="J105" i="1"/>
  <c r="K105" i="1"/>
  <c r="A24" i="1"/>
  <c r="F24" i="1"/>
  <c r="G24" i="1"/>
  <c r="H24" i="1"/>
  <c r="I24" i="1"/>
  <c r="J24" i="1"/>
  <c r="K24" i="1"/>
  <c r="A119" i="1"/>
  <c r="F119" i="1"/>
  <c r="G119" i="1"/>
  <c r="H119" i="1"/>
  <c r="I119" i="1"/>
  <c r="J119" i="1"/>
  <c r="K119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49" i="1"/>
  <c r="F149" i="1"/>
  <c r="G149" i="1"/>
  <c r="H149" i="1"/>
  <c r="I149" i="1"/>
  <c r="J149" i="1"/>
  <c r="K149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124" i="1"/>
  <c r="F124" i="1"/>
  <c r="G124" i="1"/>
  <c r="H124" i="1"/>
  <c r="I124" i="1"/>
  <c r="J124" i="1"/>
  <c r="K124" i="1"/>
  <c r="A54" i="1"/>
  <c r="F54" i="1"/>
  <c r="G54" i="1"/>
  <c r="H54" i="1"/>
  <c r="I54" i="1"/>
  <c r="J54" i="1"/>
  <c r="K54" i="1"/>
  <c r="A146" i="1"/>
  <c r="F146" i="1"/>
  <c r="G146" i="1"/>
  <c r="H146" i="1"/>
  <c r="I146" i="1"/>
  <c r="J146" i="1"/>
  <c r="K146" i="1"/>
  <c r="A28" i="1"/>
  <c r="F28" i="1"/>
  <c r="G28" i="1"/>
  <c r="H28" i="1"/>
  <c r="I28" i="1"/>
  <c r="J28" i="1"/>
  <c r="K28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123" i="1"/>
  <c r="F123" i="1"/>
  <c r="G123" i="1"/>
  <c r="H123" i="1"/>
  <c r="I123" i="1"/>
  <c r="J123" i="1"/>
  <c r="K123" i="1"/>
  <c r="A27" i="1"/>
  <c r="F27" i="1"/>
  <c r="G27" i="1"/>
  <c r="H27" i="1"/>
  <c r="I27" i="1"/>
  <c r="J27" i="1"/>
  <c r="K27" i="1"/>
  <c r="A122" i="1"/>
  <c r="F122" i="1"/>
  <c r="G122" i="1"/>
  <c r="H122" i="1"/>
  <c r="I122" i="1"/>
  <c r="J122" i="1"/>
  <c r="K12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26" i="1"/>
  <c r="F26" i="1"/>
  <c r="G26" i="1"/>
  <c r="H26" i="1"/>
  <c r="I26" i="1"/>
  <c r="J26" i="1"/>
  <c r="K26" i="1"/>
  <c r="A49" i="1"/>
  <c r="F49" i="1"/>
  <c r="G49" i="1"/>
  <c r="H49" i="1"/>
  <c r="I49" i="1"/>
  <c r="J49" i="1"/>
  <c r="K49" i="1"/>
  <c r="A145" i="1"/>
  <c r="F145" i="1"/>
  <c r="G145" i="1"/>
  <c r="H145" i="1"/>
  <c r="I145" i="1"/>
  <c r="J145" i="1"/>
  <c r="K145" i="1"/>
  <c r="K104" i="1"/>
  <c r="J104" i="1"/>
  <c r="I104" i="1"/>
  <c r="H104" i="1"/>
  <c r="G104" i="1"/>
  <c r="F104" i="1"/>
  <c r="A104" i="1"/>
  <c r="A32" i="1" l="1"/>
  <c r="A62" i="1"/>
  <c r="A144" i="1"/>
  <c r="A135" i="1"/>
  <c r="A134" i="1"/>
  <c r="A43" i="1"/>
  <c r="A42" i="1"/>
  <c r="A41" i="1"/>
  <c r="A40" i="1"/>
  <c r="A39" i="1"/>
  <c r="A143" i="1"/>
  <c r="A172" i="1"/>
  <c r="A142" i="1"/>
  <c r="F32" i="1"/>
  <c r="G32" i="1"/>
  <c r="H32" i="1"/>
  <c r="I32" i="1"/>
  <c r="J32" i="1"/>
  <c r="K32" i="1"/>
  <c r="F62" i="1"/>
  <c r="G62" i="1"/>
  <c r="H62" i="1"/>
  <c r="I62" i="1"/>
  <c r="J62" i="1"/>
  <c r="K62" i="1"/>
  <c r="F144" i="1"/>
  <c r="G144" i="1"/>
  <c r="H144" i="1"/>
  <c r="I144" i="1"/>
  <c r="J144" i="1"/>
  <c r="K144" i="1"/>
  <c r="F135" i="1"/>
  <c r="G135" i="1"/>
  <c r="H135" i="1"/>
  <c r="I135" i="1"/>
  <c r="J135" i="1"/>
  <c r="K135" i="1"/>
  <c r="H134" i="1"/>
  <c r="I134" i="1"/>
  <c r="J134" i="1"/>
  <c r="K13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143" i="1"/>
  <c r="G143" i="1"/>
  <c r="H143" i="1"/>
  <c r="I143" i="1"/>
  <c r="J143" i="1"/>
  <c r="K143" i="1"/>
  <c r="F172" i="1"/>
  <c r="G172" i="1"/>
  <c r="H172" i="1"/>
  <c r="I172" i="1"/>
  <c r="J172" i="1"/>
  <c r="K172" i="1"/>
  <c r="F142" i="1"/>
  <c r="G142" i="1"/>
  <c r="H142" i="1"/>
  <c r="I142" i="1"/>
  <c r="J142" i="1"/>
  <c r="K142" i="1"/>
  <c r="F79" i="1" l="1"/>
  <c r="G79" i="1"/>
  <c r="H79" i="1"/>
  <c r="I79" i="1"/>
  <c r="J79" i="1"/>
  <c r="K79" i="1"/>
  <c r="F48" i="1"/>
  <c r="G48" i="1"/>
  <c r="H48" i="1"/>
  <c r="I48" i="1"/>
  <c r="J48" i="1"/>
  <c r="K48" i="1"/>
  <c r="F38" i="1"/>
  <c r="G38" i="1"/>
  <c r="H38" i="1"/>
  <c r="I38" i="1"/>
  <c r="J38" i="1"/>
  <c r="K38" i="1"/>
  <c r="F133" i="1"/>
  <c r="G133" i="1"/>
  <c r="H133" i="1"/>
  <c r="I133" i="1"/>
  <c r="J133" i="1"/>
  <c r="K133" i="1"/>
  <c r="F37" i="1"/>
  <c r="G37" i="1"/>
  <c r="H37" i="1"/>
  <c r="I37" i="1"/>
  <c r="J37" i="1"/>
  <c r="K37" i="1"/>
  <c r="F36" i="1"/>
  <c r="G36" i="1"/>
  <c r="H36" i="1"/>
  <c r="I36" i="1"/>
  <c r="J36" i="1"/>
  <c r="K36" i="1"/>
  <c r="F20" i="1"/>
  <c r="G20" i="1"/>
  <c r="H20" i="1"/>
  <c r="I20" i="1"/>
  <c r="J20" i="1"/>
  <c r="K20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9" i="1"/>
  <c r="G19" i="1"/>
  <c r="H19" i="1"/>
  <c r="I19" i="1"/>
  <c r="J19" i="1"/>
  <c r="K19" i="1"/>
  <c r="F78" i="1"/>
  <c r="G78" i="1"/>
  <c r="H78" i="1"/>
  <c r="I78" i="1"/>
  <c r="J78" i="1"/>
  <c r="K78" i="1"/>
  <c r="F101" i="1"/>
  <c r="G101" i="1"/>
  <c r="H101" i="1"/>
  <c r="I101" i="1"/>
  <c r="J101" i="1"/>
  <c r="K101" i="1"/>
  <c r="F109" i="1"/>
  <c r="G109" i="1"/>
  <c r="H109" i="1"/>
  <c r="I109" i="1"/>
  <c r="J109" i="1"/>
  <c r="K109" i="1"/>
  <c r="F61" i="1"/>
  <c r="G61" i="1"/>
  <c r="H61" i="1"/>
  <c r="I61" i="1"/>
  <c r="J61" i="1"/>
  <c r="K61" i="1"/>
  <c r="F121" i="1"/>
  <c r="G121" i="1"/>
  <c r="H121" i="1"/>
  <c r="I121" i="1"/>
  <c r="J121" i="1"/>
  <c r="K121" i="1"/>
  <c r="F47" i="1"/>
  <c r="G47" i="1"/>
  <c r="H47" i="1"/>
  <c r="I47" i="1"/>
  <c r="J47" i="1"/>
  <c r="K47" i="1"/>
  <c r="F12" i="1"/>
  <c r="G12" i="1"/>
  <c r="H12" i="1"/>
  <c r="I12" i="1"/>
  <c r="J12" i="1"/>
  <c r="K12" i="1"/>
  <c r="F77" i="1"/>
  <c r="G77" i="1"/>
  <c r="H77" i="1"/>
  <c r="I77" i="1"/>
  <c r="J77" i="1"/>
  <c r="K77" i="1"/>
  <c r="F11" i="1"/>
  <c r="G11" i="1"/>
  <c r="H11" i="1"/>
  <c r="I11" i="1"/>
  <c r="J11" i="1"/>
  <c r="K11" i="1"/>
  <c r="F76" i="1"/>
  <c r="G76" i="1"/>
  <c r="H76" i="1"/>
  <c r="I76" i="1"/>
  <c r="J76" i="1"/>
  <c r="K76" i="1"/>
  <c r="A79" i="1"/>
  <c r="A48" i="1"/>
  <c r="A38" i="1"/>
  <c r="A133" i="1"/>
  <c r="A37" i="1"/>
  <c r="A36" i="1"/>
  <c r="A20" i="1"/>
  <c r="A103" i="1"/>
  <c r="A102" i="1"/>
  <c r="A19" i="1"/>
  <c r="A78" i="1"/>
  <c r="A101" i="1"/>
  <c r="A109" i="1"/>
  <c r="A61" i="1"/>
  <c r="A121" i="1"/>
  <c r="A47" i="1"/>
  <c r="A12" i="1"/>
  <c r="A77" i="1"/>
  <c r="A11" i="1"/>
  <c r="A76" i="1"/>
  <c r="F10" i="1" l="1"/>
  <c r="G10" i="1"/>
  <c r="H10" i="1"/>
  <c r="I10" i="1"/>
  <c r="J10" i="1"/>
  <c r="K10" i="1"/>
  <c r="F141" i="1"/>
  <c r="G141" i="1"/>
  <c r="H141" i="1"/>
  <c r="I141" i="1"/>
  <c r="J141" i="1"/>
  <c r="K141" i="1"/>
  <c r="F100" i="1"/>
  <c r="G100" i="1"/>
  <c r="H100" i="1"/>
  <c r="I100" i="1"/>
  <c r="J100" i="1"/>
  <c r="K100" i="1"/>
  <c r="F9" i="1"/>
  <c r="G9" i="1"/>
  <c r="H9" i="1"/>
  <c r="I9" i="1"/>
  <c r="J9" i="1"/>
  <c r="K9" i="1"/>
  <c r="F120" i="1"/>
  <c r="G120" i="1"/>
  <c r="H120" i="1"/>
  <c r="I120" i="1"/>
  <c r="J120" i="1"/>
  <c r="K120" i="1"/>
  <c r="F25" i="1"/>
  <c r="G25" i="1"/>
  <c r="H25" i="1"/>
  <c r="I25" i="1"/>
  <c r="J25" i="1"/>
  <c r="K25" i="1"/>
  <c r="F140" i="1"/>
  <c r="G140" i="1"/>
  <c r="H140" i="1"/>
  <c r="I140" i="1"/>
  <c r="J140" i="1"/>
  <c r="K140" i="1"/>
  <c r="F99" i="1"/>
  <c r="G99" i="1"/>
  <c r="H99" i="1"/>
  <c r="I99" i="1"/>
  <c r="J99" i="1"/>
  <c r="K99" i="1"/>
  <c r="F98" i="1"/>
  <c r="G98" i="1"/>
  <c r="H98" i="1"/>
  <c r="I98" i="1"/>
  <c r="J98" i="1"/>
  <c r="K98" i="1"/>
  <c r="F75" i="1"/>
  <c r="G75" i="1"/>
  <c r="H75" i="1"/>
  <c r="I75" i="1"/>
  <c r="J75" i="1"/>
  <c r="K75" i="1"/>
  <c r="F8" i="1"/>
  <c r="G8" i="1"/>
  <c r="H8" i="1"/>
  <c r="I8" i="1"/>
  <c r="J8" i="1"/>
  <c r="K8" i="1"/>
  <c r="F7" i="1"/>
  <c r="G7" i="1"/>
  <c r="H7" i="1"/>
  <c r="I7" i="1"/>
  <c r="J7" i="1"/>
  <c r="K7" i="1"/>
  <c r="F18" i="1"/>
  <c r="G18" i="1"/>
  <c r="H18" i="1"/>
  <c r="I18" i="1"/>
  <c r="J18" i="1"/>
  <c r="K18" i="1"/>
  <c r="F74" i="1"/>
  <c r="G74" i="1"/>
  <c r="H74" i="1"/>
  <c r="I74" i="1"/>
  <c r="J74" i="1"/>
  <c r="K74" i="1"/>
  <c r="A10" i="1"/>
  <c r="A141" i="1"/>
  <c r="A100" i="1"/>
  <c r="A9" i="1"/>
  <c r="A120" i="1"/>
  <c r="A25" i="1"/>
  <c r="A140" i="1"/>
  <c r="A99" i="1"/>
  <c r="A98" i="1"/>
  <c r="A75" i="1"/>
  <c r="A8" i="1"/>
  <c r="A7" i="1"/>
  <c r="A18" i="1"/>
  <c r="A74" i="1"/>
  <c r="F46" i="1"/>
  <c r="G46" i="1"/>
  <c r="H46" i="1"/>
  <c r="I46" i="1"/>
  <c r="J46" i="1"/>
  <c r="K46" i="1"/>
  <c r="F139" i="1"/>
  <c r="G139" i="1"/>
  <c r="H139" i="1"/>
  <c r="I139" i="1"/>
  <c r="J139" i="1"/>
  <c r="K139" i="1"/>
  <c r="F45" i="1"/>
  <c r="G45" i="1"/>
  <c r="H45" i="1"/>
  <c r="I45" i="1"/>
  <c r="J45" i="1"/>
  <c r="K45" i="1"/>
  <c r="A46" i="1"/>
  <c r="A139" i="1"/>
  <c r="A45" i="1"/>
  <c r="F97" i="1" l="1"/>
  <c r="G97" i="1"/>
  <c r="H97" i="1"/>
  <c r="I97" i="1"/>
  <c r="J97" i="1"/>
  <c r="K97" i="1"/>
  <c r="A97" i="1"/>
  <c r="F171" i="1"/>
  <c r="G171" i="1"/>
  <c r="H171" i="1"/>
  <c r="I171" i="1"/>
  <c r="J171" i="1"/>
  <c r="K171" i="1"/>
  <c r="A171" i="1"/>
  <c r="F170" i="1"/>
  <c r="G170" i="1"/>
  <c r="H170" i="1"/>
  <c r="I170" i="1"/>
  <c r="J170" i="1"/>
  <c r="K170" i="1"/>
  <c r="A170" i="1"/>
  <c r="A9" i="3"/>
  <c r="G9" i="3"/>
  <c r="H9" i="3"/>
  <c r="I9" i="3"/>
  <c r="J9" i="3"/>
  <c r="F9" i="3"/>
  <c r="F95" i="1"/>
  <c r="G95" i="1"/>
  <c r="H95" i="1"/>
  <c r="I95" i="1"/>
  <c r="J95" i="1"/>
  <c r="K95" i="1"/>
  <c r="A95" i="1"/>
  <c r="F70" i="1"/>
  <c r="G70" i="1"/>
  <c r="H70" i="1"/>
  <c r="I70" i="1"/>
  <c r="J70" i="1"/>
  <c r="K70" i="1"/>
  <c r="A70" i="1"/>
  <c r="A60" i="1" l="1"/>
  <c r="A6" i="1"/>
  <c r="F60" i="1"/>
  <c r="G60" i="1"/>
  <c r="H60" i="1"/>
  <c r="I60" i="1"/>
  <c r="J60" i="1"/>
  <c r="K60" i="1"/>
  <c r="F6" i="1"/>
  <c r="G6" i="1"/>
  <c r="H6" i="1"/>
  <c r="I6" i="1"/>
  <c r="J6" i="1"/>
  <c r="K6" i="1"/>
  <c r="F73" i="1" l="1"/>
  <c r="G73" i="1"/>
  <c r="H73" i="1"/>
  <c r="I73" i="1"/>
  <c r="J73" i="1"/>
  <c r="K73" i="1"/>
  <c r="A73" i="1"/>
  <c r="F96" i="1" l="1"/>
  <c r="G96" i="1"/>
  <c r="H96" i="1"/>
  <c r="I96" i="1"/>
  <c r="J96" i="1"/>
  <c r="K96" i="1"/>
  <c r="F72" i="1"/>
  <c r="G72" i="1"/>
  <c r="H72" i="1"/>
  <c r="I72" i="1"/>
  <c r="J72" i="1"/>
  <c r="K72" i="1"/>
  <c r="F71" i="1"/>
  <c r="G71" i="1"/>
  <c r="H71" i="1"/>
  <c r="I71" i="1"/>
  <c r="J71" i="1"/>
  <c r="K71" i="1"/>
  <c r="A96" i="1"/>
  <c r="A72" i="1"/>
  <c r="A71" i="1"/>
  <c r="F44" i="1" l="1"/>
  <c r="G44" i="1"/>
  <c r="H44" i="1"/>
  <c r="I44" i="1"/>
  <c r="J44" i="1"/>
  <c r="K44" i="1"/>
  <c r="F5" i="1"/>
  <c r="G5" i="1"/>
  <c r="H5" i="1"/>
  <c r="I5" i="1"/>
  <c r="J5" i="1"/>
  <c r="K5" i="1"/>
  <c r="A44" i="1"/>
  <c r="A5" i="1"/>
  <c r="F94" i="1"/>
  <c r="G94" i="1"/>
  <c r="H94" i="1"/>
  <c r="I94" i="1"/>
  <c r="J94" i="1"/>
  <c r="K94" i="1"/>
  <c r="A94" i="1"/>
  <c r="F93" i="1" l="1"/>
  <c r="G93" i="1"/>
  <c r="H93" i="1"/>
  <c r="I93" i="1"/>
  <c r="J93" i="1"/>
  <c r="K93" i="1"/>
  <c r="A93" i="1"/>
  <c r="F69" i="1" l="1"/>
  <c r="G69" i="1"/>
  <c r="H69" i="1"/>
  <c r="I69" i="1"/>
  <c r="J69" i="1"/>
  <c r="K69" i="1"/>
  <c r="A69" i="1"/>
  <c r="F92" i="1" l="1"/>
  <c r="G92" i="1"/>
  <c r="H92" i="1"/>
  <c r="I92" i="1"/>
  <c r="J92" i="1"/>
  <c r="K92" i="1"/>
  <c r="F91" i="1"/>
  <c r="G91" i="1"/>
  <c r="H91" i="1"/>
  <c r="I91" i="1"/>
  <c r="J91" i="1"/>
  <c r="K91" i="1"/>
  <c r="F17" i="1"/>
  <c r="G17" i="1"/>
  <c r="H17" i="1"/>
  <c r="I17" i="1"/>
  <c r="J17" i="1"/>
  <c r="K17" i="1"/>
  <c r="A92" i="1"/>
  <c r="A91" i="1"/>
  <c r="A17" i="1"/>
  <c r="F68" i="1" l="1"/>
  <c r="G68" i="1"/>
  <c r="H68" i="1"/>
  <c r="I68" i="1"/>
  <c r="J68" i="1"/>
  <c r="K68" i="1"/>
  <c r="A68" i="1"/>
  <c r="F67" i="1" l="1"/>
  <c r="G67" i="1"/>
  <c r="H67" i="1"/>
  <c r="I67" i="1"/>
  <c r="J67" i="1"/>
  <c r="K67" i="1"/>
  <c r="A67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<sst xmlns="http://schemas.openxmlformats.org/spreadsheetml/2006/main" count="14439" uniqueCount="2799">
  <si>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</si>
  <si>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</si>
  <si>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</si>
  <si>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</si>
  <si>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</si>
  <si>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</si>
  <si>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</si>
  <si>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</si>
  <si>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</si>
  <si>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</si>
  <si>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</si>
  <si>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</si>
  <si>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</si>
  <si>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</si>
  <si>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</si>
  <si>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</si>
  <si>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</si>
  <si>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</si>
  <si>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</si>
  <si>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</si>
  <si>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</si>
  <si>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</si>
  <si>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</si>
  <si>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</si>
  <si>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</si>
  <si>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</si>
  <si>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</si>
  <si>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</si>
  <si>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</si>
  <si>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</si>
  <si>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</si>
  <si>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</si>
  <si>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</si>
  <si>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</si>
  <si>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</si>
  <si>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</si>
  <si>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</si>
  <si>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</si>
  <si>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</si>
  <si>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</si>
  <si>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</si>
  <si>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</si>
  <si>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</si>
  <si>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</si>
  <si>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</si>
  <si>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</si>
  <si>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</si>
  <si>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</si>
  <si>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</si>
  <si>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</si>
  <si>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</si>
  <si>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</si>
  <si>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</si>
  <si>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</si>
  <si>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</si>
  <si>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</si>
  <si>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</si>
  <si>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</si>
  <si>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</si>
  <si>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</si>
  <si>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</si>
  <si>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</si>
  <si>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</si>
  <si>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</si>
  <si>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</si>
  <si>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</si>
  <si>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</si>
  <si>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</si>
  <si>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</si>
  <si>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</si>
  <si>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</si>
  <si>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</si>
  <si>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</si>
  <si>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</si>
  <si>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</si>
  <si>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</si>
  <si>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</si>
  <si>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</si>
  <si>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</si>
  <si>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</si>
  <si>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</si>
  <si>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</si>
  <si>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</si>
  <si>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</si>
  <si>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</si>
  <si>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</si>
  <si>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</si>
  <si>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</si>
  <si>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</si>
  <si>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</si>
  <si>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</si>
  <si>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</si>
  <si>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</si>
  <si>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</si>
  <si>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</si>
  <si>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</si>
  <si>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</si>
  <si>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</si>
  <si>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</si>
  <si>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</si>
  <si>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</si>
  <si>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</si>
  <si>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</si>
  <si>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</si>
  <si>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</si>
  <si>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</si>
  <si>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</si>
  <si>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</si>
  <si>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</si>
  <si>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</si>
  <si>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</si>
  <si>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</si>
  <si>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</si>
  <si>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</si>
  <si>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</si>
  <si>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</si>
  <si>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</si>
  <si>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</si>
  <si>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</si>
  <si>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</si>
  <si>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</si>
  <si>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</si>
  <si>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</si>
  <si>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</si>
  <si>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</si>
  <si>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</si>
  <si>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</si>
  <si>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</si>
  <si>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</si>
  <si>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</si>
  <si>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</si>
  <si>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</si>
  <si>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</si>
  <si>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</si>
  <si>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</si>
  <si>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</si>
  <si>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</si>
  <si>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</si>
  <si>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</si>
  <si>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</si>
  <si>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</si>
  <si>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</si>
  <si>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</si>
  <si>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</si>
  <si>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</si>
  <si>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</si>
  <si>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</si>
  <si>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</si>
  <si>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</si>
  <si>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</si>
  <si>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</si>
  <si>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</si>
  <si>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</si>
  <si>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</si>
  <si>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</si>
  <si>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</si>
  <si>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</si>
  <si>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</si>
  <si>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</si>
  <si>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</si>
  <si>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</si>
  <si>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</si>
  <si>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</si>
  <si>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</si>
  <si>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</si>
  <si>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</si>
  <si>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</si>
  <si>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</si>
  <si>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</si>
  <si>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</si>
  <si>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</si>
  <si>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</si>
  <si>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</si>
  <si>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</si>
  <si>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</si>
  <si>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</si>
  <si>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</si>
  <si>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</si>
  <si>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</si>
  <si>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</si>
  <si>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</si>
  <si>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</si>
  <si>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</si>
  <si>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</si>
  <si>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</si>
  <si>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</si>
  <si>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</si>
  <si>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</si>
  <si>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</si>
  <si>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</si>
  <si>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</si>
  <si>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</si>
  <si>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</si>
  <si>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</si>
  <si>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</si>
  <si>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</si>
  <si>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</si>
  <si>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</si>
  <si>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</si>
  <si>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</si>
  <si>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</si>
  <si>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</si>
  <si>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</si>
  <si>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</si>
  <si>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</si>
  <si>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</si>
  <si>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</si>
  <si>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</si>
  <si>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</si>
  <si>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</si>
  <si>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</si>
  <si>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</si>
  <si>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</si>
  <si>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</si>
  <si>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</si>
  <si>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</si>
  <si>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</si>
  <si>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</si>
  <si>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</si>
  <si>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</si>
  <si>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</si>
  <si>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</si>
  <si>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</si>
  <si>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</si>
  <si>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</si>
  <si>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</si>
  <si>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</si>
  <si>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</si>
  <si>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</si>
  <si>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</si>
  <si>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</si>
  <si>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</si>
  <si>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</si>
  <si>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</si>
  <si>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</si>
  <si>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</si>
  <si>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</si>
  <si>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</si>
  <si>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</si>
  <si>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</si>
  <si>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</si>
  <si>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</si>
  <si>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</si>
  <si>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</si>
  <si>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</si>
  <si>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</si>
  <si>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</si>
  <si>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</si>
  <si>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</si>
  <si>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</si>
  <si>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</si>
  <si>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</si>
  <si>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</si>
  <si>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</si>
  <si>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</si>
  <si>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</si>
  <si>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</si>
  <si>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</si>
  <si>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</si>
  <si>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</si>
  <si>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</si>
  <si>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</si>
  <si>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</si>
  <si>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</si>
  <si>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</si>
  <si>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</si>
  <si>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</si>
  <si>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</si>
  <si>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</si>
  <si>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</si>
  <si>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</si>
  <si>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</si>
  <si>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</si>
  <si>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</si>
  <si>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</si>
  <si>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</si>
  <si>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</si>
  <si>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</si>
  <si>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</si>
  <si>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</si>
  <si>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</si>
  <si>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</si>
  <si>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</si>
  <si>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</si>
  <si>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</si>
  <si>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</si>
  <si>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</si>
  <si>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</si>
  <si>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</si>
  <si>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</si>
  <si>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</si>
  <si>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</si>
  <si>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</si>
  <si>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</si>
  <si>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</si>
  <si>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</si>
  <si>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</si>
  <si>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</si>
  <si>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</si>
  <si>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</si>
  <si>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</si>
  <si>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</si>
  <si>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</si>
  <si>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</si>
  <si>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</si>
  <si>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</si>
  <si>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</si>
  <si>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</si>
  <si>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</si>
  <si>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</si>
  <si>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</si>
  <si>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</si>
  <si>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</si>
  <si>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</si>
  <si>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</si>
  <si>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</si>
  <si>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</si>
  <si>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</si>
  <si>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</si>
  <si>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</si>
  <si>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</si>
  <si>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</si>
  <si>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</si>
  <si>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</si>
  <si>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</si>
  <si>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</si>
  <si>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</si>
  <si>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</si>
  <si>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</si>
  <si>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</si>
  <si>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</si>
  <si>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</si>
  <si>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</si>
  <si>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</si>
  <si>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</si>
  <si>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</si>
  <si>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</si>
  <si>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</si>
  <si>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</si>
  <si>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</si>
  <si>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</si>
  <si>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</si>
  <si>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</si>
  <si>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</si>
  <si>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</si>
  <si>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</si>
  <si>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</si>
  <si>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</si>
  <si>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</si>
  <si>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</si>
  <si>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</si>
  <si>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</si>
  <si>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</si>
  <si>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</si>
  <si>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</si>
  <si>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</si>
  <si>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</si>
  <si>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</si>
  <si>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</si>
  <si>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</si>
  <si>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</si>
  <si>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</si>
  <si>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</si>
  <si>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</si>
  <si>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</si>
  <si>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</si>
  <si>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</si>
  <si>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</si>
  <si>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</si>
  <si>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</si>
  <si>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</si>
  <si>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</si>
  <si>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</si>
  <si>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</si>
  <si>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</si>
  <si>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</si>
  <si>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</si>
  <si>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</si>
  <si>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</si>
  <si>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</si>
  <si>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</si>
  <si>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</si>
  <si>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</si>
  <si>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</si>
  <si>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</si>
  <si>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</si>
  <si>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</si>
  <si>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</si>
  <si>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</si>
  <si>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</si>
  <si>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</si>
  <si>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</si>
  <si>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</si>
  <si>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</si>
  <si>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</si>
  <si>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</si>
  <si>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</si>
  <si>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</si>
  <si>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</si>
  <si>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</si>
  <si>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</si>
  <si>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</si>
  <si>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</si>
  <si>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</si>
  <si>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</si>
  <si>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</si>
  <si>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</si>
  <si>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</si>
  <si>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</si>
  <si>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</si>
  <si>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</si>
  <si>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</si>
  <si>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</si>
  <si>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</si>
  <si>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</si>
  <si>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</si>
  <si>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</si>
  <si>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</si>
  <si>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</si>
  <si>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</si>
  <si>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</si>
  <si>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</si>
  <si>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</si>
  <si>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</si>
  <si>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</si>
  <si>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</si>
  <si>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</si>
  <si>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</si>
  <si>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</si>
  <si>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</si>
  <si>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</si>
  <si>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</si>
  <si>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</si>
  <si>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</si>
  <si>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</si>
  <si>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</si>
  <si>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</si>
  <si>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</si>
  <si>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</si>
  <si>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</si>
  <si>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</si>
  <si>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</si>
  <si>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</si>
  <si>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</si>
  <si>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</si>
  <si>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</si>
  <si>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</si>
  <si>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</si>
  <si>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</si>
  <si>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</si>
  <si>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</si>
  <si>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</si>
  <si>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</si>
  <si>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</si>
  <si>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</si>
  <si>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</si>
  <si>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</si>
  <si>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</si>
  <si>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</si>
  <si>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</si>
  <si>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</si>
  <si>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</si>
  <si>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</si>
  <si>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</si>
  <si>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</si>
  <si>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</si>
  <si>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</si>
  <si>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</si>
  <si>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</si>
  <si>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</si>
  <si>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</si>
  <si>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</si>
  <si>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</si>
  <si>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</si>
  <si>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</si>
  <si>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</si>
  <si>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</si>
  <si>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</si>
  <si>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</si>
  <si>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</si>
  <si>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</si>
  <si>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</si>
  <si>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</si>
  <si>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</si>
  <si>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</si>
  <si>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</si>
  <si>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</si>
  <si>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</si>
  <si>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</si>
  <si>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</si>
  <si>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</si>
  <si>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</si>
  <si>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</si>
  <si>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</si>
  <si>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</si>
  <si>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</si>
  <si>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</si>
  <si>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</si>
  <si>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</si>
  <si>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</si>
  <si>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</si>
  <si>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</si>
  <si>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</si>
  <si>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</si>
  <si>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</si>
  <si>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</si>
  <si>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</si>
  <si>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</si>
  <si>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</si>
  <si>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</si>
  <si>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</si>
  <si>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</si>
  <si>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</si>
  <si>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</si>
  <si>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</si>
  <si>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</si>
  <si>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</si>
  <si>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</si>
  <si>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</si>
  <si>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</si>
  <si>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</si>
  <si>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</si>
  <si>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</si>
  <si>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</si>
  <si>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</si>
  <si>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</si>
  <si>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</si>
  <si>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</si>
  <si>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</si>
  <si>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</si>
  <si>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</si>
  <si>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</si>
  <si>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</si>
  <si>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</si>
  <si>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</si>
  <si>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</si>
  <si>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</si>
  <si>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</si>
  <si>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</si>
  <si>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</si>
  <si>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</si>
  <si>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</si>
  <si>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</si>
  <si>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</si>
  <si>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</si>
  <si>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</si>
  <si>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</si>
  <si>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</si>
  <si>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</si>
  <si>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</si>
  <si>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</si>
  <si>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</si>
  <si>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</si>
  <si>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</si>
  <si>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</si>
  <si>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</si>
  <si>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</si>
  <si>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</si>
  <si>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</si>
  <si>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</si>
  <si>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</si>
  <si>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</si>
  <si>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</si>
  <si>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</si>
  <si>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</si>
  <si>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</si>
  <si>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</si>
  <si>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</si>
  <si>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</si>
  <si>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</si>
  <si>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</si>
  <si>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</si>
  <si>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</si>
  <si>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</si>
  <si>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</si>
  <si>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</si>
  <si>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</si>
  <si>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</si>
  <si>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</si>
  <si>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</si>
  <si>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</si>
  <si>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</si>
  <si>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</si>
  <si>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</si>
  <si>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</si>
  <si>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</si>
  <si>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</si>
  <si>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</si>
  <si>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</si>
  <si>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</si>
  <si>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</si>
  <si>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</si>
  <si>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</si>
  <si>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</si>
  <si>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</si>
  <si>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</si>
  <si>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</si>
  <si>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</si>
  <si>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</si>
  <si>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</si>
  <si>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</si>
  <si>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</si>
  <si>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</si>
  <si>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</si>
  <si>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</si>
  <si>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</si>
  <si>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</si>
  <si>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</si>
  <si>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</si>
  <si>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</si>
  <si>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</si>
  <si>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</si>
  <si>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</si>
  <si>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</si>
  <si>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</si>
  <si>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</si>
  <si>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</si>
  <si>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</si>
  <si>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</si>
  <si>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</si>
  <si>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</si>
  <si>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</si>
  <si>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</si>
  <si>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</si>
  <si>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</si>
  <si>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</si>
  <si>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</si>
  <si>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</si>
  <si>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</si>
  <si>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</si>
  <si>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</si>
  <si>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</si>
  <si>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</si>
  <si>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</si>
  <si>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</si>
  <si>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</si>
  <si>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</si>
  <si>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</si>
  <si>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</si>
  <si>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</si>
  <si>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</si>
  <si>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</si>
  <si>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</si>
  <si>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</si>
  <si>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</si>
  <si>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</si>
  <si>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</si>
  <si>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</si>
  <si>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</si>
  <si>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</si>
  <si>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</si>
  <si>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</si>
  <si>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</si>
  <si>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</si>
  <si>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</si>
  <si>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</si>
  <si>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</si>
  <si>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</si>
  <si>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</si>
  <si>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</si>
  <si>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</si>
  <si>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</si>
  <si>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</si>
  <si>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</si>
  <si>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</si>
  <si>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</si>
  <si>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</si>
  <si>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</si>
  <si>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</si>
  <si>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</si>
  <si>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</si>
  <si>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</si>
  <si>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</si>
  <si>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</si>
  <si>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</si>
  <si>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</si>
  <si>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</si>
  <si>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</si>
  <si>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</si>
  <si>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</si>
  <si>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</si>
  <si>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</si>
  <si>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</si>
  <si>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</si>
  <si>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</si>
  <si>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</si>
  <si>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</si>
  <si>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</si>
  <si>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</si>
  <si>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</si>
  <si>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</si>
  <si>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</si>
  <si>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</si>
  <si>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</si>
  <si>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</si>
  <si>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</si>
  <si>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</si>
  <si>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</si>
  <si>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</si>
  <si>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</si>
  <si>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</si>
  <si>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</si>
  <si>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</si>
  <si>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</si>
  <si>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</si>
  <si>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</si>
  <si>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</si>
  <si>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</si>
  <si>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</si>
  <si>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</si>
  <si>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</si>
  <si>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</si>
  <si>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</si>
  <si>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</si>
  <si>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</si>
  <si>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</si>
  <si>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</si>
  <si>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</si>
  <si>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</si>
  <si>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</si>
  <si>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</si>
  <si>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</si>
  <si>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</si>
  <si>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</si>
  <si>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</si>
  <si>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</si>
  <si>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</si>
  <si>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</si>
  <si>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</si>
  <si>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</si>
  <si>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</si>
  <si>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</si>
  <si>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</si>
  <si>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</si>
  <si>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</si>
  <si>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</si>
  <si>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</si>
  <si>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</si>
  <si>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</si>
  <si>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</si>
  <si>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</si>
  <si>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</si>
  <si>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</si>
  <si>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</si>
  <si>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</si>
  <si>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</si>
  <si>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</si>
  <si>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</si>
  <si>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</si>
  <si>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</si>
  <si>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</si>
  <si>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</si>
  <si>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</si>
  <si>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</si>
  <si>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</si>
  <si>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</si>
  <si>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</si>
  <si>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</si>
  <si>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</si>
  <si>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</si>
  <si>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</si>
  <si>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</si>
  <si>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</si>
  <si>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</si>
  <si>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</si>
  <si>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</si>
  <si>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</si>
  <si>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</si>
  <si>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</si>
  <si>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</si>
  <si>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</si>
  <si>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</si>
  <si>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</si>
  <si>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</si>
  <si>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</si>
  <si>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</si>
  <si>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</si>
  <si>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</si>
  <si>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</si>
  <si>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</si>
  <si>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</si>
  <si>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</si>
  <si>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</si>
  <si>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</si>
  <si>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</si>
  <si>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</si>
  <si>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</si>
  <si>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</si>
  <si>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</si>
  <si>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</si>
  <si>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</si>
  <si>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</si>
  <si>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</si>
  <si>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</si>
  <si>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</si>
  <si>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</si>
  <si>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</si>
  <si>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</si>
  <si>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</si>
  <si>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</si>
  <si>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</si>
  <si>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</si>
  <si>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</si>
  <si>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</si>
  <si>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</si>
  <si>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</si>
  <si>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</si>
  <si>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</si>
  <si>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</si>
  <si>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</si>
  <si>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</si>
  <si>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</si>
  <si>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</si>
  <si>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</si>
  <si>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</si>
  <si>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</si>
  <si>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</si>
  <si>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</si>
  <si>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</si>
  <si>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</si>
  <si>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</si>
  <si>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</si>
  <si>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</si>
  <si>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</si>
  <si>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</si>
  <si>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</si>
  <si>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</si>
  <si>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</si>
  <si>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</si>
  <si>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</si>
  <si>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</si>
  <si>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</si>
  <si>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</si>
  <si>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</si>
  <si>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</si>
  <si>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</si>
  <si>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</si>
  <si>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</si>
  <si>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</si>
  <si>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</si>
  <si>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</si>
  <si>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</si>
  <si>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</si>
  <si>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</si>
  <si>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</si>
  <si>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</si>
  <si>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</si>
  <si>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</si>
  <si>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</si>
  <si>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</si>
  <si>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</si>
  <si>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</si>
  <si>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</si>
  <si>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</si>
  <si>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</si>
  <si>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</si>
  <si>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</si>
  <si>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</si>
  <si>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</si>
  <si>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</si>
  <si>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</si>
  <si>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</si>
  <si>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</si>
  <si>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</si>
  <si>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</si>
  <si>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</si>
  <si>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</si>
  <si>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</si>
  <si>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</si>
  <si>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</si>
  <si>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</si>
  <si>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</si>
  <si>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</si>
  <si>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</si>
  <si>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</si>
  <si>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</si>
  <si>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</si>
  <si>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</si>
  <si>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</si>
  <si>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</si>
  <si>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</si>
  <si>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</si>
  <si>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</si>
  <si>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</si>
  <si>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</si>
  <si>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</si>
  <si>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</si>
  <si>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</si>
  <si>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</si>
  <si>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</si>
  <si>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</si>
  <si>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</si>
  <si>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</si>
  <si>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</si>
  <si>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</si>
  <si>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</si>
  <si>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</si>
  <si>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</si>
  <si>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</si>
  <si>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</si>
  <si>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</si>
  <si>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</si>
  <si>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</si>
  <si>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</si>
  <si>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</si>
  <si>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</si>
  <si>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</si>
  <si>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</si>
  <si>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</si>
  <si>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</si>
  <si>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</si>
  <si>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</si>
  <si>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</si>
  <si>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</si>
  <si>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</si>
  <si>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</si>
  <si>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</si>
  <si>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</si>
  <si>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</si>
  <si>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</si>
  <si>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</si>
  <si>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</si>
  <si>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</si>
  <si>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</si>
  <si>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</si>
  <si>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</si>
  <si>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</si>
  <si>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</si>
  <si>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</si>
  <si>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</si>
  <si>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</si>
  <si>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</si>
  <si>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</si>
  <si>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</si>
  <si>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</si>
  <si>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</si>
  <si>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</si>
  <si>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</si>
  <si>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</si>
  <si>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</si>
  <si>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</si>
  <si>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</si>
  <si>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</si>
  <si>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</si>
  <si>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</si>
  <si>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</si>
  <si>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</si>
  <si>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</si>
  <si>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</si>
  <si>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</si>
  <si>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</si>
  <si>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</si>
  <si>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</si>
  <si>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</si>
  <si>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</si>
  <si>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</si>
  <si>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</si>
  <si>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</si>
  <si>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</si>
  <si>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</si>
  <si>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</si>
  <si>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</si>
  <si>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</si>
  <si>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</si>
  <si>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</si>
  <si>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</si>
  <si>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</si>
  <si>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</si>
  <si>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</si>
  <si>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</si>
  <si>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</si>
  <si>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</si>
  <si>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</si>
  <si>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</si>
  <si>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</si>
  <si>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</si>
  <si>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</si>
  <si>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</si>
  <si>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</si>
  <si>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</si>
  <si>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</si>
  <si>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</si>
  <si>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</si>
  <si>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</si>
  <si>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</si>
  <si>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</si>
  <si>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</si>
  <si>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</si>
  <si>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</si>
  <si>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</si>
  <si>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</si>
  <si>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</si>
  <si>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</si>
  <si>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</si>
  <si>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</si>
  <si>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</si>
  <si>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</si>
  <si>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</si>
  <si>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</si>
  <si>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</si>
  <si>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</si>
  <si>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</si>
  <si>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</si>
  <si>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</si>
  <si>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</si>
  <si>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</si>
  <si>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</si>
  <si>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</si>
  <si>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</si>
  <si>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</si>
  <si>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</si>
  <si>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</si>
  <si>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</si>
  <si>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</si>
  <si>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</si>
  <si>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</si>
  <si>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</si>
  <si>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</si>
  <si>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</si>
  <si>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</si>
  <si>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</si>
  <si>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</si>
  <si>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</si>
  <si>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</si>
  <si>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</si>
  <si>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</si>
  <si>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</si>
  <si>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</si>
  <si>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</si>
  <si>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</si>
  <si>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</si>
  <si>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</si>
  <si>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</si>
  <si>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</si>
  <si>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</si>
  <si>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</si>
  <si>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</si>
  <si>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</si>
  <si>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</si>
  <si>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</si>
  <si>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</si>
  <si>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</si>
  <si>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</si>
  <si>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</si>
  <si>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</si>
  <si>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</si>
  <si>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</si>
  <si>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</si>
  <si>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</si>
  <si>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</si>
  <si>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</si>
  <si>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</si>
  <si>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</si>
  <si>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</si>
  <si>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</si>
  <si>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</si>
  <si>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</si>
  <si>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</si>
  <si>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</si>
  <si>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</si>
  <si>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</si>
  <si>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</si>
  <si>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</si>
  <si>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</si>
  <si>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</si>
  <si>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</si>
  <si>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</si>
  <si>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</si>
  <si>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</si>
  <si>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</si>
  <si>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</si>
  <si>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</si>
  <si>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</si>
  <si>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</si>
  <si>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</si>
  <si>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</si>
  <si>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</si>
  <si>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</si>
  <si>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</si>
  <si>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</si>
  <si>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</si>
  <si>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</si>
  <si>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</si>
  <si>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</si>
  <si>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</si>
  <si>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</si>
  <si>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</si>
  <si>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</si>
  <si>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</si>
  <si>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</si>
  <si>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</si>
  <si>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</si>
  <si>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</si>
  <si>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</si>
  <si>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</si>
  <si>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</si>
  <si>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</si>
  <si>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</si>
  <si>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</si>
  <si>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</si>
  <si>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</si>
  <si>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</si>
  <si>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</si>
  <si>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</si>
  <si>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</si>
  <si>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</si>
  <si>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</si>
  <si>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</si>
  <si>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</si>
  <si>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</si>
  <si>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</si>
  <si>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</si>
  <si>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</si>
  <si>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</si>
  <si>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</si>
  <si>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</si>
  <si>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</si>
  <si>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</si>
  <si>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</si>
  <si>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</si>
  <si>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</si>
  <si>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</si>
  <si>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</si>
  <si>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</si>
  <si>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</si>
  <si>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</si>
  <si>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</si>
  <si>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</si>
  <si>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</si>
  <si>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</si>
  <si>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</si>
  <si>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</si>
  <si>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</si>
  <si>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</si>
  <si>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</si>
  <si>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</si>
  <si>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</si>
  <si>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</si>
  <si>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</si>
  <si>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</si>
  <si>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</si>
  <si>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</si>
  <si>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</si>
  <si>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</si>
  <si>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</si>
  <si>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</si>
  <si>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</si>
  <si>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</si>
  <si>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</si>
  <si>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</si>
  <si>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</si>
  <si>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</si>
  <si>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</si>
  <si>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</si>
  <si>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</si>
  <si>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</si>
  <si>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</si>
  <si>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</si>
  <si>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</si>
  <si>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</si>
  <si>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</si>
  <si>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</si>
  <si>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</si>
  <si>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</si>
  <si>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</si>
  <si>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</si>
  <si>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</si>
  <si>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</si>
  <si>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</si>
  <si>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</si>
  <si>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</si>
  <si>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</si>
  <si>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</si>
  <si>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</si>
  <si>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</si>
  <si>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</si>
  <si>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</si>
  <si>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</si>
  <si>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</si>
  <si>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</si>
  <si>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</si>
  <si>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</si>
  <si>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</si>
  <si>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</si>
  <si>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</si>
  <si>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</si>
  <si>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</si>
  <si>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</si>
  <si>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</si>
  <si>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</si>
  <si>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</si>
  <si>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</si>
  <si>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</si>
  <si>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</si>
  <si>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</si>
  <si>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</si>
  <si>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</si>
  <si>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</si>
  <si>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</si>
  <si>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</si>
  <si>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</si>
  <si>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</si>
  <si>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</si>
  <si>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</si>
  <si>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</si>
  <si>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</si>
  <si>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</si>
  <si>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</si>
  <si>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</si>
  <si>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</si>
  <si>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</si>
  <si>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</si>
  <si>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</si>
  <si>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</si>
  <si>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</si>
  <si>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</si>
  <si>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</si>
  <si>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</si>
  <si>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</si>
  <si>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</si>
  <si>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</si>
  <si>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</si>
  <si>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</si>
  <si>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</si>
  <si>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</si>
  <si>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</si>
  <si>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</si>
  <si>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</si>
  <si>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</si>
  <si>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</si>
  <si>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</si>
  <si>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</si>
  <si>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</si>
  <si>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</si>
  <si>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</si>
  <si>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</si>
  <si>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</si>
  <si>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</si>
  <si>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</si>
  <si>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</si>
  <si>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</si>
  <si>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</si>
  <si>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</si>
  <si>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</si>
  <si>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</si>
  <si>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</si>
  <si>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</si>
  <si>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</si>
  <si>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</si>
  <si>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</si>
  <si>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</si>
  <si>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</si>
  <si>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</si>
  <si>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</si>
  <si>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</si>
  <si>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</si>
  <si>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</si>
  <si>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</si>
  <si>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</si>
  <si>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</si>
  <si>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</si>
  <si>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</si>
  <si>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</si>
  <si>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</si>
  <si>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</si>
  <si>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</si>
  <si>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</si>
  <si>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</si>
  <si>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</si>
  <si>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</si>
  <si>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</si>
  <si>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</si>
  <si>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</si>
  <si>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</si>
  <si>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</si>
  <si>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</si>
  <si>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</si>
  <si>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</si>
  <si>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</si>
  <si>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</si>
  <si>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</si>
  <si>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</si>
  <si>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</si>
  <si>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</si>
  <si>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</si>
  <si>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</si>
  <si>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</si>
  <si>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</si>
  <si>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</si>
  <si>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</si>
  <si>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</si>
  <si>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</si>
  <si>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</si>
  <si>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</si>
  <si>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</si>
  <si>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</si>
  <si>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</si>
  <si>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</si>
  <si>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</si>
  <si>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</si>
  <si>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</si>
  <si>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</si>
  <si>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</si>
  <si>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</si>
  <si>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</si>
  <si>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</si>
  <si>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</si>
  <si>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</si>
  <si>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</si>
  <si>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</si>
  <si>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</si>
  <si>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</si>
  <si>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</si>
  <si>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</si>
  <si>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</si>
  <si>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</si>
  <si>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</si>
  <si>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</si>
  <si>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</si>
  <si>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</si>
  <si>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</si>
  <si>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</si>
  <si>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</si>
  <si>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</si>
  <si>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</si>
  <si>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</si>
  <si>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</si>
  <si>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</si>
  <si>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</si>
  <si>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</si>
  <si>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</si>
  <si>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</si>
  <si>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</si>
  <si>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</si>
  <si>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</si>
  <si>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</si>
  <si>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</si>
  <si>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</si>
  <si>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</si>
  <si>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</si>
  <si>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</si>
  <si>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</si>
  <si>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</si>
  <si>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</si>
  <si>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</si>
  <si>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</si>
  <si>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</si>
  <si>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</si>
  <si>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</si>
  <si>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</si>
  <si>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</si>
  <si>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</si>
  <si>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</si>
  <si>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</si>
  <si>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</si>
  <si>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</si>
  <si>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</si>
  <si>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</si>
  <si>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</si>
  <si>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</si>
  <si>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</si>
  <si>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</si>
  <si>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</si>
  <si>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</si>
  <si>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</si>
  <si>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</si>
  <si>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</si>
  <si>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</si>
  <si>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</si>
  <si>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</si>
  <si>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</si>
  <si>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</si>
  <si>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</si>
  <si>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</si>
  <si>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</si>
  <si>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</si>
  <si>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</si>
  <si>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</si>
  <si>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</si>
  <si>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</si>
  <si>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</si>
  <si>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</si>
  <si>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</si>
  <si>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</si>
  <si>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</si>
  <si>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</si>
  <si>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</si>
  <si>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</si>
  <si>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</si>
  <si>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</si>
  <si>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</si>
  <si>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</si>
  <si>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</si>
  <si>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</si>
  <si>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</si>
  <si>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</si>
  <si>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</si>
  <si>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</si>
  <si>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</si>
  <si>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</si>
  <si>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</si>
  <si>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</si>
  <si>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</si>
  <si>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</si>
  <si>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</si>
  <si>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</si>
  <si>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</si>
  <si>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</si>
  <si>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</si>
  <si>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</si>
  <si>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</si>
  <si>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</si>
  <si>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</si>
  <si>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</si>
  <si>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</si>
  <si>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</si>
  <si>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</si>
  <si>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</si>
  <si>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</si>
  <si>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</si>
  <si>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</si>
  <si>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</si>
  <si>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</si>
  <si>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</si>
  <si>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</si>
  <si>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</si>
  <si>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</si>
  <si>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</si>
  <si>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</si>
  <si>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</si>
  <si>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</si>
  <si>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</si>
  <si>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</si>
  <si>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</si>
  <si>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</si>
  <si>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</si>
  <si>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</si>
  <si>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</si>
  <si>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</si>
  <si>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</si>
  <si>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</si>
  <si>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</si>
  <si>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</si>
  <si>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</si>
  <si>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</si>
  <si>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</si>
  <si>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</si>
  <si>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</si>
  <si>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</si>
  <si>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</si>
  <si>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</si>
  <si>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</si>
  <si>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</si>
  <si>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</si>
  <si>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</si>
  <si>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</si>
  <si>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</si>
  <si>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</si>
  <si>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</si>
  <si>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</si>
  <si>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</si>
  <si>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</si>
  <si>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</si>
  <si>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</si>
  <si>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</si>
  <si>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</si>
  <si>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</si>
  <si>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</si>
  <si>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</si>
  <si>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</si>
  <si>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</si>
  <si>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</si>
  <si>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</si>
  <si>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</si>
  <si>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</si>
  <si>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</si>
  <si>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</si>
  <si>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</si>
  <si>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</si>
  <si>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</si>
  <si>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</si>
  <si>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</si>
  <si>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</si>
  <si>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</si>
  <si>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</si>
  <si>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</si>
  <si>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</si>
  <si>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</si>
  <si>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</si>
  <si>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</si>
  <si>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</si>
  <si>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</si>
  <si>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</si>
  <si>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</si>
  <si>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</si>
  <si>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</si>
  <si>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</si>
  <si>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</si>
  <si>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</si>
  <si>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</si>
  <si>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</si>
  <si>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</si>
  <si>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</si>
  <si>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</si>
  <si>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</si>
  <si>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</si>
  <si>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</si>
  <si>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</si>
  <si>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</si>
  <si>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</si>
  <si>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</si>
  <si>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</si>
  <si>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</si>
  <si>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</si>
  <si>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</si>
  <si>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</si>
  <si>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</si>
  <si>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</si>
  <si>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</si>
  <si>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</si>
  <si>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</si>
  <si>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</si>
  <si>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</si>
  <si>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</si>
  <si>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</si>
  <si>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</si>
  <si>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</si>
  <si>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</si>
  <si>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</si>
  <si>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</si>
  <si>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</si>
  <si>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</si>
  <si>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</si>
  <si>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</si>
  <si>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</si>
  <si>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</si>
  <si>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</si>
  <si>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</si>
  <si>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</si>
  <si>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</si>
  <si>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</si>
  <si>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</si>
  <si>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</si>
  <si>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</si>
  <si>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</si>
  <si>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</si>
  <si>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</si>
  <si>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</si>
  <si>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</si>
  <si>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</si>
  <si>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</si>
  <si>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</si>
  <si>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</si>
  <si>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</si>
  <si>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</si>
  <si>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</si>
  <si>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</si>
  <si>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</si>
  <si>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</si>
  <si>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</si>
  <si>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</si>
  <si>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</si>
  <si>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</si>
  <si>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</si>
  <si>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</si>
  <si>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</si>
  <si>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</si>
  <si>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</si>
  <si>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</si>
  <si>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</si>
  <si>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</si>
  <si>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</si>
  <si>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</si>
  <si>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</si>
  <si>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</si>
  <si>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</si>
  <si>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</si>
  <si>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</si>
  <si>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</si>
  <si>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</si>
  <si>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</si>
  <si>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</si>
  <si>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</si>
  <si>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</si>
  <si>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</si>
  <si>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</si>
  <si>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</si>
  <si>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</si>
  <si>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</si>
  <si>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</si>
  <si>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</si>
  <si>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</si>
  <si>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</si>
  <si>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</si>
  <si>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</si>
  <si>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</si>
  <si>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</si>
  <si>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</si>
  <si>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</si>
  <si>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</si>
  <si>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</si>
  <si>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</si>
  <si>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</si>
  <si>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</si>
  <si>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</si>
  <si>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</si>
  <si>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</si>
  <si>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</si>
  <si>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</si>
  <si>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</si>
  <si>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</si>
  <si>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</si>
  <si>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</si>
  <si>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</si>
  <si>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</si>
  <si>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</si>
  <si>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</si>
  <si>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</si>
  <si>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</si>
  <si>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</si>
  <si>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</si>
  <si>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</si>
  <si>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</si>
  <si>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</si>
  <si>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</si>
  <si>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</si>
  <si>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</si>
  <si>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</si>
  <si>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</si>
  <si>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</si>
  <si>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</si>
  <si>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</si>
  <si>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</si>
  <si>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</si>
  <si>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</si>
  <si>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</si>
  <si>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</si>
  <si>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</si>
  <si>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</si>
  <si>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</si>
  <si>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</si>
  <si>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</si>
  <si>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</si>
  <si>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</si>
  <si>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</si>
  <si>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</si>
  <si>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</si>
  <si>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</si>
  <si>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</si>
  <si>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</si>
  <si>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</si>
  <si>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</si>
  <si>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</si>
  <si>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</si>
  <si>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</si>
  <si>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</si>
  <si>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</si>
  <si>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</si>
  <si>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</si>
  <si>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</si>
  <si>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</si>
  <si>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</si>
  <si>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</si>
  <si>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</si>
  <si>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</si>
  <si>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</si>
  <si>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</si>
  <si>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</si>
  <si>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</si>
  <si>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</si>
  <si>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</si>
  <si>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</si>
  <si>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</si>
  <si>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</si>
  <si>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</si>
  <si>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</si>
  <si>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</si>
  <si>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</si>
  <si>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</si>
  <si>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</si>
  <si>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</si>
  <si>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</si>
  <si>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</si>
  <si>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</si>
  <si>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</si>
  <si>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</si>
  <si>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</si>
  <si>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</si>
  <si>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</si>
  <si>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</si>
  <si>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</si>
  <si>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</si>
  <si>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</si>
  <si>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</si>
  <si>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</si>
  <si>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</si>
  <si>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</si>
  <si>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</si>
  <si>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</si>
  <si>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</si>
  <si>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</si>
  <si>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</si>
  <si>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</si>
  <si>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</si>
  <si>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</si>
  <si>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</si>
  <si>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</si>
  <si>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</si>
  <si>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</si>
  <si>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</si>
  <si>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</si>
  <si>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</si>
  <si>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</si>
  <si>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</si>
  <si>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</si>
  <si>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</si>
  <si>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</si>
  <si>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</si>
  <si>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</si>
  <si>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</si>
  <si>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</si>
  <si>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</si>
  <si>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</si>
  <si>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</si>
  <si>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</si>
  <si>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</si>
  <si>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</si>
  <si>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</si>
  <si>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</si>
  <si>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</si>
  <si>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</si>
  <si>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</si>
  <si>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</si>
  <si>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</si>
  <si>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</si>
  <si>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</si>
  <si>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</si>
  <si>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</si>
  <si>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</si>
  <si>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</si>
  <si>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</si>
  <si>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</si>
  <si>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</si>
  <si>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</si>
  <si>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</si>
  <si>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</si>
  <si>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</si>
  <si>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</si>
  <si>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</si>
  <si>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</si>
  <si>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</si>
  <si>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</si>
  <si>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</si>
  <si>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</si>
  <si>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</si>
  <si>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</si>
  <si>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</si>
  <si>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</si>
  <si>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</si>
  <si>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</si>
  <si>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</si>
  <si>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</si>
  <si>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</si>
  <si>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</si>
  <si>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</si>
  <si>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</si>
  <si>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</si>
  <si>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</si>
  <si>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</si>
  <si>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</si>
  <si>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</si>
  <si>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</si>
  <si>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</si>
  <si>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</si>
  <si>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</si>
  <si>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</si>
  <si>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</si>
  <si>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</si>
  <si>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</si>
  <si>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</si>
  <si>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</si>
  <si>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</si>
  <si>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</si>
  <si>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</si>
  <si>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</si>
  <si>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</si>
  <si>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</si>
  <si>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</si>
  <si>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</si>
  <si>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</si>
  <si>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</si>
  <si>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</si>
  <si>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</si>
  <si>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</si>
  <si>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</si>
  <si>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</si>
  <si>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</si>
  <si>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</si>
  <si>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</si>
  <si>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</si>
  <si>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</si>
  <si>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</si>
  <si>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</si>
  <si>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</si>
  <si>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</si>
  <si>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</si>
  <si>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</si>
  <si>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</si>
  <si>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</si>
  <si>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</si>
  <si>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</si>
  <si>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</si>
  <si>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</si>
  <si>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</si>
  <si>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</si>
  <si>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</si>
  <si>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</si>
  <si>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</si>
  <si>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</si>
  <si>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</si>
  <si>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</si>
  <si>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</si>
  <si>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</si>
  <si>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</si>
  <si>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</si>
  <si>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</si>
  <si>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</si>
  <si>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</si>
  <si>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</si>
  <si>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</si>
  <si>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</si>
  <si>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</si>
  <si>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</si>
  <si>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</si>
  <si>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</si>
  <si>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</si>
  <si>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</si>
  <si>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</si>
  <si>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</si>
  <si>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</si>
  <si>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</si>
  <si>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</si>
  <si>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</si>
  <si>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</si>
  <si>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</si>
  <si>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</si>
  <si>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</si>
  <si>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</si>
  <si>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</si>
  <si>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</si>
  <si>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</si>
  <si>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</si>
  <si>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</si>
  <si>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</si>
  <si>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</si>
  <si>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</si>
  <si>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</si>
  <si>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</si>
  <si>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</si>
  <si>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</si>
  <si>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</si>
  <si>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</si>
  <si>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</si>
  <si>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</si>
  <si>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</si>
  <si>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</si>
  <si>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</si>
  <si>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</si>
  <si>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</si>
  <si>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</si>
  <si>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</si>
  <si>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</si>
  <si>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</si>
  <si>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</si>
  <si>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</si>
  <si>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</si>
  <si>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</si>
  <si>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</si>
  <si>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</si>
  <si>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</si>
  <si>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</si>
  <si>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</si>
  <si>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</si>
  <si>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</si>
  <si>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</si>
  <si>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</si>
  <si>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</si>
  <si>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</si>
  <si>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</si>
  <si>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</si>
  <si>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</si>
  <si>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</si>
  <si>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</si>
  <si>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</si>
  <si>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</si>
  <si>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</si>
  <si>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</si>
  <si>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</si>
  <si>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</si>
  <si>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</si>
  <si>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</si>
  <si>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</si>
  <si>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</si>
  <si>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</si>
  <si>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</si>
  <si>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</si>
  <si>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</si>
  <si>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</si>
  <si>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</si>
  <si>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</si>
  <si>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</si>
  <si>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</si>
  <si>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</si>
  <si>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</si>
  <si>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</si>
  <si>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</si>
  <si>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</si>
  <si>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</si>
  <si>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</si>
  <si>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</si>
  <si>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</si>
  <si>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</si>
  <si>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</si>
  <si>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</si>
  <si>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</si>
  <si>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</si>
  <si>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</si>
  <si>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</si>
  <si>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</si>
  <si>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</si>
  <si>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</si>
  <si>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</si>
  <si>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</si>
  <si>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</si>
  <si>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</si>
  <si>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</si>
  <si>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</si>
  <si>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</si>
  <si>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</si>
  <si>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</si>
  <si>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</si>
  <si>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</si>
  <si>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</si>
  <si>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</si>
  <si>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</si>
  <si>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</si>
  <si>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</si>
  <si>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</si>
  <si>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</si>
  <si>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</si>
  <si>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</si>
  <si>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</si>
  <si>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</si>
  <si>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</si>
  <si>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</si>
  <si>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</si>
  <si>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</si>
  <si>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</si>
  <si>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</si>
  <si>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</si>
  <si>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</si>
  <si>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</si>
  <si>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</si>
  <si>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</si>
  <si>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</si>
  <si>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</si>
  <si>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</si>
  <si>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</si>
  <si>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</si>
  <si>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</si>
  <si>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</si>
  <si>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</si>
  <si>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</si>
  <si>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</si>
  <si>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</si>
  <si>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</si>
  <si>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</si>
  <si>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</si>
  <si>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</si>
  <si>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</si>
  <si>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</si>
  <si>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</si>
  <si>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</si>
  <si>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</si>
  <si>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</si>
  <si>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</si>
  <si>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</si>
  <si>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</si>
  <si>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</si>
  <si>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</si>
  <si>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</si>
  <si>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</si>
  <si>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</si>
  <si>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</si>
  <si>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</si>
  <si>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</si>
  <si>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</si>
  <si>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</si>
  <si>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</si>
  <si>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</si>
  <si>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</si>
  <si>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</si>
  <si>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</si>
  <si>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</si>
  <si>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</si>
  <si>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</si>
  <si>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</si>
  <si>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</si>
  <si>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</si>
  <si>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</si>
  <si>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</si>
  <si>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</si>
  <si>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</si>
  <si>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</si>
  <si>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</si>
  <si>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</si>
  <si>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</si>
  <si>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</si>
  <si>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</si>
  <si>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</si>
  <si>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</si>
  <si>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</si>
  <si>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</si>
  <si>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</si>
  <si>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</si>
  <si>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</si>
  <si>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</si>
  <si>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</si>
  <si>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</si>
  <si>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</si>
  <si>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</si>
  <si>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</si>
  <si>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</si>
  <si>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</si>
  <si>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</si>
  <si>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</si>
  <si>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</si>
  <si>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</si>
  <si>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</si>
  <si>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</si>
  <si>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</si>
  <si>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</si>
  <si>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</si>
  <si>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</si>
  <si>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</si>
  <si>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</si>
  <si>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</si>
  <si>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</si>
  <si>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</si>
  <si>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</si>
  <si>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</si>
  <si>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</si>
  <si>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</si>
  <si>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</si>
  <si>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</si>
  <si>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</si>
  <si>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</si>
  <si>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</si>
  <si>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</si>
  <si>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</si>
  <si>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</si>
  <si>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</si>
  <si>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</si>
  <si>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</si>
  <si>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</si>
  <si>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</si>
  <si>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</si>
  <si>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</si>
  <si>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</si>
  <si>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</si>
  <si>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</si>
  <si>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</si>
  <si>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</si>
  <si>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</si>
  <si>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</si>
  <si>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</si>
  <si>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</si>
  <si>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</si>
  <si>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</si>
  <si>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</si>
  <si>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</si>
  <si>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</si>
  <si>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</si>
  <si>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</si>
  <si>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</si>
  <si>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</si>
  <si>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</si>
  <si>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</si>
  <si>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</si>
  <si>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</si>
  <si>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</si>
  <si>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</si>
  <si>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</si>
  <si>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</si>
  <si>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</si>
  <si>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</si>
  <si>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</si>
  <si>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</si>
  <si>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</si>
  <si>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</si>
  <si>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</si>
  <si>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</si>
  <si>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</si>
  <si>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</si>
  <si>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</si>
  <si>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</si>
  <si>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</si>
  <si>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</si>
  <si>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</si>
  <si>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</si>
  <si>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</si>
  <si>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</si>
  <si>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</si>
  <si>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</si>
  <si>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</si>
  <si>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</si>
  <si>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</si>
  <si>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</si>
  <si>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</si>
  <si>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</si>
  <si>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</si>
  <si>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</si>
  <si>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</si>
  <si>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</si>
  <si>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</si>
  <si>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</si>
  <si>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</si>
  <si>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</si>
  <si>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</si>
  <si>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</si>
  <si>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</si>
  <si>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</si>
  <si>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</si>
  <si>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</si>
  <si>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</si>
  <si>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</si>
  <si>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</si>
  <si>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</si>
  <si>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</si>
  <si>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</si>
  <si>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</si>
  <si>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</si>
  <si>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</si>
  <si>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</si>
  <si>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</si>
  <si>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</si>
  <si>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</si>
  <si>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</si>
  <si>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</si>
  <si>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</si>
  <si>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</si>
  <si>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</si>
  <si>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</si>
  <si>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</si>
  <si>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</si>
  <si>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</si>
  <si>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</si>
  <si>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</si>
  <si>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</si>
  <si>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</si>
  <si>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</si>
  <si>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</si>
  <si>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</si>
  <si>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</si>
  <si>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</si>
  <si>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</si>
  <si>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</si>
  <si>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</si>
  <si>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</si>
  <si>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</si>
  <si>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</si>
  <si>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</si>
  <si>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</si>
  <si>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</si>
  <si>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</si>
  <si>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</si>
  <si>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</si>
  <si>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</si>
  <si>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</si>
  <si>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</si>
  <si>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</si>
  <si>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</si>
  <si>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</si>
  <si>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</si>
  <si>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</si>
  <si>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</si>
  <si>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</si>
  <si>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</si>
  <si>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</si>
  <si>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</si>
  <si>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</si>
  <si>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</si>
  <si>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</si>
  <si>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</si>
  <si>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</si>
  <si>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</si>
  <si>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</si>
  <si>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</si>
  <si>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</si>
  <si>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</si>
  <si>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</si>
  <si>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</si>
  <si>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</si>
  <si>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</si>
  <si>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</si>
  <si>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</si>
  <si>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</si>
  <si>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</si>
  <si>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</si>
  <si>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</si>
  <si>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</si>
  <si>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</si>
  <si>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</si>
  <si>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</si>
  <si>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</si>
  <si>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</si>
  <si>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</si>
  <si>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</si>
  <si>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</si>
  <si>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</si>
  <si>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</si>
  <si>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</si>
  <si>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</si>
  <si>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</si>
  <si>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</si>
  <si>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</si>
  <si>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</si>
  <si>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</si>
  <si>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</si>
  <si>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</si>
  <si>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</si>
  <si>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</si>
  <si>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</si>
  <si>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</si>
  <si>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</si>
  <si>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</si>
  <si>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</si>
  <si>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</si>
  <si>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</si>
  <si>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</si>
  <si>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</si>
  <si>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</si>
  <si>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</si>
  <si>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</si>
  <si>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</si>
  <si>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</si>
  <si>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</si>
  <si>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</si>
  <si>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</si>
  <si>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</si>
  <si>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</si>
  <si>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</si>
  <si>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</si>
  <si>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</si>
  <si>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</si>
  <si>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</si>
  <si>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</si>
  <si>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</si>
  <si>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</si>
  <si>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</si>
  <si>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</si>
  <si>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</si>
  <si>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</si>
  <si>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</si>
  <si>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</si>
  <si>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</si>
  <si>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</si>
  <si>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</si>
  <si>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</si>
  <si>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</si>
  <si>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</si>
  <si>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</si>
  <si>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</si>
  <si>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</si>
  <si>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</si>
  <si>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</si>
  <si>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</si>
  <si>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</si>
  <si>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</si>
  <si>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</si>
  <si>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</si>
  <si>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</si>
  <si>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</si>
  <si>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</si>
  <si>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</si>
  <si>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</si>
  <si>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</si>
  <si>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</si>
  <si>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</si>
  <si>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</si>
  <si>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</si>
  <si>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</si>
  <si>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</si>
  <si>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</si>
  <si>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</si>
  <si>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</si>
  <si>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</si>
  <si>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</si>
  <si>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</si>
  <si>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</si>
  <si>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</si>
  <si>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</si>
  <si>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</si>
  <si>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</si>
  <si>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</si>
  <si>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</si>
  <si>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</si>
  <si>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</si>
  <si>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</si>
  <si>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</si>
  <si>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</si>
  <si>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</si>
  <si>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</si>
  <si>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</si>
  <si>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</si>
  <si>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</si>
  <si>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</si>
  <si>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</si>
  <si>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</si>
  <si>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</si>
  <si>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</si>
  <si>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</si>
  <si>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</si>
  <si>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</si>
  <si>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</si>
  <si>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</si>
  <si>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</si>
  <si>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</si>
  <si>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</si>
  <si>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</si>
  <si>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</si>
  <si>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</si>
  <si>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</si>
  <si>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</si>
  <si>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</si>
  <si>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</si>
  <si>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</si>
  <si>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</si>
  <si>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</si>
  <si>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</si>
  <si>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</si>
  <si>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</si>
  <si>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</si>
  <si>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</si>
  <si>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</si>
  <si>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</si>
  <si>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</si>
  <si>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</si>
  <si>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</si>
  <si>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</si>
  <si>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</si>
  <si>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</si>
  <si>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</si>
  <si>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</si>
  <si>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</si>
  <si>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</si>
  <si>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</si>
  <si>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</si>
  <si>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</si>
  <si>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</si>
  <si>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</si>
  <si>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</si>
  <si>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</si>
  <si>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</si>
  <si>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</si>
  <si>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</si>
  <si>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</si>
  <si>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</si>
  <si>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</si>
  <si>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</si>
  <si>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</si>
  <si>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</si>
  <si>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</si>
  <si>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</si>
  <si>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</si>
  <si>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</si>
  <si>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</si>
  <si>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</si>
  <si>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</si>
  <si>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</si>
  <si>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</si>
  <si>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</si>
  <si>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</si>
  <si>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</si>
  <si>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</si>
  <si>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</si>
  <si>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</si>
  <si>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</si>
  <si>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</si>
  <si>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</si>
  <si>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</si>
  <si>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</si>
  <si>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</si>
  <si>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</si>
  <si>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</si>
  <si>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</si>
  <si>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</si>
  <si>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</si>
  <si>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</si>
  <si>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</si>
  <si>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</si>
  <si>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</si>
  <si>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</si>
  <si>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</si>
  <si>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</si>
  <si>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</si>
  <si>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</si>
  <si>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</si>
  <si>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</si>
  <si>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</si>
  <si>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</si>
  <si>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</si>
  <si>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</si>
  <si>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</si>
  <si>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</si>
  <si>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</si>
  <si>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</si>
  <si>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</si>
  <si>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</si>
  <si>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</si>
  <si>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</si>
  <si>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</si>
  <si>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</si>
  <si>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</si>
  <si>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</si>
  <si>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</si>
  <si>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</si>
  <si>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</si>
  <si>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</si>
  <si>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</si>
  <si>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</si>
  <si>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</si>
  <si>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</si>
  <si>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</si>
  <si>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</si>
  <si>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</si>
  <si>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</si>
  <si>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</si>
  <si>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</si>
  <si>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</si>
  <si>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</si>
  <si>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</si>
  <si>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</si>
  <si>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</si>
  <si>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</si>
  <si>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</si>
  <si>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</si>
  <si>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</si>
  <si>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</si>
  <si>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</si>
  <si>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</si>
  <si>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</si>
  <si>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</si>
  <si>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</si>
  <si>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</si>
  <si>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</si>
  <si>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</si>
  <si>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</si>
  <si>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</si>
  <si>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</si>
  <si>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</si>
  <si>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</si>
  <si>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</si>
  <si>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</si>
  <si>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</si>
  <si>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</si>
  <si>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</si>
  <si>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</si>
  <si>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</si>
  <si>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</si>
  <si>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</si>
  <si>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</si>
  <si>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</si>
  <si>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</si>
  <si>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</si>
  <si>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</si>
  <si>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</si>
  <si>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</si>
  <si>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</si>
  <si>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</si>
  <si>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</si>
  <si>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</si>
  <si>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</si>
  <si>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</si>
  <si>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</si>
  <si>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</si>
  <si>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</si>
  <si>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</si>
  <si>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</si>
  <si>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</si>
  <si>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</si>
  <si>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</si>
  <si>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</si>
  <si>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</si>
  <si>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</si>
  <si>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</si>
  <si>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</si>
  <si>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</si>
  <si>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</si>
  <si>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</si>
  <si>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</si>
  <si>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</si>
  <si>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</si>
  <si>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</si>
  <si>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</si>
  <si>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</si>
  <si>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</si>
  <si>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</si>
  <si>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</si>
  <si>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</si>
  <si>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</si>
  <si>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</si>
  <si>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</si>
  <si>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</si>
  <si>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</si>
  <si>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</si>
  <si>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</si>
  <si>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</si>
  <si>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</si>
  <si>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</si>
  <si>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</si>
  <si>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</si>
  <si>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</si>
  <si>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</si>
  <si>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</si>
  <si>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</si>
  <si>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</si>
  <si>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</si>
  <si>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</si>
  <si>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</si>
  <si>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</si>
  <si>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</si>
  <si>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</si>
  <si>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</si>
  <si>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</si>
  <si>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</si>
  <si>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</si>
  <si>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</si>
  <si>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</si>
  <si>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</si>
  <si>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</si>
  <si>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</si>
  <si>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</si>
  <si>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</si>
  <si>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</si>
  <si>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</si>
  <si>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</si>
  <si>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</si>
  <si>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</si>
  <si>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</si>
  <si>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</si>
  <si>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</si>
  <si>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</si>
  <si>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</si>
  <si>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</si>
  <si>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</si>
  <si>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</si>
  <si>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</si>
  <si>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</si>
  <si>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</si>
  <si>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</si>
  <si>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</si>
  <si>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</si>
  <si>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</si>
  <si>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</si>
  <si>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</si>
  <si>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</si>
  <si>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</si>
  <si>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</si>
  <si>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</si>
  <si>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</si>
  <si>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</si>
  <si>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</si>
  <si>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</si>
  <si>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</si>
  <si>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</si>
  <si>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</si>
  <si>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</si>
  <si>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</si>
  <si>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</si>
  <si>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</si>
  <si>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</si>
  <si>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</si>
  <si>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</si>
  <si>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</si>
  <si>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</si>
  <si>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</si>
  <si>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</si>
  <si>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</si>
  <si>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</si>
  <si>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</si>
  <si>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</si>
  <si>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</si>
  <si>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</si>
  <si>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</si>
  <si>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</si>
  <si>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</si>
  <si>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</si>
  <si>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</si>
  <si>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</si>
  <si>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</si>
  <si>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</si>
  <si>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</si>
  <si>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</si>
  <si>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</si>
  <si>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</si>
  <si>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</si>
  <si>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</si>
  <si>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</si>
  <si>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</si>
  <si>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</si>
  <si>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</si>
  <si>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</si>
  <si>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</si>
  <si>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</si>
  <si>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</si>
  <si>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</si>
  <si>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</si>
  <si>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</si>
  <si>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</si>
  <si>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3335986305</t>
  </si>
  <si>
    <t>3335987621</t>
  </si>
  <si>
    <t>3335987713</t>
  </si>
  <si>
    <t>LECTOR</t>
  </si>
  <si>
    <t>3335988149</t>
  </si>
  <si>
    <t>3335988706</t>
  </si>
  <si>
    <t>3335988316</t>
  </si>
  <si>
    <t>3335989070</t>
  </si>
  <si>
    <t>3335989064</t>
  </si>
  <si>
    <t>3335989018</t>
  </si>
  <si>
    <t>Abastecido</t>
  </si>
  <si>
    <t>2 Gavetas Vacías + 1 Fallando</t>
  </si>
  <si>
    <t>3335989136</t>
  </si>
  <si>
    <t>3335989159</t>
  </si>
  <si>
    <t>3335989142</t>
  </si>
  <si>
    <t>3335989139</t>
  </si>
  <si>
    <t>LOCALIDAD EN REMODELACION</t>
  </si>
  <si>
    <t>EN ESPERA DE ROZAMIENTO DE FILTRACION EN LOCALIDAD</t>
  </si>
  <si>
    <t>Acevedo Dominguez, Victor Leonardo</t>
  </si>
  <si>
    <t>3335989284</t>
  </si>
  <si>
    <t>3335989280</t>
  </si>
  <si>
    <t>3335989219</t>
  </si>
  <si>
    <t>Closed</t>
  </si>
  <si>
    <t>REINICIO FALLIDO</t>
  </si>
  <si>
    <t>3335989380</t>
  </si>
  <si>
    <t>3335989379</t>
  </si>
  <si>
    <t>3335989376</t>
  </si>
  <si>
    <t>3335989364</t>
  </si>
  <si>
    <t>3335989354</t>
  </si>
  <si>
    <t>3335989352</t>
  </si>
  <si>
    <t>3335989347</t>
  </si>
  <si>
    <t>3335989345</t>
  </si>
  <si>
    <t>3335989334</t>
  </si>
  <si>
    <t>3335989329</t>
  </si>
  <si>
    <t>3335989326</t>
  </si>
  <si>
    <t>3335989312</t>
  </si>
  <si>
    <t>3335989311</t>
  </si>
  <si>
    <t>3335989310</t>
  </si>
  <si>
    <t>3335989447</t>
  </si>
  <si>
    <t>3335989446</t>
  </si>
  <si>
    <t>3335989444</t>
  </si>
  <si>
    <t>3335989440</t>
  </si>
  <si>
    <t>REINICIO FALLIDO POR LECTOR</t>
  </si>
  <si>
    <t>3335989439</t>
  </si>
  <si>
    <t>3335989438</t>
  </si>
  <si>
    <t>3335989437</t>
  </si>
  <si>
    <t>3335989432</t>
  </si>
  <si>
    <t>Liriano Zapata, Wilson Rafael</t>
  </si>
  <si>
    <t>3335989431</t>
  </si>
  <si>
    <t>3335989430</t>
  </si>
  <si>
    <t>3335989429</t>
  </si>
  <si>
    <t>3335989428</t>
  </si>
  <si>
    <t>3335989412</t>
  </si>
  <si>
    <t>GAVETA DE DEPOSITO LLENA</t>
  </si>
  <si>
    <t>3335989410</t>
  </si>
  <si>
    <t>3335989402</t>
  </si>
  <si>
    <t>Triinet</t>
  </si>
  <si>
    <t xml:space="preserve">Perez Almonte, Franklin </t>
  </si>
  <si>
    <t>3335989396</t>
  </si>
  <si>
    <t>3335989392</t>
  </si>
  <si>
    <t>3335989390</t>
  </si>
  <si>
    <t>3335989389</t>
  </si>
  <si>
    <t>3335989387</t>
  </si>
  <si>
    <t>3335989385</t>
  </si>
  <si>
    <t>3335989463</t>
  </si>
  <si>
    <t>3335989462</t>
  </si>
  <si>
    <t>3335989461</t>
  </si>
  <si>
    <t>3335989460</t>
  </si>
  <si>
    <t>3335989457</t>
  </si>
  <si>
    <t>3335989456</t>
  </si>
  <si>
    <t>3335989455</t>
  </si>
  <si>
    <t>3335989454</t>
  </si>
  <si>
    <t>3335989453</t>
  </si>
  <si>
    <t>3335989452</t>
  </si>
  <si>
    <t>3335989451</t>
  </si>
  <si>
    <t>3335989450</t>
  </si>
  <si>
    <t>3335989449</t>
  </si>
  <si>
    <t>15 Agosto de 2021</t>
  </si>
  <si>
    <t>3335989499</t>
  </si>
  <si>
    <t>3335989498</t>
  </si>
  <si>
    <t>3335989497</t>
  </si>
  <si>
    <t>3335989496</t>
  </si>
  <si>
    <t>3335989495</t>
  </si>
  <si>
    <t>3335989494</t>
  </si>
  <si>
    <t>3335989492</t>
  </si>
  <si>
    <t>3335989491</t>
  </si>
  <si>
    <t>3335989489</t>
  </si>
  <si>
    <t>3335989488</t>
  </si>
  <si>
    <t>3335989486</t>
  </si>
  <si>
    <t>3335989485</t>
  </si>
  <si>
    <t>3335989484</t>
  </si>
  <si>
    <t>3335989483</t>
  </si>
  <si>
    <t>3335989482</t>
  </si>
  <si>
    <t>3335989481</t>
  </si>
  <si>
    <t>3335989480</t>
  </si>
  <si>
    <t>3335989479</t>
  </si>
  <si>
    <t>3335989478</t>
  </si>
  <si>
    <t>3335989477</t>
  </si>
  <si>
    <t>3335989476</t>
  </si>
  <si>
    <t>3335989475</t>
  </si>
  <si>
    <t>3335989474</t>
  </si>
  <si>
    <t>3335989473</t>
  </si>
  <si>
    <t>3335989472</t>
  </si>
  <si>
    <t>3335989471</t>
  </si>
  <si>
    <t>3335989470</t>
  </si>
  <si>
    <t>3335989469</t>
  </si>
  <si>
    <t>3335989468</t>
  </si>
  <si>
    <t>3335989467</t>
  </si>
  <si>
    <t>3335989466</t>
  </si>
  <si>
    <t>INHIBIDO</t>
  </si>
  <si>
    <t xml:space="preserve">GAVETA DE DEPOSITO LLENA </t>
  </si>
  <si>
    <t xml:space="preserve">GAVETA DE RECHAZO LLENA </t>
  </si>
  <si>
    <t>Morales Payano, Wilfredy Leandro</t>
  </si>
  <si>
    <t>3335989505 </t>
  </si>
  <si>
    <t>EN SERVICIO</t>
  </si>
  <si>
    <t>3335989570</t>
  </si>
  <si>
    <t>3335989569</t>
  </si>
  <si>
    <t>3335989568</t>
  </si>
  <si>
    <t>3335989567</t>
  </si>
  <si>
    <t>3335989565</t>
  </si>
  <si>
    <t>3335989564</t>
  </si>
  <si>
    <t>3335989563</t>
  </si>
  <si>
    <t>3335989562</t>
  </si>
  <si>
    <t>3335989560</t>
  </si>
  <si>
    <t>3335989546</t>
  </si>
  <si>
    <t>3335989545</t>
  </si>
  <si>
    <t>3335989544</t>
  </si>
  <si>
    <t>3335989543</t>
  </si>
  <si>
    <t>3335989542</t>
  </si>
  <si>
    <t>3335989541</t>
  </si>
  <si>
    <t>3335989539</t>
  </si>
  <si>
    <t>3335989537</t>
  </si>
  <si>
    <t>3335989536</t>
  </si>
  <si>
    <t>3335989535</t>
  </si>
  <si>
    <t>3335989534</t>
  </si>
  <si>
    <t>3335989533</t>
  </si>
  <si>
    <t>SIN ACTIVIDAD DE RETIRO</t>
  </si>
  <si>
    <t xml:space="preserve">Castillo de Leon, Freddy </t>
  </si>
  <si>
    <t>CARGA EXITOSA</t>
  </si>
  <si>
    <t>ATM S/M Nacional Plaza Central</t>
  </si>
  <si>
    <t>S/M Nacional Plaza Central</t>
  </si>
  <si>
    <t>DRBR379</t>
  </si>
  <si>
    <t>3335989583</t>
  </si>
  <si>
    <t>3335989582</t>
  </si>
  <si>
    <t>3335989581</t>
  </si>
  <si>
    <t>3335989580</t>
  </si>
  <si>
    <t>3335989579</t>
  </si>
  <si>
    <t>3335989578</t>
  </si>
  <si>
    <t>3335989577</t>
  </si>
  <si>
    <t>3335989576</t>
  </si>
  <si>
    <t>3335989575</t>
  </si>
  <si>
    <t>3335989574</t>
  </si>
  <si>
    <t>3335989573</t>
  </si>
  <si>
    <t>3335989572</t>
  </si>
  <si>
    <t>3335989571</t>
  </si>
  <si>
    <t xml:space="preserve"> GAVETA DE RECHAZO LLENA</t>
  </si>
  <si>
    <t>GAVETAS LLENAS + GAVETAS VACIAS</t>
  </si>
  <si>
    <t xml:space="preserve"> ReservaC Norte</t>
  </si>
  <si>
    <t xml:space="preserve"> Hold</t>
  </si>
  <si>
    <t>3335989547</t>
  </si>
  <si>
    <t>3335989532</t>
  </si>
  <si>
    <t>3335989531</t>
  </si>
  <si>
    <t>3335989530</t>
  </si>
  <si>
    <t>3335989520</t>
  </si>
  <si>
    <t>ENVIO DE CARGA</t>
  </si>
  <si>
    <t>Peguero Solano, Victor Manuel</t>
  </si>
  <si>
    <t>Fernandez Pichardo, Jorge Rafael</t>
  </si>
  <si>
    <t>Henriquez Diaz, Felipe Angelin</t>
  </si>
  <si>
    <t>Osoria Torres, Jose Bolivar</t>
  </si>
  <si>
    <t>3335989587</t>
  </si>
  <si>
    <t>3335989586</t>
  </si>
  <si>
    <t>3335989585</t>
  </si>
  <si>
    <t>3335989584</t>
  </si>
  <si>
    <t>3335989593</t>
  </si>
  <si>
    <t>3335989592</t>
  </si>
  <si>
    <t>3335989591</t>
  </si>
  <si>
    <t>3335989590</t>
  </si>
  <si>
    <t>3335989589</t>
  </si>
  <si>
    <t>3335989588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</si>
</sst>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54" fillId="5" borderId="66" xfId="0" applyFont="1" applyFill="1" applyBorder="1" applyAlignment="1">
      <alignment horizontal="center" vertical="center"/>
    </xf>
    <xf numFmtId="22" fontId="54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55" fillId="5" borderId="66" xfId="0" applyNumberFormat="1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8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7"/>
      <tableStyleElement type="headerRow" dxfId="356"/>
      <tableStyleElement type="totalRow" dxfId="355"/>
      <tableStyleElement type="firstColumn" dxfId="354"/>
      <tableStyleElement type="lastColumn" dxfId="353"/>
      <tableStyleElement type="firstRowStripe" dxfId="352"/>
      <tableStyleElement type="firstColumnStripe" dxfId="3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6" t="s">
        <v>58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97.8324421296275 días</v>
      </c>
      <c r="B3" s="94" t="s">
        <v>2536</v>
      </c>
      <c r="C3" s="96">
        <v>44325.167557870373</v>
      </c>
      <c r="D3" s="96" t="s">
        <v>2175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2636</v>
      </c>
    </row>
    <row r="4" spans="1:11" ht="18" x14ac:dyDescent="0.25">
      <c r="A4" s="107" t="str">
        <f t="shared" ref="A4:A9" ca="1" si="0">CONCATENATE(TODAY()-C4," días")</f>
        <v>60.4985879629603 días</v>
      </c>
      <c r="B4" s="103">
        <v>3335920777</v>
      </c>
      <c r="C4" s="96">
        <v>44362.50141203704</v>
      </c>
      <c r="D4" s="96" t="s">
        <v>2175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2637</v>
      </c>
    </row>
    <row r="5" spans="1:11" ht="18" x14ac:dyDescent="0.25">
      <c r="A5" s="107" t="str">
        <f ca="1">CONCATENATE(TODAY()-C5," días")</f>
        <v>50.4985879629603 días</v>
      </c>
      <c r="B5" s="105">
        <v>3335933212</v>
      </c>
      <c r="C5" s="96">
        <v>44372.50141203704</v>
      </c>
      <c r="D5" s="96" t="s">
        <v>2175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2636</v>
      </c>
    </row>
    <row r="6" spans="1:11" ht="18" x14ac:dyDescent="0.25">
      <c r="A6" s="107" t="str">
        <f t="shared" ca="1" si="0"/>
        <v>50.5651273148178 días</v>
      </c>
      <c r="B6" s="105">
        <v>3335932386</v>
      </c>
      <c r="C6" s="96">
        <v>44372.434872685182</v>
      </c>
      <c r="D6" s="96" t="s">
        <v>2175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2636</v>
      </c>
    </row>
    <row r="7" spans="1:11" ht="18" x14ac:dyDescent="0.25">
      <c r="A7" s="107" t="str">
        <f t="shared" ca="1" si="0"/>
        <v>21.0556018518546 días</v>
      </c>
      <c r="B7" s="109">
        <v>3335965969</v>
      </c>
      <c r="C7" s="96">
        <v>44401.944398148145</v>
      </c>
      <c r="D7" s="96" t="s">
        <v>2175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2588</v>
      </c>
    </row>
    <row r="8" spans="1:11" ht="18" x14ac:dyDescent="0.25">
      <c r="A8" s="107" t="str">
        <f t="shared" ca="1" si="0"/>
        <v>15.4964583333349 días</v>
      </c>
      <c r="B8" s="109">
        <v>3335972458</v>
      </c>
      <c r="C8" s="96">
        <v>44407.503541666665</v>
      </c>
      <c r="D8" s="96" t="s">
        <v>2175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2609</v>
      </c>
    </row>
    <row r="9" spans="1:11" ht="18" x14ac:dyDescent="0.25">
      <c r="A9" s="107" t="str">
        <f t="shared" ca="1" si="0"/>
        <v>2.0611689814832 días</v>
      </c>
      <c r="B9" s="150" t="s">
        <v>2622</v>
      </c>
      <c r="C9" s="96">
        <v>44420.938831018517</v>
      </c>
      <c r="D9" s="96" t="s">
        <v>2175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2588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79" priority="99400"/>
  </conditionalFormatting>
  <conditionalFormatting sqref="E3">
    <cfRule type="duplicateValues" dxfId="78" priority="121763"/>
  </conditionalFormatting>
  <conditionalFormatting sqref="E3">
    <cfRule type="duplicateValues" dxfId="77" priority="121764"/>
    <cfRule type="duplicateValues" dxfId="76" priority="121765"/>
  </conditionalFormatting>
  <conditionalFormatting sqref="E3">
    <cfRule type="duplicateValues" dxfId="75" priority="121766"/>
    <cfRule type="duplicateValues" dxfId="74" priority="121767"/>
    <cfRule type="duplicateValues" dxfId="73" priority="121768"/>
    <cfRule type="duplicateValues" dxfId="72" priority="121769"/>
  </conditionalFormatting>
  <conditionalFormatting sqref="B3">
    <cfRule type="duplicateValues" dxfId="71" priority="121770"/>
  </conditionalFormatting>
  <conditionalFormatting sqref="E4">
    <cfRule type="duplicateValues" dxfId="70" priority="115"/>
  </conditionalFormatting>
  <conditionalFormatting sqref="E4">
    <cfRule type="duplicateValues" dxfId="69" priority="112"/>
    <cfRule type="duplicateValues" dxfId="68" priority="113"/>
    <cfRule type="duplicateValues" dxfId="67" priority="114"/>
  </conditionalFormatting>
  <conditionalFormatting sqref="E4">
    <cfRule type="duplicateValues" dxfId="66" priority="111"/>
  </conditionalFormatting>
  <conditionalFormatting sqref="E4">
    <cfRule type="duplicateValues" dxfId="65" priority="108"/>
    <cfRule type="duplicateValues" dxfId="64" priority="109"/>
    <cfRule type="duplicateValues" dxfId="63" priority="110"/>
  </conditionalFormatting>
  <conditionalFormatting sqref="B4">
    <cfRule type="duplicateValues" dxfId="62" priority="107"/>
  </conditionalFormatting>
  <conditionalFormatting sqref="E4">
    <cfRule type="duplicateValues" dxfId="61" priority="106"/>
  </conditionalFormatting>
  <conditionalFormatting sqref="B5">
    <cfRule type="duplicateValues" dxfId="60" priority="90"/>
  </conditionalFormatting>
  <conditionalFormatting sqref="E5">
    <cfRule type="duplicateValues" dxfId="59" priority="89"/>
  </conditionalFormatting>
  <conditionalFormatting sqref="E5">
    <cfRule type="duplicateValues" dxfId="58" priority="86"/>
    <cfRule type="duplicateValues" dxfId="57" priority="87"/>
    <cfRule type="duplicateValues" dxfId="56" priority="88"/>
  </conditionalFormatting>
  <conditionalFormatting sqref="E5">
    <cfRule type="duplicateValues" dxfId="55" priority="85"/>
  </conditionalFormatting>
  <conditionalFormatting sqref="E5">
    <cfRule type="duplicateValues" dxfId="54" priority="82"/>
    <cfRule type="duplicateValues" dxfId="53" priority="83"/>
    <cfRule type="duplicateValues" dxfId="52" priority="84"/>
  </conditionalFormatting>
  <conditionalFormatting sqref="E5">
    <cfRule type="duplicateValues" dxfId="51" priority="81"/>
  </conditionalFormatting>
  <conditionalFormatting sqref="E7">
    <cfRule type="duplicateValues" dxfId="50" priority="34"/>
  </conditionalFormatting>
  <conditionalFormatting sqref="E7">
    <cfRule type="duplicateValues" dxfId="49" priority="32"/>
    <cfRule type="duplicateValues" dxfId="48" priority="33"/>
  </conditionalFormatting>
  <conditionalFormatting sqref="E7">
    <cfRule type="duplicateValues" dxfId="47" priority="29"/>
    <cfRule type="duplicateValues" dxfId="46" priority="30"/>
    <cfRule type="duplicateValues" dxfId="45" priority="31"/>
  </conditionalFormatting>
  <conditionalFormatting sqref="E7">
    <cfRule type="duplicateValues" dxfId="44" priority="25"/>
    <cfRule type="duplicateValues" dxfId="43" priority="26"/>
    <cfRule type="duplicateValues" dxfId="42" priority="27"/>
    <cfRule type="duplicateValues" dxfId="41" priority="28"/>
  </conditionalFormatting>
  <conditionalFormatting sqref="B7">
    <cfRule type="duplicateValues" dxfId="40" priority="24"/>
  </conditionalFormatting>
  <conditionalFormatting sqref="B7">
    <cfRule type="duplicateValues" dxfId="39" priority="22"/>
    <cfRule type="duplicateValues" dxfId="38" priority="23"/>
  </conditionalFormatting>
  <conditionalFormatting sqref="E8">
    <cfRule type="duplicateValues" dxfId="37" priority="21"/>
  </conditionalFormatting>
  <conditionalFormatting sqref="E8">
    <cfRule type="duplicateValues" dxfId="36" priority="20"/>
  </conditionalFormatting>
  <conditionalFormatting sqref="B8">
    <cfRule type="duplicateValues" dxfId="35" priority="19"/>
  </conditionalFormatting>
  <conditionalFormatting sqref="E8">
    <cfRule type="duplicateValues" dxfId="34" priority="18"/>
  </conditionalFormatting>
  <conditionalFormatting sqref="B8">
    <cfRule type="duplicateValues" dxfId="33" priority="17"/>
  </conditionalFormatting>
  <conditionalFormatting sqref="E8">
    <cfRule type="duplicateValues" dxfId="32" priority="16"/>
  </conditionalFormatting>
  <conditionalFormatting sqref="E9">
    <cfRule type="duplicateValues" dxfId="31" priority="5"/>
    <cfRule type="duplicateValues" dxfId="30" priority="6"/>
    <cfRule type="duplicateValues" dxfId="29" priority="7"/>
    <cfRule type="duplicateValues" dxfId="28" priority="8"/>
  </conditionalFormatting>
  <conditionalFormatting sqref="B9">
    <cfRule type="duplicateValues" dxfId="27" priority="130226"/>
  </conditionalFormatting>
  <conditionalFormatting sqref="E6">
    <cfRule type="duplicateValues" dxfId="26" priority="130228"/>
  </conditionalFormatting>
  <conditionalFormatting sqref="B6">
    <cfRule type="duplicateValues" dxfId="25" priority="130229"/>
  </conditionalFormatting>
  <conditionalFormatting sqref="B6">
    <cfRule type="duplicateValues" dxfId="24" priority="130230"/>
    <cfRule type="duplicateValues" dxfId="23" priority="130231"/>
    <cfRule type="duplicateValues" dxfId="22" priority="130232"/>
  </conditionalFormatting>
  <conditionalFormatting sqref="E6">
    <cfRule type="duplicateValues" dxfId="21" priority="130233"/>
    <cfRule type="duplicateValues" dxfId="20" priority="130234"/>
  </conditionalFormatting>
  <conditionalFormatting sqref="E6">
    <cfRule type="duplicateValues" dxfId="19" priority="130235"/>
    <cfRule type="duplicateValues" dxfId="18" priority="130236"/>
    <cfRule type="duplicateValues" dxfId="17" priority="130237"/>
  </conditionalFormatting>
  <conditionalFormatting sqref="E6">
    <cfRule type="duplicateValues" dxfId="16" priority="130238"/>
    <cfRule type="duplicateValues" dxfId="15" priority="130239"/>
    <cfRule type="duplicateValues" dxfId="14" priority="130240"/>
    <cfRule type="duplicateValues" dxfId="13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2761</v>
      </c>
      <c r="C5" s="29" t="s">
        <v>2760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2018</v>
      </c>
      <c r="C9" s="32" t="s">
        <v>2019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2015</v>
      </c>
      <c r="O9" s="32" t="s">
        <v>2015</v>
      </c>
    </row>
    <row r="10" spans="1:15" ht="15.75" x14ac:dyDescent="0.25">
      <c r="A10" s="31">
        <v>4</v>
      </c>
      <c r="B10" s="32" t="s">
        <v>2162</v>
      </c>
      <c r="C10" s="29" t="s">
        <v>2163</v>
      </c>
      <c r="D10" s="29" t="s">
        <v>72</v>
      </c>
      <c r="E10" s="29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2025</v>
      </c>
      <c r="C12" s="32" t="s">
        <v>2004</v>
      </c>
      <c r="D12" s="32" t="s">
        <v>2015</v>
      </c>
      <c r="E12" s="32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2015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2007</v>
      </c>
      <c r="C22" s="32" t="s">
        <v>2027</v>
      </c>
      <c r="D22" s="32" t="s">
        <v>2015</v>
      </c>
      <c r="E22" s="32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2015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11</v>
      </c>
      <c r="B29" s="32" t="s">
        <v>2520</v>
      </c>
      <c r="C29" s="29" t="s">
        <v>2476</v>
      </c>
      <c r="D29" s="29"/>
      <c r="E29" s="29" t="s">
        <v>105</v>
      </c>
      <c r="F29" s="32" t="s">
        <v>2026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2154</v>
      </c>
      <c r="C38" s="29" t="s">
        <v>2138</v>
      </c>
      <c r="D38" s="29" t="s">
        <v>72</v>
      </c>
      <c r="E38" s="29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15.7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2026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15.7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2026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2026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2026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2026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31.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31.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31.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15.7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2026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2026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2207</v>
      </c>
      <c r="C107" s="29" t="s">
        <v>2478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15.7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2028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2535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2026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2026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2026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1937</v>
      </c>
      <c r="C139" s="32" t="s">
        <v>2043</v>
      </c>
      <c r="D139" s="32" t="s">
        <v>72</v>
      </c>
      <c r="E139" s="32" t="s">
        <v>105</v>
      </c>
      <c r="F139" s="32" t="s">
        <v>2026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2026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2044</v>
      </c>
      <c r="C143" s="32" t="s">
        <v>2045</v>
      </c>
      <c r="D143" s="32" t="s">
        <v>72</v>
      </c>
      <c r="E143" s="32" t="s">
        <v>105</v>
      </c>
      <c r="F143" s="32" t="s">
        <v>2026</v>
      </c>
      <c r="G143" s="32" t="s">
        <v>2026</v>
      </c>
      <c r="H143" s="32" t="s">
        <v>2026</v>
      </c>
      <c r="I143" s="32" t="s">
        <v>2015</v>
      </c>
      <c r="J143" s="32" t="s">
        <v>2026</v>
      </c>
      <c r="K143" s="32" t="s">
        <v>2015</v>
      </c>
      <c r="L143" s="32" t="s">
        <v>2015</v>
      </c>
      <c r="M143" s="32" t="s">
        <v>2015</v>
      </c>
      <c r="N143" s="32" t="s">
        <v>2015</v>
      </c>
      <c r="O143" s="32" t="s">
        <v>2015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2578</v>
      </c>
      <c r="C148" s="113" t="s">
        <v>2579</v>
      </c>
      <c r="D148" s="113" t="s">
        <v>72</v>
      </c>
      <c r="E148" s="113" t="s">
        <v>82</v>
      </c>
      <c r="F148" s="113" t="s">
        <v>2026</v>
      </c>
      <c r="G148" s="113" t="s">
        <v>2028</v>
      </c>
      <c r="H148" s="113" t="s">
        <v>2028</v>
      </c>
      <c r="I148" s="113"/>
      <c r="J148" s="113" t="s">
        <v>2028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2026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31.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31.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15.7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2026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2293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15.7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2026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2599</v>
      </c>
      <c r="C212" s="29" t="s">
        <v>2592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306</v>
      </c>
      <c r="B214" s="32" t="s">
        <v>1930</v>
      </c>
      <c r="C214" s="32" t="s">
        <v>1887</v>
      </c>
      <c r="D214" s="32" t="s">
        <v>72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2015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2189</v>
      </c>
      <c r="C218" s="29" t="s">
        <v>2481</v>
      </c>
      <c r="D218" s="29"/>
      <c r="E218" s="29" t="s">
        <v>105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2026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1964</v>
      </c>
      <c r="C241" s="32" t="s">
        <v>2057</v>
      </c>
      <c r="D241" s="32" t="s">
        <v>2015</v>
      </c>
      <c r="E241" s="32" t="s">
        <v>105</v>
      </c>
      <c r="F241" s="32" t="s">
        <v>2028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1929</v>
      </c>
      <c r="C243" s="32" t="s">
        <v>1928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2015</v>
      </c>
    </row>
    <row r="244" spans="1:15" ht="15.75" x14ac:dyDescent="0.25">
      <c r="A244" s="31">
        <v>348</v>
      </c>
      <c r="B244" s="32" t="s">
        <v>2554</v>
      </c>
      <c r="C244" s="29" t="s">
        <v>2577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2026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2289</v>
      </c>
      <c r="C262" s="32" t="s">
        <v>2217</v>
      </c>
      <c r="D262" s="32"/>
      <c r="E262" s="32" t="s">
        <v>105</v>
      </c>
      <c r="F262" s="32" t="s">
        <v>2026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2546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2239</v>
      </c>
      <c r="C264" s="29" t="s">
        <v>2227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2612</v>
      </c>
      <c r="C265" s="29" t="s">
        <v>2571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2600</v>
      </c>
      <c r="C266" s="29" t="s">
        <v>2593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2601</v>
      </c>
      <c r="C268" s="29" t="s">
        <v>2594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2232</v>
      </c>
      <c r="C271" s="29" t="s">
        <v>2483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2233</v>
      </c>
      <c r="C273" s="29" t="s">
        <v>2222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2216</v>
      </c>
      <c r="C284" s="29" t="s">
        <v>2486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31.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2602</v>
      </c>
      <c r="C287" s="29" t="s">
        <v>2595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2603</v>
      </c>
      <c r="C298" s="29" t="s">
        <v>2596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2026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2591</v>
      </c>
      <c r="C312" s="32" t="s">
        <v>2590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2026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2604</v>
      </c>
      <c r="C331" s="29" t="s">
        <v>2597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2026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2205</v>
      </c>
      <c r="C340" s="121" t="s">
        <v>2172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2605</v>
      </c>
      <c r="C345" s="29" t="s">
        <v>2598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2607</v>
      </c>
      <c r="C347" s="29" t="s">
        <v>2608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1906</v>
      </c>
      <c r="C349" s="32" t="s">
        <v>1907</v>
      </c>
      <c r="D349" s="32" t="s">
        <v>72</v>
      </c>
      <c r="E349" s="32" t="s">
        <v>105</v>
      </c>
      <c r="F349" s="32" t="s">
        <v>2026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2015</v>
      </c>
    </row>
    <row r="350" spans="1:15" ht="15.75" x14ac:dyDescent="0.25">
      <c r="A350" s="31">
        <v>479</v>
      </c>
      <c r="B350" s="32" t="s">
        <v>2584</v>
      </c>
      <c r="C350" s="32" t="s">
        <v>2583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2026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2514</v>
      </c>
      <c r="C363" s="29" t="s">
        <v>2501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2026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31.5" x14ac:dyDescent="0.25">
      <c r="A367" s="40">
        <v>497</v>
      </c>
      <c r="B367" s="32" t="s">
        <v>2437</v>
      </c>
      <c r="C367" s="41" t="s">
        <v>2438</v>
      </c>
      <c r="D367" s="41" t="s">
        <v>72</v>
      </c>
      <c r="E367" s="32" t="s">
        <v>105</v>
      </c>
      <c r="F367" s="32" t="s">
        <v>2028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15.7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2613</v>
      </c>
      <c r="D372" s="32" t="s">
        <v>72</v>
      </c>
      <c r="E372" s="32" t="s">
        <v>73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15.7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2026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2026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2026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2026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2470</v>
      </c>
      <c r="C488" s="32" t="s">
        <v>2457</v>
      </c>
      <c r="D488" s="32" t="s">
        <v>72</v>
      </c>
      <c r="E488" s="32" t="s">
        <v>105</v>
      </c>
      <c r="F488" s="32" t="s">
        <v>2026</v>
      </c>
      <c r="G488" s="32" t="s">
        <v>2028</v>
      </c>
      <c r="H488" s="32" t="s">
        <v>2026</v>
      </c>
      <c r="I488" s="32" t="s">
        <v>2026</v>
      </c>
      <c r="J488" s="32" t="s">
        <v>2471</v>
      </c>
      <c r="K488" s="32" t="s">
        <v>2028</v>
      </c>
      <c r="L488" s="32" t="s">
        <v>2028</v>
      </c>
      <c r="M488" s="32" t="s">
        <v>2026</v>
      </c>
      <c r="N488" s="32" t="s">
        <v>2026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2026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2026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15.7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31.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2026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2075</v>
      </c>
      <c r="C515" s="32" t="s">
        <v>2076</v>
      </c>
      <c r="D515" s="32" t="s">
        <v>2015</v>
      </c>
      <c r="E515" s="32" t="s">
        <v>105</v>
      </c>
      <c r="F515" s="32" t="s">
        <v>2026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2015</v>
      </c>
    </row>
    <row r="516" spans="1:15" ht="15.75" x14ac:dyDescent="0.25">
      <c r="A516" s="31">
        <v>662</v>
      </c>
      <c r="B516" s="32" t="s">
        <v>2396</v>
      </c>
      <c r="C516" s="29" t="s">
        <v>2382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2284</v>
      </c>
      <c r="C517" s="29" t="s">
        <v>2283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2285</v>
      </c>
    </row>
    <row r="518" spans="1:15" ht="15.75" x14ac:dyDescent="0.25">
      <c r="A518" s="31">
        <v>665</v>
      </c>
      <c r="B518" s="32" t="s">
        <v>2290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2281</v>
      </c>
      <c r="C519" s="29" t="s">
        <v>2280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667</v>
      </c>
      <c r="B532" s="32" t="s">
        <v>2286</v>
      </c>
      <c r="C532" s="29" t="s">
        <v>2282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668</v>
      </c>
      <c r="B536" s="32" t="s">
        <v>2288</v>
      </c>
      <c r="C536" s="29" t="s">
        <v>2287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1979</v>
      </c>
      <c r="C538" s="32" t="s">
        <v>2095</v>
      </c>
      <c r="D538" s="32" t="s">
        <v>2015</v>
      </c>
      <c r="E538" s="32" t="s">
        <v>105</v>
      </c>
      <c r="F538" s="32" t="s">
        <v>2026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2102</v>
      </c>
      <c r="C539" s="32" t="s">
        <v>2103</v>
      </c>
      <c r="D539" s="32" t="s">
        <v>72</v>
      </c>
      <c r="E539" s="32" t="s">
        <v>105</v>
      </c>
      <c r="F539" s="32" t="s">
        <v>2028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689</v>
      </c>
      <c r="B548" s="32" t="s">
        <v>2105</v>
      </c>
      <c r="C548" s="32" t="s">
        <v>2106</v>
      </c>
      <c r="D548" s="32" t="s">
        <v>72</v>
      </c>
      <c r="E548" s="32" t="s">
        <v>105</v>
      </c>
      <c r="F548" s="32" t="s">
        <v>2026</v>
      </c>
      <c r="G548" s="32" t="s">
        <v>2026</v>
      </c>
      <c r="H548" s="32" t="s">
        <v>2026</v>
      </c>
      <c r="I548" s="32" t="s">
        <v>2015</v>
      </c>
      <c r="J548" s="32" t="s">
        <v>2026</v>
      </c>
      <c r="K548" s="32" t="s">
        <v>2015</v>
      </c>
      <c r="L548" s="32" t="s">
        <v>2015</v>
      </c>
      <c r="M548" s="32" t="s">
        <v>2015</v>
      </c>
      <c r="N548" s="32" t="s">
        <v>2015</v>
      </c>
      <c r="O548" s="32" t="s">
        <v>2015</v>
      </c>
    </row>
    <row r="549" spans="1:15" ht="15.75" x14ac:dyDescent="0.25">
      <c r="A549" s="31">
        <v>690</v>
      </c>
      <c r="B549" s="32" t="s">
        <v>1983</v>
      </c>
      <c r="C549" s="32" t="s">
        <v>1984</v>
      </c>
      <c r="D549" s="32" t="s">
        <v>72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701</v>
      </c>
      <c r="B550" s="32" t="s">
        <v>2117</v>
      </c>
      <c r="C550" s="32" t="s">
        <v>2118</v>
      </c>
      <c r="D550" s="32" t="s">
        <v>2015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2015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2026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2026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2291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2026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2026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15.7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2026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2026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2028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2026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2400</v>
      </c>
      <c r="C606" s="29" t="s">
        <v>2399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2026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2026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2151</v>
      </c>
      <c r="C671" s="29" t="s">
        <v>2152</v>
      </c>
      <c r="D671" s="29"/>
      <c r="E671" s="29" t="s">
        <v>105</v>
      </c>
      <c r="F671" s="32" t="s">
        <v>2026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2026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2174</v>
      </c>
      <c r="C687" s="29" t="s">
        <v>2491</v>
      </c>
      <c r="D687" s="29"/>
      <c r="E687" s="29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31.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2026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2198</v>
      </c>
      <c r="C719" s="29" t="s">
        <v>2492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2026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15.75" x14ac:dyDescent="0.25">
      <c r="A728" s="31">
        <v>888</v>
      </c>
      <c r="B728" s="32" t="s">
        <v>2196</v>
      </c>
      <c r="C728" s="29" t="s">
        <v>2144</v>
      </c>
      <c r="D728" s="29" t="s">
        <v>72</v>
      </c>
      <c r="E728" s="29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2143</v>
      </c>
      <c r="C735" s="29" t="s">
        <v>2142</v>
      </c>
      <c r="D735" s="29"/>
      <c r="E735" s="29" t="s">
        <v>105</v>
      </c>
      <c r="F735" s="32" t="s">
        <v>2026</v>
      </c>
      <c r="G735" s="32" t="s">
        <v>2026</v>
      </c>
      <c r="H735" s="32" t="s">
        <v>2026</v>
      </c>
      <c r="I735" s="32" t="s">
        <v>2015</v>
      </c>
      <c r="J735" s="32" t="s">
        <v>2026</v>
      </c>
      <c r="K735" s="32" t="s">
        <v>2015</v>
      </c>
      <c r="L735" s="32" t="s">
        <v>2015</v>
      </c>
      <c r="M735" s="32" t="s">
        <v>2015</v>
      </c>
      <c r="N735" s="32" t="s">
        <v>2015</v>
      </c>
      <c r="O735" s="32" t="s">
        <v>2015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2026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924</v>
      </c>
      <c r="B756" s="32" t="s">
        <v>2161</v>
      </c>
      <c r="C756" s="29" t="s">
        <v>2164</v>
      </c>
      <c r="D756" s="29" t="s">
        <v>72</v>
      </c>
      <c r="E756" s="29" t="s">
        <v>105</v>
      </c>
      <c r="F756" s="32" t="s">
        <v>2026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2197</v>
      </c>
      <c r="C764" s="29" t="s">
        <v>2493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1901</v>
      </c>
      <c r="C765" s="32" t="s">
        <v>1905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2015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2026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2026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2119</v>
      </c>
      <c r="D811" s="32" t="s">
        <v>72</v>
      </c>
      <c r="E811" s="32" t="s">
        <v>105</v>
      </c>
      <c r="F811" s="32" t="s">
        <v>2026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2120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x14ac:dyDescent="0.25">
      <c r="A823" s="214">
        <v>991</v>
      </c>
      <c r="B823" s="215" t="s">
        <v>1159</v>
      </c>
      <c r="C823" s="55" t="s">
        <v>1160</v>
      </c>
      <c r="D823" s="55" t="s">
        <v>72</v>
      </c>
      <c r="E823" s="55" t="s">
        <v>105</v>
      </c>
      <c r="F823" s="215" t="s">
        <v>2026</v>
      </c>
      <c r="G823" s="215" t="s">
        <v>77</v>
      </c>
      <c r="H823" s="215" t="s">
        <v>77</v>
      </c>
      <c r="I823" s="215" t="s">
        <v>74</v>
      </c>
      <c r="J823" s="215" t="s">
        <v>77</v>
      </c>
      <c r="K823" s="215" t="s">
        <v>74</v>
      </c>
      <c r="L823" s="215" t="s">
        <v>74</v>
      </c>
      <c r="M823" s="215" t="s">
        <v>74</v>
      </c>
      <c r="N823" s="215" t="s">
        <v>77</v>
      </c>
      <c r="O823" s="215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34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2" priority="12"/>
  </conditionalFormatting>
  <conditionalFormatting sqref="B823:B1048576 B1:B810">
    <cfRule type="duplicateValues" dxfId="11" priority="11"/>
  </conditionalFormatting>
  <conditionalFormatting sqref="A811:A814">
    <cfRule type="duplicateValues" dxfId="10" priority="10"/>
  </conditionalFormatting>
  <conditionalFormatting sqref="B811:B814">
    <cfRule type="duplicateValues" dxfId="9" priority="9"/>
  </conditionalFormatting>
  <conditionalFormatting sqref="A823:A1048576 A1:A814">
    <cfRule type="duplicateValues" dxfId="8" priority="8"/>
  </conditionalFormatting>
  <conditionalFormatting sqref="A815:A821">
    <cfRule type="duplicateValues" dxfId="7" priority="7"/>
  </conditionalFormatting>
  <conditionalFormatting sqref="B815:B821">
    <cfRule type="duplicateValues" dxfId="6" priority="6"/>
  </conditionalFormatting>
  <conditionalFormatting sqref="A815:A821">
    <cfRule type="duplicateValues" dxfId="5" priority="5"/>
  </conditionalFormatting>
  <conditionalFormatting sqref="A822">
    <cfRule type="duplicateValues" dxfId="4" priority="4"/>
  </conditionalFormatting>
  <conditionalFormatting sqref="A822">
    <cfRule type="duplicateValues" dxfId="3" priority="2"/>
  </conditionalFormatting>
  <conditionalFormatting sqref="B822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8" t="s">
        <v>0</v>
      </c>
      <c r="B1" s="20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0" t="s">
        <v>8</v>
      </c>
      <c r="B9" s="211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2" t="s">
        <v>9</v>
      </c>
      <c r="B14" s="21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7347"/>
  <sheetViews>
    <sheetView tabSelected="1" zoomScale="70" zoomScaleNormal="70" workbookViewId="0">
      <pane ySplit="4" topLeftCell="A5" activePane="bottomLeft" state="frozen"/>
      <selection pane="bottomLeft" activeCell="G27" sqref="G27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customWidth="1"/>
    <col min="4" max="4" width="28.28515625" style="101" customWidth="1"/>
    <col min="5" max="5" width="13.42578125" style="75" bestFit="1" customWidth="1"/>
    <col min="6" max="6" width="11.7109375" style="44" customWidth="1"/>
    <col min="7" max="7" width="60.28515625" style="44" customWidth="1"/>
    <col min="8" max="11" width="6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23" ht="18" x14ac:dyDescent="0.25">
      <c r="A1" s="169" t="s">
        <v>2148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23" ht="18" x14ac:dyDescent="0.25">
      <c r="A2" s="166" t="s">
        <v>2145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23" ht="18.75" thickBot="1" x14ac:dyDescent="0.3">
      <c r="A3" s="172" t="s">
        <v>2697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23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23" ht="18" x14ac:dyDescent="0.25">
      <c r="A5" s="151" t="str">
        <f>VLOOKUP(E5,'LISTADO ATM'!$A$2:$C$901,3,0)</f>
        <v>DISTRITO NACIONAL</v>
      </c>
      <c r="B5" s="150" t="s">
        <v>2626</v>
      </c>
      <c r="C5" s="96">
        <v>44421.482083333336</v>
      </c>
      <c r="D5" s="96" t="s">
        <v>2175</v>
      </c>
      <c r="E5" s="136">
        <v>180</v>
      </c>
      <c r="F5" s="151" t="str">
        <f>VLOOKUP(E5,VIP!$A$2:$O14895,2,0)</f>
        <v>DRBR180</v>
      </c>
      <c r="G5" s="151" t="str">
        <f>VLOOKUP(E5,'LISTADO ATM'!$A$2:$B$900,2,0)</f>
        <v xml:space="preserve">ATM Megacentro II </v>
      </c>
      <c r="H5" s="151" t="str">
        <f>VLOOKUP(E5,VIP!$A$2:$O19856,7,FALSE)</f>
        <v>Si</v>
      </c>
      <c r="I5" s="151" t="str">
        <f>VLOOKUP(E5,VIP!$A$2:$O11821,8,FALSE)</f>
        <v>Si</v>
      </c>
      <c r="J5" s="151" t="str">
        <f>VLOOKUP(E5,VIP!$A$2:$O11771,8,FALSE)</f>
        <v>Si</v>
      </c>
      <c r="K5" s="151" t="str">
        <f>VLOOKUP(E5,VIP!$A$2:$O15345,6,0)</f>
        <v>SI</v>
      </c>
      <c r="L5" s="140" t="s">
        <v>2214</v>
      </c>
      <c r="M5" s="157" t="s">
        <v>2537</v>
      </c>
      <c r="N5" s="217" t="s">
        <v>2642</v>
      </c>
      <c r="O5" s="151" t="s">
        <v>2448</v>
      </c>
      <c r="P5" s="151"/>
      <c r="Q5" s="158">
        <v>44423.615277777775</v>
      </c>
      <c r="R5" s="44"/>
      <c r="S5" s="101"/>
      <c r="T5" s="101"/>
      <c r="U5" s="101"/>
      <c r="V5" s="78"/>
      <c r="W5" s="69"/>
    </row>
    <row r="6" spans="1:23" ht="18" x14ac:dyDescent="0.25">
      <c r="A6" s="151" t="str">
        <f>VLOOKUP(E6,'LISTADO ATM'!$A$2:$C$901,3,0)</f>
        <v>DISTRITO NACIONAL</v>
      </c>
      <c r="B6" s="150" t="s">
        <v>2635</v>
      </c>
      <c r="C6" s="96">
        <v>44422.020254629628</v>
      </c>
      <c r="D6" s="96" t="s">
        <v>2175</v>
      </c>
      <c r="E6" s="136">
        <v>866</v>
      </c>
      <c r="F6" s="151" t="str">
        <f>VLOOKUP(E6,VIP!$A$2:$O14945,2,0)</f>
        <v>DRBR866</v>
      </c>
      <c r="G6" s="151" t="str">
        <f>VLOOKUP(E6,'LISTADO ATM'!$A$2:$B$900,2,0)</f>
        <v xml:space="preserve">ATM CARDNET </v>
      </c>
      <c r="H6" s="151" t="str">
        <f>VLOOKUP(E6,VIP!$A$2:$O19906,7,FALSE)</f>
        <v>Si</v>
      </c>
      <c r="I6" s="151" t="str">
        <f>VLOOKUP(E6,VIP!$A$2:$O11871,8,FALSE)</f>
        <v>No</v>
      </c>
      <c r="J6" s="151" t="str">
        <f>VLOOKUP(E6,VIP!$A$2:$O11821,8,FALSE)</f>
        <v>No</v>
      </c>
      <c r="K6" s="151" t="str">
        <f>VLOOKUP(E6,VIP!$A$2:$O15395,6,0)</f>
        <v>NO</v>
      </c>
      <c r="L6" s="140" t="s">
        <v>2214</v>
      </c>
      <c r="M6" s="157" t="s">
        <v>2537</v>
      </c>
      <c r="N6" s="217" t="s">
        <v>2642</v>
      </c>
      <c r="O6" s="151" t="s">
        <v>2448</v>
      </c>
      <c r="P6" s="151"/>
      <c r="Q6" s="158">
        <v>44423.421527777777</v>
      </c>
      <c r="R6" s="44"/>
      <c r="S6" s="101"/>
      <c r="T6" s="101"/>
      <c r="U6" s="101"/>
      <c r="V6" s="78"/>
      <c r="W6" s="69"/>
    </row>
    <row r="7" spans="1:23" ht="18" x14ac:dyDescent="0.25">
      <c r="A7" s="151" t="str">
        <f>VLOOKUP(E7,'LISTADO ATM'!$A$2:$C$901,3,0)</f>
        <v>DISTRITO NACIONAL</v>
      </c>
      <c r="B7" s="150" t="s">
        <v>2655</v>
      </c>
      <c r="C7" s="96">
        <v>44422.481921296298</v>
      </c>
      <c r="D7" s="96" t="s">
        <v>2175</v>
      </c>
      <c r="E7" s="136">
        <v>875</v>
      </c>
      <c r="F7" s="151" t="str">
        <f>VLOOKUP(E7,VIP!$A$2:$O14951,2,0)</f>
        <v>DRBR875</v>
      </c>
      <c r="G7" s="151" t="str">
        <f>VLOOKUP(E7,'LISTADO ATM'!$A$2:$B$900,2,0)</f>
        <v xml:space="preserve">ATM Texaco Aut. Duarte KM 14 1/2 (Los Alcarrizos) </v>
      </c>
      <c r="H7" s="151" t="str">
        <f>VLOOKUP(E7,VIP!$A$2:$O19912,7,FALSE)</f>
        <v>Si</v>
      </c>
      <c r="I7" s="151" t="str">
        <f>VLOOKUP(E7,VIP!$A$2:$O11877,8,FALSE)</f>
        <v>Si</v>
      </c>
      <c r="J7" s="151" t="str">
        <f>VLOOKUP(E7,VIP!$A$2:$O11827,8,FALSE)</f>
        <v>Si</v>
      </c>
      <c r="K7" s="151" t="str">
        <f>VLOOKUP(E7,VIP!$A$2:$O15401,6,0)</f>
        <v>NO</v>
      </c>
      <c r="L7" s="140" t="s">
        <v>2214</v>
      </c>
      <c r="M7" s="157" t="s">
        <v>2537</v>
      </c>
      <c r="N7" s="95" t="s">
        <v>2446</v>
      </c>
      <c r="O7" s="151" t="s">
        <v>2448</v>
      </c>
      <c r="P7" s="151"/>
      <c r="Q7" s="158">
        <v>44423.609722222223</v>
      </c>
      <c r="R7" s="44"/>
      <c r="S7" s="101"/>
      <c r="T7" s="101"/>
      <c r="U7" s="101"/>
      <c r="V7" s="78"/>
      <c r="W7" s="69"/>
    </row>
    <row r="8" spans="1:23" ht="18" x14ac:dyDescent="0.25">
      <c r="A8" s="151" t="str">
        <f>VLOOKUP(E8,'LISTADO ATM'!$A$2:$C$901,3,0)</f>
        <v>DISTRITO NACIONAL</v>
      </c>
      <c r="B8" s="150" t="s">
        <v>2654</v>
      </c>
      <c r="C8" s="96">
        <v>44422.499594907407</v>
      </c>
      <c r="D8" s="96" t="s">
        <v>2175</v>
      </c>
      <c r="E8" s="136">
        <v>499</v>
      </c>
      <c r="F8" s="151" t="str">
        <f>VLOOKUP(E8,VIP!$A$2:$O14946,2,0)</f>
        <v>DRBR499</v>
      </c>
      <c r="G8" s="151" t="str">
        <f>VLOOKUP(E8,'LISTADO ATM'!$A$2:$B$900,2,0)</f>
        <v xml:space="preserve">ATM Estación Sunix Tiradentes </v>
      </c>
      <c r="H8" s="151" t="str">
        <f>VLOOKUP(E8,VIP!$A$2:$O19907,7,FALSE)</f>
        <v>Si</v>
      </c>
      <c r="I8" s="151" t="str">
        <f>VLOOKUP(E8,VIP!$A$2:$O11872,8,FALSE)</f>
        <v>Si</v>
      </c>
      <c r="J8" s="151" t="str">
        <f>VLOOKUP(E8,VIP!$A$2:$O11822,8,FALSE)</f>
        <v>Si</v>
      </c>
      <c r="K8" s="151" t="str">
        <f>VLOOKUP(E8,VIP!$A$2:$O15396,6,0)</f>
        <v>NO</v>
      </c>
      <c r="L8" s="140" t="s">
        <v>2214</v>
      </c>
      <c r="M8" s="157" t="s">
        <v>2537</v>
      </c>
      <c r="N8" s="95" t="s">
        <v>2446</v>
      </c>
      <c r="O8" s="151" t="s">
        <v>2448</v>
      </c>
      <c r="P8" s="151"/>
      <c r="Q8" s="158">
        <v>44423.595833333333</v>
      </c>
      <c r="R8" s="44"/>
      <c r="S8" s="101"/>
      <c r="T8" s="101"/>
      <c r="U8" s="101"/>
      <c r="V8" s="78"/>
      <c r="W8" s="69"/>
    </row>
    <row r="9" spans="1:23" ht="18" x14ac:dyDescent="0.25">
      <c r="A9" s="151" t="str">
        <f>VLOOKUP(E9,'LISTADO ATM'!$A$2:$C$901,3,0)</f>
        <v>DISTRITO NACIONAL</v>
      </c>
      <c r="B9" s="150" t="s">
        <v>2647</v>
      </c>
      <c r="C9" s="96">
        <v>44422.554270833331</v>
      </c>
      <c r="D9" s="96" t="s">
        <v>2175</v>
      </c>
      <c r="E9" s="136">
        <v>319</v>
      </c>
      <c r="F9" s="151" t="str">
        <f>VLOOKUP(E9,VIP!$A$2:$O14936,2,0)</f>
        <v>DRBR319</v>
      </c>
      <c r="G9" s="151" t="str">
        <f>VLOOKUP(E9,'LISTADO ATM'!$A$2:$B$900,2,0)</f>
        <v>ATM Autobanco Lopez de Vega</v>
      </c>
      <c r="H9" s="151" t="str">
        <f>VLOOKUP(E9,VIP!$A$2:$O19897,7,FALSE)</f>
        <v>Si</v>
      </c>
      <c r="I9" s="151" t="str">
        <f>VLOOKUP(E9,VIP!$A$2:$O11862,8,FALSE)</f>
        <v>Si</v>
      </c>
      <c r="J9" s="151" t="str">
        <f>VLOOKUP(E9,VIP!$A$2:$O11812,8,FALSE)</f>
        <v>Si</v>
      </c>
      <c r="K9" s="151" t="str">
        <f>VLOOKUP(E9,VIP!$A$2:$O15386,6,0)</f>
        <v>NO</v>
      </c>
      <c r="L9" s="140" t="s">
        <v>2214</v>
      </c>
      <c r="M9" s="157" t="s">
        <v>2537</v>
      </c>
      <c r="N9" s="95" t="s">
        <v>2446</v>
      </c>
      <c r="O9" s="151" t="s">
        <v>2448</v>
      </c>
      <c r="P9" s="163"/>
      <c r="Q9" s="158">
        <v>44423.606944444444</v>
      </c>
      <c r="R9" s="44"/>
      <c r="S9" s="101"/>
      <c r="T9" s="101"/>
      <c r="U9" s="101"/>
      <c r="V9" s="78"/>
      <c r="W9" s="69"/>
    </row>
    <row r="10" spans="1:23" ht="18" x14ac:dyDescent="0.25">
      <c r="A10" s="151" t="str">
        <f>VLOOKUP(E10,'LISTADO ATM'!$A$2:$C$901,3,0)</f>
        <v>NORTE</v>
      </c>
      <c r="B10" s="150" t="s">
        <v>2644</v>
      </c>
      <c r="C10" s="96">
        <v>44422.584675925929</v>
      </c>
      <c r="D10" s="96" t="s">
        <v>2175</v>
      </c>
      <c r="E10" s="136">
        <v>334</v>
      </c>
      <c r="F10" s="151" t="str">
        <f>VLOOKUP(E10,VIP!$A$2:$O14931,2,0)</f>
        <v>DRBR334</v>
      </c>
      <c r="G10" s="151" t="str">
        <f>VLOOKUP(E10,'LISTADO ATM'!$A$2:$B$900,2,0)</f>
        <v>ATM Oficina Salcedo II</v>
      </c>
      <c r="H10" s="151" t="str">
        <f>VLOOKUP(E10,VIP!$A$2:$O19892,7,FALSE)</f>
        <v>Si</v>
      </c>
      <c r="I10" s="151" t="str">
        <f>VLOOKUP(E10,VIP!$A$2:$O11857,8,FALSE)</f>
        <v>Si</v>
      </c>
      <c r="J10" s="151" t="str">
        <f>VLOOKUP(E10,VIP!$A$2:$O11807,8,FALSE)</f>
        <v>Si</v>
      </c>
      <c r="K10" s="151" t="str">
        <f>VLOOKUP(E10,VIP!$A$2:$O15381,6,0)</f>
        <v>SI</v>
      </c>
      <c r="L10" s="140" t="s">
        <v>2214</v>
      </c>
      <c r="M10" s="157" t="s">
        <v>2537</v>
      </c>
      <c r="N10" s="217" t="s">
        <v>2642</v>
      </c>
      <c r="O10" s="151" t="s">
        <v>2448</v>
      </c>
      <c r="P10" s="163"/>
      <c r="Q10" s="158">
        <v>44423.61041666667</v>
      </c>
      <c r="R10" s="44"/>
      <c r="S10" s="101"/>
      <c r="T10" s="101"/>
      <c r="U10" s="101"/>
      <c r="V10" s="78"/>
      <c r="W10" s="69"/>
    </row>
    <row r="11" spans="1:23" ht="18" x14ac:dyDescent="0.25">
      <c r="A11" s="151" t="str">
        <f>VLOOKUP(E11,'LISTADO ATM'!$A$2:$C$901,3,0)</f>
        <v>ESTE</v>
      </c>
      <c r="B11" s="150" t="s">
        <v>2682</v>
      </c>
      <c r="C11" s="96">
        <v>44422.613287037035</v>
      </c>
      <c r="D11" s="96" t="s">
        <v>2175</v>
      </c>
      <c r="E11" s="136">
        <v>28</v>
      </c>
      <c r="F11" s="151" t="str">
        <f>VLOOKUP(E11,VIP!$A$2:$O14963,2,0)</f>
        <v>DRBR028</v>
      </c>
      <c r="G11" s="151" t="str">
        <f>VLOOKUP(E11,'LISTADO ATM'!$A$2:$B$900,2,0)</f>
        <v>ATM UNP Cabeza de Toro</v>
      </c>
      <c r="H11" s="151" t="str">
        <f>VLOOKUP(E11,VIP!$A$2:$O19924,7,FALSE)</f>
        <v>N/A</v>
      </c>
      <c r="I11" s="151" t="str">
        <f>VLOOKUP(E11,VIP!$A$2:$O11889,8,FALSE)</f>
        <v>N/A</v>
      </c>
      <c r="J11" s="151" t="str">
        <f>VLOOKUP(E11,VIP!$A$2:$O11839,8,FALSE)</f>
        <v>N/A</v>
      </c>
      <c r="K11" s="151" t="str">
        <f>VLOOKUP(E11,VIP!$A$2:$O15413,6,0)</f>
        <v>N/A</v>
      </c>
      <c r="L11" s="140" t="s">
        <v>2214</v>
      </c>
      <c r="M11" s="157" t="s">
        <v>2537</v>
      </c>
      <c r="N11" s="95" t="s">
        <v>2446</v>
      </c>
      <c r="O11" s="151" t="s">
        <v>2448</v>
      </c>
      <c r="P11" s="163"/>
      <c r="Q11" s="158">
        <v>44423.614583333336</v>
      </c>
      <c r="R11" s="44"/>
      <c r="S11" s="101"/>
      <c r="T11" s="101"/>
      <c r="U11" s="101"/>
      <c r="V11" s="78"/>
      <c r="W11" s="69"/>
    </row>
    <row r="12" spans="1:23" ht="18" x14ac:dyDescent="0.25">
      <c r="A12" s="151" t="str">
        <f>VLOOKUP(E12,'LISTADO ATM'!$A$2:$C$901,3,0)</f>
        <v>NORTE</v>
      </c>
      <c r="B12" s="150" t="s">
        <v>2680</v>
      </c>
      <c r="C12" s="96">
        <v>44422.615810185183</v>
      </c>
      <c r="D12" s="96" t="s">
        <v>2176</v>
      </c>
      <c r="E12" s="136">
        <v>307</v>
      </c>
      <c r="F12" s="151" t="str">
        <f>VLOOKUP(E12,VIP!$A$2:$O14960,2,0)</f>
        <v>DRBR307</v>
      </c>
      <c r="G12" s="151" t="str">
        <f>VLOOKUP(E12,'LISTADO ATM'!$A$2:$B$900,2,0)</f>
        <v>ATM Oficina Nagua II</v>
      </c>
      <c r="H12" s="151" t="str">
        <f>VLOOKUP(E12,VIP!$A$2:$O19921,7,FALSE)</f>
        <v>Si</v>
      </c>
      <c r="I12" s="151" t="str">
        <f>VLOOKUP(E12,VIP!$A$2:$O11886,8,FALSE)</f>
        <v>Si</v>
      </c>
      <c r="J12" s="151" t="str">
        <f>VLOOKUP(E12,VIP!$A$2:$O11836,8,FALSE)</f>
        <v>Si</v>
      </c>
      <c r="K12" s="151" t="str">
        <f>VLOOKUP(E12,VIP!$A$2:$O15410,6,0)</f>
        <v>SI</v>
      </c>
      <c r="L12" s="140" t="s">
        <v>2214</v>
      </c>
      <c r="M12" s="157" t="s">
        <v>2537</v>
      </c>
      <c r="N12" s="217" t="s">
        <v>2642</v>
      </c>
      <c r="O12" s="151" t="s">
        <v>2638</v>
      </c>
      <c r="P12" s="163"/>
      <c r="Q12" s="158">
        <v>44423.448611111111</v>
      </c>
      <c r="R12" s="44"/>
      <c r="S12" s="101"/>
      <c r="T12" s="101"/>
      <c r="U12" s="101"/>
      <c r="V12" s="78"/>
      <c r="W12" s="69"/>
    </row>
    <row r="13" spans="1:23" ht="18" x14ac:dyDescent="0.25">
      <c r="A13" s="151" t="str">
        <f>VLOOKUP(E13,'LISTADO ATM'!$A$2:$C$901,3,0)</f>
        <v>NORTE</v>
      </c>
      <c r="B13" s="150">
        <v>3335989513</v>
      </c>
      <c r="C13" s="96">
        <v>44423.428541666668</v>
      </c>
      <c r="D13" s="96" t="s">
        <v>2175</v>
      </c>
      <c r="E13" s="136">
        <v>40</v>
      </c>
      <c r="F13" s="151" t="str">
        <f>VLOOKUP(E13,VIP!$A$2:$O14959,2,0)</f>
        <v>DRBR040</v>
      </c>
      <c r="G13" s="151" t="str">
        <f>VLOOKUP(E13,'LISTADO ATM'!$A$2:$B$900,2,0)</f>
        <v xml:space="preserve">ATM Oficina El Puñal </v>
      </c>
      <c r="H13" s="151" t="str">
        <f>VLOOKUP(E13,VIP!$A$2:$O19920,7,FALSE)</f>
        <v>Si</v>
      </c>
      <c r="I13" s="151" t="str">
        <f>VLOOKUP(E13,VIP!$A$2:$O11885,8,FALSE)</f>
        <v>Si</v>
      </c>
      <c r="J13" s="151" t="str">
        <f>VLOOKUP(E13,VIP!$A$2:$O11835,8,FALSE)</f>
        <v>Si</v>
      </c>
      <c r="K13" s="151" t="str">
        <f>VLOOKUP(E13,VIP!$A$2:$O15409,6,0)</f>
        <v>NO</v>
      </c>
      <c r="L13" s="140" t="s">
        <v>2214</v>
      </c>
      <c r="M13" s="157" t="s">
        <v>2537</v>
      </c>
      <c r="N13" s="217" t="s">
        <v>2642</v>
      </c>
      <c r="O13" s="151" t="s">
        <v>2448</v>
      </c>
      <c r="P13" s="151"/>
      <c r="Q13" s="158">
        <v>44423.616666666669</v>
      </c>
      <c r="R13" s="44"/>
      <c r="S13" s="101"/>
      <c r="T13" s="101"/>
      <c r="U13" s="101"/>
      <c r="V13" s="78"/>
      <c r="W13" s="69"/>
    </row>
    <row r="14" spans="1:23" ht="18" x14ac:dyDescent="0.25">
      <c r="A14" s="151" t="str">
        <f>VLOOKUP(E14,'LISTADO ATM'!$A$2:$C$901,3,0)</f>
        <v>DISTRITO NACIONAL</v>
      </c>
      <c r="B14" s="150" t="s">
        <v>2733</v>
      </c>
      <c r="C14" s="96">
        <v>44423.428541666668</v>
      </c>
      <c r="D14" s="96" t="s">
        <v>2175</v>
      </c>
      <c r="E14" s="136">
        <v>542</v>
      </c>
      <c r="F14" s="151" t="str">
        <f>VLOOKUP(E14,VIP!$A$2:$O14947,2,0)</f>
        <v>DRBR542</v>
      </c>
      <c r="G14" s="151" t="str">
        <f>VLOOKUP(E14,'LISTADO ATM'!$A$2:$B$900,2,0)</f>
        <v>ATM S/M la Cadena Carretera Mella</v>
      </c>
      <c r="H14" s="151" t="str">
        <f>VLOOKUP(E14,VIP!$A$2:$O19908,7,FALSE)</f>
        <v>NO</v>
      </c>
      <c r="I14" s="151" t="str">
        <f>VLOOKUP(E14,VIP!$A$2:$O11873,8,FALSE)</f>
        <v>SI</v>
      </c>
      <c r="J14" s="151" t="str">
        <f>VLOOKUP(E14,VIP!$A$2:$O11823,8,FALSE)</f>
        <v>SI</v>
      </c>
      <c r="K14" s="151" t="str">
        <f>VLOOKUP(E14,VIP!$A$2:$O15397,6,0)</f>
        <v>NO</v>
      </c>
      <c r="L14" s="140" t="s">
        <v>2214</v>
      </c>
      <c r="M14" s="157" t="s">
        <v>2537</v>
      </c>
      <c r="N14" s="95" t="s">
        <v>2446</v>
      </c>
      <c r="O14" s="151" t="s">
        <v>2448</v>
      </c>
      <c r="P14" s="151"/>
      <c r="Q14" s="158">
        <v>44423.61041666667</v>
      </c>
      <c r="R14" s="44"/>
      <c r="S14" s="101"/>
      <c r="T14" s="101"/>
      <c r="U14" s="101"/>
      <c r="V14" s="78"/>
      <c r="W14" s="69"/>
    </row>
    <row r="15" spans="1:23" ht="18" x14ac:dyDescent="0.25">
      <c r="A15" s="152" t="str">
        <f>VLOOKUP(E15,'LISTADO ATM'!$A$2:$C$901,3,0)</f>
        <v>NORTE</v>
      </c>
      <c r="B15" s="150" t="s">
        <v>2783</v>
      </c>
      <c r="C15" s="96">
        <v>44423.494467592594</v>
      </c>
      <c r="D15" s="96" t="s">
        <v>2176</v>
      </c>
      <c r="E15" s="136">
        <v>73</v>
      </c>
      <c r="F15" s="152" t="str">
        <f>VLOOKUP(E15,VIP!$A$2:$O14987,2,0)</f>
        <v>DRBR073</v>
      </c>
      <c r="G15" s="152" t="str">
        <f>VLOOKUP(E15,'LISTADO ATM'!$A$2:$B$900,2,0)</f>
        <v xml:space="preserve">ATM Oficina Playa Dorada </v>
      </c>
      <c r="H15" s="152" t="str">
        <f>VLOOKUP(E15,VIP!$A$2:$O19948,7,FALSE)</f>
        <v>Si</v>
      </c>
      <c r="I15" s="152" t="str">
        <f>VLOOKUP(E15,VIP!$A$2:$O11913,8,FALSE)</f>
        <v>Si</v>
      </c>
      <c r="J15" s="152" t="str">
        <f>VLOOKUP(E15,VIP!$A$2:$O11863,8,FALSE)</f>
        <v>Si</v>
      </c>
      <c r="K15" s="152" t="str">
        <f>VLOOKUP(E15,VIP!$A$2:$O15437,6,0)</f>
        <v>NO</v>
      </c>
      <c r="L15" s="140" t="s">
        <v>2214</v>
      </c>
      <c r="M15" s="157" t="s">
        <v>2537</v>
      </c>
      <c r="N15" s="217" t="s">
        <v>2642</v>
      </c>
      <c r="O15" s="152" t="s">
        <v>2788</v>
      </c>
      <c r="P15" s="154"/>
      <c r="Q15" s="158" t="s">
        <v>2214</v>
      </c>
    </row>
    <row r="16" spans="1:23" ht="18" x14ac:dyDescent="0.25">
      <c r="A16" s="152" t="str">
        <f>VLOOKUP(E16,'LISTADO ATM'!$A$2:$C$901,3,0)</f>
        <v>NORTE</v>
      </c>
      <c r="B16" s="150" t="s">
        <v>2779</v>
      </c>
      <c r="C16" s="96">
        <v>44423.670810185184</v>
      </c>
      <c r="D16" s="96" t="s">
        <v>2462</v>
      </c>
      <c r="E16" s="136">
        <v>151</v>
      </c>
      <c r="F16" s="152" t="str">
        <f>VLOOKUP(E16,VIP!$A$2:$O14983,2,0)</f>
        <v>DRBR151</v>
      </c>
      <c r="G16" s="152" t="str">
        <f>VLOOKUP(E16,'LISTADO ATM'!$A$2:$B$900,2,0)</f>
        <v xml:space="preserve">ATM Oficina Nagua </v>
      </c>
      <c r="H16" s="152" t="str">
        <f>VLOOKUP(E16,VIP!$A$2:$O19944,7,FALSE)</f>
        <v>Si</v>
      </c>
      <c r="I16" s="152" t="str">
        <f>VLOOKUP(E16,VIP!$A$2:$O11909,8,FALSE)</f>
        <v>Si</v>
      </c>
      <c r="J16" s="152" t="str">
        <f>VLOOKUP(E16,VIP!$A$2:$O11859,8,FALSE)</f>
        <v>Si</v>
      </c>
      <c r="K16" s="152" t="str">
        <f>VLOOKUP(E16,VIP!$A$2:$O15433,6,0)</f>
        <v>SI</v>
      </c>
      <c r="L16" s="140" t="s">
        <v>2784</v>
      </c>
      <c r="M16" s="157" t="s">
        <v>2537</v>
      </c>
      <c r="N16" s="217" t="s">
        <v>2642</v>
      </c>
      <c r="O16" s="152" t="s">
        <v>2785</v>
      </c>
      <c r="P16" s="154" t="s">
        <v>2758</v>
      </c>
      <c r="Q16" s="158" t="s">
        <v>2784</v>
      </c>
    </row>
    <row r="17" spans="1:17" ht="18" x14ac:dyDescent="0.25">
      <c r="A17" s="152" t="str">
        <f>VLOOKUP(E17,'[1]LISTADO ATM'!$A$2:$C$902,3,0)</f>
        <v>ESTE</v>
      </c>
      <c r="B17" s="150" t="s">
        <v>2620</v>
      </c>
      <c r="C17" s="96">
        <v>44419.691030092596</v>
      </c>
      <c r="D17" s="96" t="s">
        <v>2175</v>
      </c>
      <c r="E17" s="136">
        <v>472</v>
      </c>
      <c r="F17" s="152" t="str">
        <f>VLOOKUP(E17,[1]VIP!$A$2:$O14931,2,0)</f>
        <v>DRBRA72</v>
      </c>
      <c r="G17" s="152" t="str">
        <f>VLOOKUP(E17,'[1]LISTADO ATM'!$A$2:$B$901,2,0)</f>
        <v>ATM Ayuntamiento Ramon Santana</v>
      </c>
      <c r="H17" s="152" t="str">
        <f>VLOOKUP(E17,[1]VIP!$A$2:$O19892,7,FALSE)</f>
        <v>Si</v>
      </c>
      <c r="I17" s="152" t="str">
        <f>VLOOKUP(E17,[1]VIP!$A$2:$O11857,8,FALSE)</f>
        <v>Si</v>
      </c>
      <c r="J17" s="152" t="str">
        <f>VLOOKUP(E17,[1]VIP!$A$2:$O11807,8,FALSE)</f>
        <v>Si</v>
      </c>
      <c r="K17" s="152" t="str">
        <f>VLOOKUP(E17,[1]VIP!$A$2:$O15381,6,0)</f>
        <v>NO</v>
      </c>
      <c r="L17" s="140" t="s">
        <v>2240</v>
      </c>
      <c r="M17" s="217" t="s">
        <v>2537</v>
      </c>
      <c r="N17" s="95" t="s">
        <v>2446</v>
      </c>
      <c r="O17" s="152" t="s">
        <v>2448</v>
      </c>
      <c r="P17" s="163"/>
      <c r="Q17" s="216">
        <v>44423.832175925927</v>
      </c>
    </row>
    <row r="18" spans="1:17" ht="18" x14ac:dyDescent="0.25">
      <c r="A18" s="152" t="str">
        <f>VLOOKUP(E18,'LISTADO ATM'!$A$2:$C$901,3,0)</f>
        <v>ESTE</v>
      </c>
      <c r="B18" s="150" t="s">
        <v>2656</v>
      </c>
      <c r="C18" s="96">
        <v>44422.481122685182</v>
      </c>
      <c r="D18" s="96" t="s">
        <v>2175</v>
      </c>
      <c r="E18" s="136">
        <v>803</v>
      </c>
      <c r="F18" s="152" t="str">
        <f>VLOOKUP(E18,VIP!$A$2:$O14952,2,0)</f>
        <v>DRBR803</v>
      </c>
      <c r="G18" s="152" t="str">
        <f>VLOOKUP(E18,'LISTADO ATM'!$A$2:$B$900,2,0)</f>
        <v xml:space="preserve">ATM Hotel Be Live Canoa (Bayahibe) I </v>
      </c>
      <c r="H18" s="152" t="str">
        <f>VLOOKUP(E18,VIP!$A$2:$O19913,7,FALSE)</f>
        <v>Si</v>
      </c>
      <c r="I18" s="152" t="str">
        <f>VLOOKUP(E18,VIP!$A$2:$O11878,8,FALSE)</f>
        <v>Si</v>
      </c>
      <c r="J18" s="152" t="str">
        <f>VLOOKUP(E18,VIP!$A$2:$O11828,8,FALSE)</f>
        <v>Si</v>
      </c>
      <c r="K18" s="152" t="str">
        <f>VLOOKUP(E18,VIP!$A$2:$O15402,6,0)</f>
        <v>NO</v>
      </c>
      <c r="L18" s="140" t="s">
        <v>2240</v>
      </c>
      <c r="M18" s="157" t="s">
        <v>2537</v>
      </c>
      <c r="N18" s="95" t="s">
        <v>2446</v>
      </c>
      <c r="O18" s="152" t="s">
        <v>2448</v>
      </c>
      <c r="P18" s="163"/>
      <c r="Q18" s="158">
        <v>44423.56527777778</v>
      </c>
    </row>
    <row r="19" spans="1:17" ht="18" x14ac:dyDescent="0.25">
      <c r="A19" s="152" t="str">
        <f>VLOOKUP(E19,'LISTADO ATM'!$A$2:$C$901,3,0)</f>
        <v>DISTRITO NACIONAL</v>
      </c>
      <c r="B19" s="150" t="s">
        <v>2670</v>
      </c>
      <c r="C19" s="96">
        <v>44422.708877314813</v>
      </c>
      <c r="D19" s="96" t="s">
        <v>2175</v>
      </c>
      <c r="E19" s="136">
        <v>443</v>
      </c>
      <c r="F19" s="152" t="str">
        <f>VLOOKUP(E19,VIP!$A$2:$O14947,2,0)</f>
        <v>DRBR443</v>
      </c>
      <c r="G19" s="152" t="str">
        <f>VLOOKUP(E19,'LISTADO ATM'!$A$2:$B$900,2,0)</f>
        <v xml:space="preserve">ATM Edificio San Rafael </v>
      </c>
      <c r="H19" s="152" t="str">
        <f>VLOOKUP(E19,VIP!$A$2:$O19908,7,FALSE)</f>
        <v>Si</v>
      </c>
      <c r="I19" s="152" t="str">
        <f>VLOOKUP(E19,VIP!$A$2:$O11873,8,FALSE)</f>
        <v>Si</v>
      </c>
      <c r="J19" s="152" t="str">
        <f>VLOOKUP(E19,VIP!$A$2:$O11823,8,FALSE)</f>
        <v>Si</v>
      </c>
      <c r="K19" s="152" t="str">
        <f>VLOOKUP(E19,VIP!$A$2:$O15397,6,0)</f>
        <v>NO</v>
      </c>
      <c r="L19" s="140" t="s">
        <v>2240</v>
      </c>
      <c r="M19" s="157" t="s">
        <v>2537</v>
      </c>
      <c r="N19" s="95" t="s">
        <v>2446</v>
      </c>
      <c r="O19" s="152" t="s">
        <v>2448</v>
      </c>
      <c r="P19" s="163"/>
      <c r="Q19" s="158">
        <v>44423.319444444445</v>
      </c>
    </row>
    <row r="20" spans="1:17" ht="18" x14ac:dyDescent="0.25">
      <c r="A20" s="152" t="str">
        <f>VLOOKUP(E20,'LISTADO ATM'!$A$2:$C$901,3,0)</f>
        <v>DISTRITO NACIONAL</v>
      </c>
      <c r="B20" s="150" t="s">
        <v>2666</v>
      </c>
      <c r="C20" s="96">
        <v>44422.717094907406</v>
      </c>
      <c r="D20" s="96" t="s">
        <v>2175</v>
      </c>
      <c r="E20" s="136">
        <v>596</v>
      </c>
      <c r="F20" s="152" t="str">
        <f>VLOOKUP(E20,VIP!$A$2:$O14944,2,0)</f>
        <v>DRBR274</v>
      </c>
      <c r="G20" s="152" t="str">
        <f>VLOOKUP(E20,'LISTADO ATM'!$A$2:$B$900,2,0)</f>
        <v xml:space="preserve">ATM Autobanco Malecón Center </v>
      </c>
      <c r="H20" s="152" t="str">
        <f>VLOOKUP(E20,VIP!$A$2:$O19905,7,FALSE)</f>
        <v>Si</v>
      </c>
      <c r="I20" s="152" t="str">
        <f>VLOOKUP(E20,VIP!$A$2:$O11870,8,FALSE)</f>
        <v>Si</v>
      </c>
      <c r="J20" s="152" t="str">
        <f>VLOOKUP(E20,VIP!$A$2:$O11820,8,FALSE)</f>
        <v>Si</v>
      </c>
      <c r="K20" s="152" t="str">
        <f>VLOOKUP(E20,VIP!$A$2:$O15394,6,0)</f>
        <v>NO</v>
      </c>
      <c r="L20" s="140" t="s">
        <v>2240</v>
      </c>
      <c r="M20" s="157" t="s">
        <v>2537</v>
      </c>
      <c r="N20" s="95" t="s">
        <v>2446</v>
      </c>
      <c r="O20" s="152" t="s">
        <v>2667</v>
      </c>
      <c r="P20" s="163"/>
      <c r="Q20" s="158">
        <v>44423.51458333333</v>
      </c>
    </row>
    <row r="21" spans="1:17" ht="18" x14ac:dyDescent="0.25">
      <c r="A21" s="152" t="str">
        <f>VLOOKUP(E21,'LISTADO ATM'!$A$2:$C$901,3,0)</f>
        <v>DISTRITO NACIONAL</v>
      </c>
      <c r="B21" s="150" t="s">
        <v>2702</v>
      </c>
      <c r="C21" s="96">
        <v>44423.096747685187</v>
      </c>
      <c r="D21" s="96" t="s">
        <v>2175</v>
      </c>
      <c r="E21" s="136">
        <v>706</v>
      </c>
      <c r="F21" s="152" t="str">
        <f>VLOOKUP(E21,VIP!$A$2:$O14949,2,0)</f>
        <v>DRBR706</v>
      </c>
      <c r="G21" s="152" t="str">
        <f>VLOOKUP(E21,'LISTADO ATM'!$A$2:$B$900,2,0)</f>
        <v xml:space="preserve">ATM S/M Pristine </v>
      </c>
      <c r="H21" s="152" t="str">
        <f>VLOOKUP(E21,VIP!$A$2:$O19910,7,FALSE)</f>
        <v>Si</v>
      </c>
      <c r="I21" s="152" t="str">
        <f>VLOOKUP(E21,VIP!$A$2:$O11875,8,FALSE)</f>
        <v>Si</v>
      </c>
      <c r="J21" s="152" t="str">
        <f>VLOOKUP(E21,VIP!$A$2:$O11825,8,FALSE)</f>
        <v>Si</v>
      </c>
      <c r="K21" s="152" t="str">
        <f>VLOOKUP(E21,VIP!$A$2:$O15399,6,0)</f>
        <v>NO</v>
      </c>
      <c r="L21" s="140" t="s">
        <v>2240</v>
      </c>
      <c r="M21" s="157" t="s">
        <v>2537</v>
      </c>
      <c r="N21" s="95" t="s">
        <v>2446</v>
      </c>
      <c r="O21" s="152" t="s">
        <v>2448</v>
      </c>
      <c r="P21" s="163"/>
      <c r="Q21" s="158">
        <v>44423.321527777778</v>
      </c>
    </row>
    <row r="22" spans="1:17" ht="18" x14ac:dyDescent="0.25">
      <c r="A22" s="152" t="str">
        <f>VLOOKUP(E22,'LISTADO ATM'!$A$2:$C$901,3,0)</f>
        <v>ESTE</v>
      </c>
      <c r="B22" s="150" t="s">
        <v>2698</v>
      </c>
      <c r="C22" s="96">
        <v>44423.103263888886</v>
      </c>
      <c r="D22" s="96" t="s">
        <v>2175</v>
      </c>
      <c r="E22" s="136">
        <v>16</v>
      </c>
      <c r="F22" s="152" t="str">
        <f>VLOOKUP(E22,VIP!$A$2:$O14945,2,0)</f>
        <v>DRBR046</v>
      </c>
      <c r="G22" s="152" t="str">
        <f>VLOOKUP(E22,'LISTADO ATM'!$A$2:$B$900,2,0)</f>
        <v>ATM Estación Texaco Sabana de la Mar</v>
      </c>
      <c r="H22" s="152" t="str">
        <f>VLOOKUP(E22,VIP!$A$2:$O19906,7,FALSE)</f>
        <v>Si</v>
      </c>
      <c r="I22" s="152" t="str">
        <f>VLOOKUP(E22,VIP!$A$2:$O11871,8,FALSE)</f>
        <v>Si</v>
      </c>
      <c r="J22" s="152" t="str">
        <f>VLOOKUP(E22,VIP!$A$2:$O11821,8,FALSE)</f>
        <v>Si</v>
      </c>
      <c r="K22" s="152" t="str">
        <f>VLOOKUP(E22,VIP!$A$2:$O15395,6,0)</f>
        <v>NO</v>
      </c>
      <c r="L22" s="140" t="s">
        <v>2240</v>
      </c>
      <c r="M22" s="157" t="s">
        <v>2537</v>
      </c>
      <c r="N22" s="95" t="s">
        <v>2446</v>
      </c>
      <c r="O22" s="152" t="s">
        <v>2448</v>
      </c>
      <c r="P22" s="163"/>
      <c r="Q22" s="158">
        <v>44423.451388888891</v>
      </c>
    </row>
    <row r="23" spans="1:17" ht="18" x14ac:dyDescent="0.25">
      <c r="A23" s="152" t="str">
        <f>VLOOKUP(E23,'LISTADO ATM'!$A$2:$C$901,3,0)</f>
        <v>DISTRITO NACIONAL</v>
      </c>
      <c r="B23" s="150" t="s">
        <v>2738</v>
      </c>
      <c r="C23" s="96">
        <v>44423.777939814812</v>
      </c>
      <c r="D23" s="96" t="s">
        <v>2175</v>
      </c>
      <c r="E23" s="136">
        <v>719</v>
      </c>
      <c r="F23" s="152" t="str">
        <f>VLOOKUP(E23,VIP!$A$2:$O14971,2,0)</f>
        <v>DRBR419</v>
      </c>
      <c r="G23" s="152" t="str">
        <f>VLOOKUP(E23,'LISTADO ATM'!$A$2:$B$900,2,0)</f>
        <v xml:space="preserve">ATM Ayuntamiento Municipal San Luís </v>
      </c>
      <c r="H23" s="152" t="str">
        <f>VLOOKUP(E23,VIP!$A$2:$O19932,7,FALSE)</f>
        <v>Si</v>
      </c>
      <c r="I23" s="152" t="str">
        <f>VLOOKUP(E23,VIP!$A$2:$O11897,8,FALSE)</f>
        <v>Si</v>
      </c>
      <c r="J23" s="152" t="str">
        <f>VLOOKUP(E23,VIP!$A$2:$O11847,8,FALSE)</f>
        <v>Si</v>
      </c>
      <c r="K23" s="152" t="str">
        <f>VLOOKUP(E23,VIP!$A$2:$O15421,6,0)</f>
        <v>NO</v>
      </c>
      <c r="L23" s="140" t="s">
        <v>2240</v>
      </c>
      <c r="M23" s="217" t="s">
        <v>2537</v>
      </c>
      <c r="N23" s="95" t="s">
        <v>2446</v>
      </c>
      <c r="O23" s="152" t="s">
        <v>2448</v>
      </c>
      <c r="P23" s="154"/>
      <c r="Q23" s="216">
        <v>44423.876192129632</v>
      </c>
    </row>
    <row r="24" spans="1:17" ht="18" x14ac:dyDescent="0.25">
      <c r="A24" s="152" t="str">
        <f>VLOOKUP(E24,'LISTADO ATM'!$A$2:$C$901,3,0)</f>
        <v>DISTRITO NACIONAL</v>
      </c>
      <c r="B24" s="150" t="s">
        <v>2704</v>
      </c>
      <c r="C24" s="96">
        <v>44423.076689814814</v>
      </c>
      <c r="D24" s="96" t="s">
        <v>2442</v>
      </c>
      <c r="E24" s="136">
        <v>980</v>
      </c>
      <c r="F24" s="152" t="str">
        <f>VLOOKUP(E24,VIP!$A$2:$O14951,2,0)</f>
        <v>DRBR980</v>
      </c>
      <c r="G24" s="152" t="str">
        <f>VLOOKUP(E24,'LISTADO ATM'!$A$2:$B$900,2,0)</f>
        <v xml:space="preserve">ATM Oficina Bella Vista Mall II </v>
      </c>
      <c r="H24" s="152" t="str">
        <f>VLOOKUP(E24,VIP!$A$2:$O19912,7,FALSE)</f>
        <v>Si</v>
      </c>
      <c r="I24" s="152" t="str">
        <f>VLOOKUP(E24,VIP!$A$2:$O11877,8,FALSE)</f>
        <v>Si</v>
      </c>
      <c r="J24" s="152" t="str">
        <f>VLOOKUP(E24,VIP!$A$2:$O11827,8,FALSE)</f>
        <v>Si</v>
      </c>
      <c r="K24" s="152" t="str">
        <f>VLOOKUP(E24,VIP!$A$2:$O15401,6,0)</f>
        <v>NO</v>
      </c>
      <c r="L24" s="140" t="s">
        <v>2730</v>
      </c>
      <c r="M24" s="157" t="s">
        <v>2537</v>
      </c>
      <c r="N24" s="95" t="s">
        <v>2446</v>
      </c>
      <c r="O24" s="152" t="s">
        <v>2447</v>
      </c>
      <c r="P24" s="163"/>
      <c r="Q24" s="158">
        <v>44423.450694444444</v>
      </c>
    </row>
    <row r="25" spans="1:17" ht="18" x14ac:dyDescent="0.25">
      <c r="A25" s="152" t="str">
        <f>VLOOKUP(E25,'LISTADO ATM'!$A$2:$C$901,3,0)</f>
        <v>DISTRITO NACIONAL</v>
      </c>
      <c r="B25" s="150" t="s">
        <v>2649</v>
      </c>
      <c r="C25" s="96">
        <v>44422.530150462961</v>
      </c>
      <c r="D25" s="96" t="s">
        <v>2442</v>
      </c>
      <c r="E25" s="136">
        <v>566</v>
      </c>
      <c r="F25" s="152" t="str">
        <f>VLOOKUP(E25,VIP!$A$2:$O14938,2,0)</f>
        <v>DRBR508</v>
      </c>
      <c r="G25" s="152" t="str">
        <f>VLOOKUP(E25,'LISTADO ATM'!$A$2:$B$900,2,0)</f>
        <v xml:space="preserve">ATM Hiper Olé Aut. Duarte </v>
      </c>
      <c r="H25" s="152" t="str">
        <f>VLOOKUP(E25,VIP!$A$2:$O19899,7,FALSE)</f>
        <v>Si</v>
      </c>
      <c r="I25" s="152" t="str">
        <f>VLOOKUP(E25,VIP!$A$2:$O11864,8,FALSE)</f>
        <v>Si</v>
      </c>
      <c r="J25" s="152" t="str">
        <f>VLOOKUP(E25,VIP!$A$2:$O11814,8,FALSE)</f>
        <v>Si</v>
      </c>
      <c r="K25" s="152" t="str">
        <f>VLOOKUP(E25,VIP!$A$2:$O15388,6,0)</f>
        <v>NO</v>
      </c>
      <c r="L25" s="140" t="s">
        <v>2435</v>
      </c>
      <c r="M25" s="157" t="s">
        <v>2537</v>
      </c>
      <c r="N25" s="95" t="s">
        <v>2446</v>
      </c>
      <c r="O25" s="152" t="s">
        <v>2447</v>
      </c>
      <c r="P25" s="154"/>
      <c r="Q25" s="158">
        <v>44423.62777777778</v>
      </c>
    </row>
    <row r="26" spans="1:17" ht="18" x14ac:dyDescent="0.25">
      <c r="A26" s="152" t="str">
        <f>VLOOKUP(E26,'LISTADO ATM'!$A$2:$C$901,3,0)</f>
        <v>DISTRITO NACIONAL</v>
      </c>
      <c r="B26" s="150" t="s">
        <v>2726</v>
      </c>
      <c r="C26" s="96">
        <v>44423.022418981483</v>
      </c>
      <c r="D26" s="96" t="s">
        <v>2442</v>
      </c>
      <c r="E26" s="136">
        <v>744</v>
      </c>
      <c r="F26" s="152" t="str">
        <f>VLOOKUP(E26,VIP!$A$2:$O14973,2,0)</f>
        <v>DRBR289</v>
      </c>
      <c r="G26" s="152" t="str">
        <f>VLOOKUP(E26,'LISTADO ATM'!$A$2:$B$900,2,0)</f>
        <v xml:space="preserve">ATM Multicentro La Sirena Venezuela </v>
      </c>
      <c r="H26" s="152" t="str">
        <f>VLOOKUP(E26,VIP!$A$2:$O19934,7,FALSE)</f>
        <v>Si</v>
      </c>
      <c r="I26" s="152" t="str">
        <f>VLOOKUP(E26,VIP!$A$2:$O11899,8,FALSE)</f>
        <v>Si</v>
      </c>
      <c r="J26" s="152" t="str">
        <f>VLOOKUP(E26,VIP!$A$2:$O11849,8,FALSE)</f>
        <v>Si</v>
      </c>
      <c r="K26" s="152" t="str">
        <f>VLOOKUP(E26,VIP!$A$2:$O15423,6,0)</f>
        <v>SI</v>
      </c>
      <c r="L26" s="140" t="s">
        <v>2435</v>
      </c>
      <c r="M26" s="157" t="s">
        <v>2537</v>
      </c>
      <c r="N26" s="95" t="s">
        <v>2446</v>
      </c>
      <c r="O26" s="152" t="s">
        <v>2447</v>
      </c>
      <c r="P26" s="163"/>
      <c r="Q26" s="158">
        <v>44423.460416666669</v>
      </c>
    </row>
    <row r="27" spans="1:17" ht="18" x14ac:dyDescent="0.25">
      <c r="A27" s="152" t="str">
        <f>VLOOKUP(E27,'LISTADO ATM'!$A$2:$C$901,3,0)</f>
        <v>DISTRITO NACIONAL</v>
      </c>
      <c r="B27" s="150" t="s">
        <v>2722</v>
      </c>
      <c r="C27" s="96">
        <v>44423.027986111112</v>
      </c>
      <c r="D27" s="96" t="s">
        <v>2442</v>
      </c>
      <c r="E27" s="136">
        <v>577</v>
      </c>
      <c r="F27" s="152" t="str">
        <f>VLOOKUP(E27,VIP!$A$2:$O14969,2,0)</f>
        <v>DRBR173</v>
      </c>
      <c r="G27" s="152" t="str">
        <f>VLOOKUP(E27,'LISTADO ATM'!$A$2:$B$900,2,0)</f>
        <v xml:space="preserve">ATM Olé Ave. Duarte </v>
      </c>
      <c r="H27" s="152" t="str">
        <f>VLOOKUP(E27,VIP!$A$2:$O19930,7,FALSE)</f>
        <v>Si</v>
      </c>
      <c r="I27" s="152" t="str">
        <f>VLOOKUP(E27,VIP!$A$2:$O11895,8,FALSE)</f>
        <v>Si</v>
      </c>
      <c r="J27" s="152" t="str">
        <f>VLOOKUP(E27,VIP!$A$2:$O11845,8,FALSE)</f>
        <v>Si</v>
      </c>
      <c r="K27" s="152" t="str">
        <f>VLOOKUP(E27,VIP!$A$2:$O15419,6,0)</f>
        <v>SI</v>
      </c>
      <c r="L27" s="140" t="s">
        <v>2435</v>
      </c>
      <c r="M27" s="157" t="s">
        <v>2537</v>
      </c>
      <c r="N27" s="95" t="s">
        <v>2446</v>
      </c>
      <c r="O27" s="152" t="s">
        <v>2447</v>
      </c>
      <c r="P27" s="154"/>
      <c r="Q27" s="158">
        <v>44423.460416666669</v>
      </c>
    </row>
    <row r="28" spans="1:17" ht="18" x14ac:dyDescent="0.25">
      <c r="A28" s="152" t="str">
        <f>VLOOKUP(E28,'LISTADO ATM'!$A$2:$C$901,3,0)</f>
        <v>DISTRITO NACIONAL</v>
      </c>
      <c r="B28" s="150" t="s">
        <v>2718</v>
      </c>
      <c r="C28" s="96">
        <v>44423.032870370371</v>
      </c>
      <c r="D28" s="96" t="s">
        <v>2442</v>
      </c>
      <c r="E28" s="136">
        <v>438</v>
      </c>
      <c r="F28" s="152" t="str">
        <f>VLOOKUP(E28,VIP!$A$2:$O14965,2,0)</f>
        <v>DRBR438</v>
      </c>
      <c r="G28" s="152" t="str">
        <f>VLOOKUP(E28,'LISTADO ATM'!$A$2:$B$900,2,0)</f>
        <v xml:space="preserve">ATM Autobanco Torre IV </v>
      </c>
      <c r="H28" s="152" t="str">
        <f>VLOOKUP(E28,VIP!$A$2:$O19926,7,FALSE)</f>
        <v>Si</v>
      </c>
      <c r="I28" s="152" t="str">
        <f>VLOOKUP(E28,VIP!$A$2:$O11891,8,FALSE)</f>
        <v>Si</v>
      </c>
      <c r="J28" s="152" t="str">
        <f>VLOOKUP(E28,VIP!$A$2:$O11841,8,FALSE)</f>
        <v>Si</v>
      </c>
      <c r="K28" s="152" t="str">
        <f>VLOOKUP(E28,VIP!$A$2:$O15415,6,0)</f>
        <v>SI</v>
      </c>
      <c r="L28" s="140" t="s">
        <v>2435</v>
      </c>
      <c r="M28" s="157" t="s">
        <v>2537</v>
      </c>
      <c r="N28" s="95" t="s">
        <v>2446</v>
      </c>
      <c r="O28" s="152" t="s">
        <v>2447</v>
      </c>
      <c r="P28" s="154"/>
      <c r="Q28" s="158">
        <v>44423.461111111108</v>
      </c>
    </row>
    <row r="29" spans="1:17" ht="18" x14ac:dyDescent="0.25">
      <c r="A29" s="152" t="str">
        <f>VLOOKUP(E29,'LISTADO ATM'!$A$2:$C$901,3,0)</f>
        <v>DISTRITO NACIONAL</v>
      </c>
      <c r="B29" s="150" t="s">
        <v>2710</v>
      </c>
      <c r="C29" s="96">
        <v>44423.053356481483</v>
      </c>
      <c r="D29" s="96" t="s">
        <v>2442</v>
      </c>
      <c r="E29" s="136">
        <v>192</v>
      </c>
      <c r="F29" s="152" t="str">
        <f>VLOOKUP(E29,VIP!$A$2:$O14957,2,0)</f>
        <v>DRBR192</v>
      </c>
      <c r="G29" s="152" t="str">
        <f>VLOOKUP(E29,'LISTADO ATM'!$A$2:$B$900,2,0)</f>
        <v xml:space="preserve">ATM Autobanco Luperón II </v>
      </c>
      <c r="H29" s="152" t="str">
        <f>VLOOKUP(E29,VIP!$A$2:$O19918,7,FALSE)</f>
        <v>Si</v>
      </c>
      <c r="I29" s="152" t="str">
        <f>VLOOKUP(E29,VIP!$A$2:$O11883,8,FALSE)</f>
        <v>Si</v>
      </c>
      <c r="J29" s="152" t="str">
        <f>VLOOKUP(E29,VIP!$A$2:$O11833,8,FALSE)</f>
        <v>Si</v>
      </c>
      <c r="K29" s="152" t="str">
        <f>VLOOKUP(E29,VIP!$A$2:$O15407,6,0)</f>
        <v>NO</v>
      </c>
      <c r="L29" s="140" t="s">
        <v>2435</v>
      </c>
      <c r="M29" s="157" t="s">
        <v>2537</v>
      </c>
      <c r="N29" s="95" t="s">
        <v>2446</v>
      </c>
      <c r="O29" s="152" t="s">
        <v>2447</v>
      </c>
      <c r="P29" s="163"/>
      <c r="Q29" s="158">
        <v>44423.459722222222</v>
      </c>
    </row>
    <row r="30" spans="1:17" ht="18" x14ac:dyDescent="0.25">
      <c r="A30" s="152" t="str">
        <f>VLOOKUP(E30,'LISTADO ATM'!$A$2:$C$901,3,0)</f>
        <v>DISTRITO NACIONAL</v>
      </c>
      <c r="B30" s="150" t="s">
        <v>2709</v>
      </c>
      <c r="C30" s="96">
        <v>44423.06287037037</v>
      </c>
      <c r="D30" s="96" t="s">
        <v>2442</v>
      </c>
      <c r="E30" s="136">
        <v>688</v>
      </c>
      <c r="F30" s="152" t="str">
        <f>VLOOKUP(E30,VIP!$A$2:$O14956,2,0)</f>
        <v>DRBR688</v>
      </c>
      <c r="G30" s="152" t="str">
        <f>VLOOKUP(E30,'LISTADO ATM'!$A$2:$B$900,2,0)</f>
        <v>ATM Innova Centro Ave. Kennedy</v>
      </c>
      <c r="H30" s="152" t="str">
        <f>VLOOKUP(E30,VIP!$A$2:$O19917,7,FALSE)</f>
        <v>Si</v>
      </c>
      <c r="I30" s="152" t="str">
        <f>VLOOKUP(E30,VIP!$A$2:$O11882,8,FALSE)</f>
        <v>Si</v>
      </c>
      <c r="J30" s="152" t="str">
        <f>VLOOKUP(E30,VIP!$A$2:$O11832,8,FALSE)</f>
        <v>Si</v>
      </c>
      <c r="K30" s="152" t="str">
        <f>VLOOKUP(E30,VIP!$A$2:$O15406,6,0)</f>
        <v>NO</v>
      </c>
      <c r="L30" s="140" t="s">
        <v>2435</v>
      </c>
      <c r="M30" s="157" t="s">
        <v>2537</v>
      </c>
      <c r="N30" s="95" t="s">
        <v>2446</v>
      </c>
      <c r="O30" s="152" t="s">
        <v>2447</v>
      </c>
      <c r="P30" s="163"/>
      <c r="Q30" s="158">
        <v>44423.624305555553</v>
      </c>
    </row>
    <row r="31" spans="1:17" ht="18" x14ac:dyDescent="0.25">
      <c r="A31" s="152" t="str">
        <f>VLOOKUP(E31,'LISTADO ATM'!$A$2:$C$901,3,0)</f>
        <v>NORTE</v>
      </c>
      <c r="B31" s="150" t="s">
        <v>2699</v>
      </c>
      <c r="C31" s="96">
        <v>44423.102569444447</v>
      </c>
      <c r="D31" s="96" t="s">
        <v>2175</v>
      </c>
      <c r="E31" s="136">
        <v>348</v>
      </c>
      <c r="F31" s="152" t="str">
        <f>VLOOKUP(E31,VIP!$A$2:$O14946,2,0)</f>
        <v>DRBR348</v>
      </c>
      <c r="G31" s="152" t="str">
        <f>VLOOKUP(E31,'LISTADO ATM'!$A$2:$B$900,2,0)</f>
        <v xml:space="preserve">ATM Oficina Las Terrenas </v>
      </c>
      <c r="H31" s="152" t="str">
        <f>VLOOKUP(E31,VIP!$A$2:$O19907,7,FALSE)</f>
        <v>N/A</v>
      </c>
      <c r="I31" s="152" t="str">
        <f>VLOOKUP(E31,VIP!$A$2:$O11872,8,FALSE)</f>
        <v>N/A</v>
      </c>
      <c r="J31" s="152" t="str">
        <f>VLOOKUP(E31,VIP!$A$2:$O11822,8,FALSE)</f>
        <v>N/A</v>
      </c>
      <c r="K31" s="152" t="str">
        <f>VLOOKUP(E31,VIP!$A$2:$O15396,6,0)</f>
        <v>N/A</v>
      </c>
      <c r="L31" s="140" t="s">
        <v>2729</v>
      </c>
      <c r="M31" s="157" t="s">
        <v>2537</v>
      </c>
      <c r="N31" s="217" t="s">
        <v>2642</v>
      </c>
      <c r="O31" s="152" t="s">
        <v>2448</v>
      </c>
      <c r="P31" s="163"/>
      <c r="Q31" s="158">
        <v>44423.452777777777</v>
      </c>
    </row>
    <row r="32" spans="1:17" ht="18" x14ac:dyDescent="0.25">
      <c r="A32" s="152" t="str">
        <f>VLOOKUP(E32,'LISTADO ATM'!$A$2:$C$901,3,0)</f>
        <v>NORTE</v>
      </c>
      <c r="B32" s="150" t="s">
        <v>2685</v>
      </c>
      <c r="C32" s="96">
        <v>44422.919062499997</v>
      </c>
      <c r="D32" s="96" t="s">
        <v>2176</v>
      </c>
      <c r="E32" s="136">
        <v>747</v>
      </c>
      <c r="F32" s="152" t="str">
        <f>VLOOKUP(E32,VIP!$A$2:$O14945,2,0)</f>
        <v>DRBR200</v>
      </c>
      <c r="G32" s="152" t="str">
        <f>VLOOKUP(E32,'LISTADO ATM'!$A$2:$B$900,2,0)</f>
        <v xml:space="preserve">ATM Club BR (Santiago) </v>
      </c>
      <c r="H32" s="152" t="str">
        <f>VLOOKUP(E32,VIP!$A$2:$O19906,7,FALSE)</f>
        <v>Si</v>
      </c>
      <c r="I32" s="152" t="str">
        <f>VLOOKUP(E32,VIP!$A$2:$O11871,8,FALSE)</f>
        <v>Si</v>
      </c>
      <c r="J32" s="152" t="str">
        <f>VLOOKUP(E32,VIP!$A$2:$O11821,8,FALSE)</f>
        <v>Si</v>
      </c>
      <c r="K32" s="152" t="str">
        <f>VLOOKUP(E32,VIP!$A$2:$O15395,6,0)</f>
        <v>SI</v>
      </c>
      <c r="L32" s="140" t="s">
        <v>2623</v>
      </c>
      <c r="M32" s="157" t="s">
        <v>2537</v>
      </c>
      <c r="N32" s="217" t="s">
        <v>2642</v>
      </c>
      <c r="O32" s="152" t="s">
        <v>2585</v>
      </c>
      <c r="P32" s="163"/>
      <c r="Q32" s="158">
        <v>44423.459722222222</v>
      </c>
    </row>
    <row r="33" spans="1:17" ht="18" x14ac:dyDescent="0.25">
      <c r="A33" s="152" t="str">
        <f>VLOOKUP(E33,'LISTADO ATM'!$A$2:$C$901,3,0)</f>
        <v>NORTE</v>
      </c>
      <c r="B33" s="150" t="s">
        <v>2782</v>
      </c>
      <c r="C33" s="96">
        <v>44423.584618055553</v>
      </c>
      <c r="D33" s="96" t="s">
        <v>2176</v>
      </c>
      <c r="E33" s="136">
        <v>712</v>
      </c>
      <c r="F33" s="152" t="str">
        <f>VLOOKUP(E33,VIP!$A$2:$O14986,2,0)</f>
        <v>DRBR128</v>
      </c>
      <c r="G33" s="152" t="str">
        <f>VLOOKUP(E33,'LISTADO ATM'!$A$2:$B$900,2,0)</f>
        <v xml:space="preserve">ATM Oficina Imbert </v>
      </c>
      <c r="H33" s="152" t="str">
        <f>VLOOKUP(E33,VIP!$A$2:$O19947,7,FALSE)</f>
        <v>Si</v>
      </c>
      <c r="I33" s="152" t="str">
        <f>VLOOKUP(E33,VIP!$A$2:$O11912,8,FALSE)</f>
        <v>Si</v>
      </c>
      <c r="J33" s="152" t="str">
        <f>VLOOKUP(E33,VIP!$A$2:$O11862,8,FALSE)</f>
        <v>Si</v>
      </c>
      <c r="K33" s="152" t="str">
        <f>VLOOKUP(E33,VIP!$A$2:$O15436,6,0)</f>
        <v>SI</v>
      </c>
      <c r="L33" s="140" t="s">
        <v>2623</v>
      </c>
      <c r="M33" s="157" t="s">
        <v>2537</v>
      </c>
      <c r="N33" s="217" t="s">
        <v>2642</v>
      </c>
      <c r="O33" s="152" t="s">
        <v>2786</v>
      </c>
      <c r="P33" s="163"/>
      <c r="Q33" s="158" t="s">
        <v>2623</v>
      </c>
    </row>
    <row r="34" spans="1:17" ht="18" x14ac:dyDescent="0.25">
      <c r="A34" s="153" t="str">
        <f>VLOOKUP(E34,'LISTADO ATM'!$A$2:$C$901,3,0)</f>
        <v>NORTE</v>
      </c>
      <c r="B34" s="150" t="s">
        <v>2781</v>
      </c>
      <c r="C34" s="96">
        <v>44423.586226851854</v>
      </c>
      <c r="D34" s="96" t="s">
        <v>2176</v>
      </c>
      <c r="E34" s="136">
        <v>604</v>
      </c>
      <c r="F34" s="153" t="str">
        <f>VLOOKUP(E34,VIP!$A$2:$O14985,2,0)</f>
        <v>DRBR401</v>
      </c>
      <c r="G34" s="153" t="str">
        <f>VLOOKUP(E34,'LISTADO ATM'!$A$2:$B$900,2,0)</f>
        <v xml:space="preserve">ATM Oficina Estancia Nueva (Moca) </v>
      </c>
      <c r="H34" s="153" t="str">
        <f>VLOOKUP(E34,VIP!$A$2:$O19946,7,FALSE)</f>
        <v>Si</v>
      </c>
      <c r="I34" s="153" t="str">
        <f>VLOOKUP(E34,VIP!$A$2:$O11911,8,FALSE)</f>
        <v>Si</v>
      </c>
      <c r="J34" s="153" t="str">
        <f>VLOOKUP(E34,VIP!$A$2:$O11861,8,FALSE)</f>
        <v>Si</v>
      </c>
      <c r="K34" s="153" t="str">
        <f>VLOOKUP(E34,VIP!$A$2:$O15435,6,0)</f>
        <v>NO</v>
      </c>
      <c r="L34" s="140" t="s">
        <v>2623</v>
      </c>
      <c r="M34" s="157" t="s">
        <v>2537</v>
      </c>
      <c r="N34" s="217" t="s">
        <v>2642</v>
      </c>
      <c r="O34" s="153" t="s">
        <v>2787</v>
      </c>
      <c r="P34" s="163"/>
      <c r="Q34" s="158" t="s">
        <v>2623</v>
      </c>
    </row>
    <row r="35" spans="1:17" ht="18" x14ac:dyDescent="0.25">
      <c r="A35" s="153" t="str">
        <f>VLOOKUP(E35,'LISTADO ATM'!$A$2:$C$901,3,0)</f>
        <v>NORTE</v>
      </c>
      <c r="B35" s="150" t="s">
        <v>2780</v>
      </c>
      <c r="C35" s="96">
        <v>44423.586909722224</v>
      </c>
      <c r="D35" s="96" t="s">
        <v>2176</v>
      </c>
      <c r="E35" s="136">
        <v>728</v>
      </c>
      <c r="F35" s="153" t="str">
        <f>VLOOKUP(E35,VIP!$A$2:$O14984,2,0)</f>
        <v>DRBR051</v>
      </c>
      <c r="G35" s="153" t="str">
        <f>VLOOKUP(E35,'LISTADO ATM'!$A$2:$B$900,2,0)</f>
        <v xml:space="preserve">ATM UNP La Vega Oficina Regional Norcentral </v>
      </c>
      <c r="H35" s="153" t="str">
        <f>VLOOKUP(E35,VIP!$A$2:$O19945,7,FALSE)</f>
        <v>Si</v>
      </c>
      <c r="I35" s="153" t="str">
        <f>VLOOKUP(E35,VIP!$A$2:$O11910,8,FALSE)</f>
        <v>Si</v>
      </c>
      <c r="J35" s="153" t="str">
        <f>VLOOKUP(E35,VIP!$A$2:$O11860,8,FALSE)</f>
        <v>Si</v>
      </c>
      <c r="K35" s="153" t="str">
        <f>VLOOKUP(E35,VIP!$A$2:$O15434,6,0)</f>
        <v>SI</v>
      </c>
      <c r="L35" s="140" t="s">
        <v>2623</v>
      </c>
      <c r="M35" s="157" t="s">
        <v>2537</v>
      </c>
      <c r="N35" s="217" t="s">
        <v>2642</v>
      </c>
      <c r="O35" s="153" t="s">
        <v>2786</v>
      </c>
      <c r="P35" s="163"/>
      <c r="Q35" s="158" t="s">
        <v>2623</v>
      </c>
    </row>
    <row r="36" spans="1:17" ht="18" x14ac:dyDescent="0.25">
      <c r="A36" s="153" t="str">
        <f>VLOOKUP(E36,'LISTADO ATM'!$A$2:$C$901,3,0)</f>
        <v>ESTE</v>
      </c>
      <c r="B36" s="150" t="s">
        <v>2665</v>
      </c>
      <c r="C36" s="96">
        <v>44422.756597222222</v>
      </c>
      <c r="D36" s="96" t="s">
        <v>2175</v>
      </c>
      <c r="E36" s="136">
        <v>104</v>
      </c>
      <c r="F36" s="153" t="str">
        <f>VLOOKUP(E36,VIP!$A$2:$O14940,2,0)</f>
        <v>DRBR104</v>
      </c>
      <c r="G36" s="153" t="str">
        <f>VLOOKUP(E36,'LISTADO ATM'!$A$2:$B$900,2,0)</f>
        <v xml:space="preserve">ATM Jumbo Higuey </v>
      </c>
      <c r="H36" s="153" t="str">
        <f>VLOOKUP(E36,VIP!$A$2:$O19901,7,FALSE)</f>
        <v>Si</v>
      </c>
      <c r="I36" s="153" t="str">
        <f>VLOOKUP(E36,VIP!$A$2:$O11866,8,FALSE)</f>
        <v>Si</v>
      </c>
      <c r="J36" s="153" t="str">
        <f>VLOOKUP(E36,VIP!$A$2:$O11816,8,FALSE)</f>
        <v>Si</v>
      </c>
      <c r="K36" s="153" t="str">
        <f>VLOOKUP(E36,VIP!$A$2:$O15390,6,0)</f>
        <v>NO</v>
      </c>
      <c r="L36" s="140" t="s">
        <v>2662</v>
      </c>
      <c r="M36" s="217" t="s">
        <v>2537</v>
      </c>
      <c r="N36" s="95" t="s">
        <v>2446</v>
      </c>
      <c r="O36" s="153" t="s">
        <v>2448</v>
      </c>
      <c r="P36" s="163" t="s">
        <v>2643</v>
      </c>
      <c r="Q36" s="216">
        <v>44423.831099537034</v>
      </c>
    </row>
    <row r="37" spans="1:17" ht="18" x14ac:dyDescent="0.25">
      <c r="A37" s="153" t="str">
        <f>VLOOKUP(E37,'LISTADO ATM'!$A$2:$C$901,3,0)</f>
        <v>ESTE</v>
      </c>
      <c r="B37" s="150" t="s">
        <v>2664</v>
      </c>
      <c r="C37" s="96">
        <v>44422.756932870368</v>
      </c>
      <c r="D37" s="96" t="s">
        <v>2175</v>
      </c>
      <c r="E37" s="136">
        <v>294</v>
      </c>
      <c r="F37" s="153" t="str">
        <f>VLOOKUP(E37,VIP!$A$2:$O14939,2,0)</f>
        <v>DRBR294</v>
      </c>
      <c r="G37" s="153" t="str">
        <f>VLOOKUP(E37,'LISTADO ATM'!$A$2:$B$900,2,0)</f>
        <v xml:space="preserve">ATM Plaza Zaglul San Pedro II </v>
      </c>
      <c r="H37" s="153" t="str">
        <f>VLOOKUP(E37,VIP!$A$2:$O19900,7,FALSE)</f>
        <v>Si</v>
      </c>
      <c r="I37" s="153" t="str">
        <f>VLOOKUP(E37,VIP!$A$2:$O11865,8,FALSE)</f>
        <v>Si</v>
      </c>
      <c r="J37" s="153" t="str">
        <f>VLOOKUP(E37,VIP!$A$2:$O11815,8,FALSE)</f>
        <v>Si</v>
      </c>
      <c r="K37" s="153" t="str">
        <f>VLOOKUP(E37,VIP!$A$2:$O15389,6,0)</f>
        <v>NO</v>
      </c>
      <c r="L37" s="140" t="s">
        <v>2662</v>
      </c>
      <c r="M37" s="157" t="s">
        <v>2537</v>
      </c>
      <c r="N37" s="95" t="s">
        <v>2446</v>
      </c>
      <c r="O37" s="153" t="s">
        <v>2448</v>
      </c>
      <c r="P37" s="157" t="s">
        <v>2734</v>
      </c>
      <c r="Q37" s="158">
        <v>44423.568055555559</v>
      </c>
    </row>
    <row r="38" spans="1:17" ht="18" x14ac:dyDescent="0.25">
      <c r="A38" s="153" t="str">
        <f>VLOOKUP(E38,'LISTADO ATM'!$A$2:$C$901,3,0)</f>
        <v>NORTE</v>
      </c>
      <c r="B38" s="150" t="s">
        <v>2661</v>
      </c>
      <c r="C38" s="96">
        <v>44422.763842592591</v>
      </c>
      <c r="D38" s="96" t="s">
        <v>2176</v>
      </c>
      <c r="E38" s="136">
        <v>862</v>
      </c>
      <c r="F38" s="153" t="str">
        <f>VLOOKUP(E38,VIP!$A$2:$O14937,2,0)</f>
        <v>DRBR862</v>
      </c>
      <c r="G38" s="153" t="str">
        <f>VLOOKUP(E38,'LISTADO ATM'!$A$2:$B$900,2,0)</f>
        <v xml:space="preserve">ATM S/M Doble A (Sabaneta) </v>
      </c>
      <c r="H38" s="153" t="str">
        <f>VLOOKUP(E38,VIP!$A$2:$O19898,7,FALSE)</f>
        <v>Si</v>
      </c>
      <c r="I38" s="153" t="str">
        <f>VLOOKUP(E38,VIP!$A$2:$O11863,8,FALSE)</f>
        <v>Si</v>
      </c>
      <c r="J38" s="153" t="str">
        <f>VLOOKUP(E38,VIP!$A$2:$O11813,8,FALSE)</f>
        <v>Si</v>
      </c>
      <c r="K38" s="153" t="str">
        <f>VLOOKUP(E38,VIP!$A$2:$O15387,6,0)</f>
        <v>NO</v>
      </c>
      <c r="L38" s="140" t="s">
        <v>2662</v>
      </c>
      <c r="M38" s="157" t="s">
        <v>2537</v>
      </c>
      <c r="N38" s="217" t="s">
        <v>2642</v>
      </c>
      <c r="O38" s="153" t="s">
        <v>2585</v>
      </c>
      <c r="P38" s="157" t="s">
        <v>2734</v>
      </c>
      <c r="Q38" s="158">
        <v>44423.461111111108</v>
      </c>
    </row>
    <row r="39" spans="1:17" ht="18" x14ac:dyDescent="0.25">
      <c r="A39" s="153" t="str">
        <f>VLOOKUP(E39,'LISTADO ATM'!$A$2:$C$901,3,0)</f>
        <v>NORTE</v>
      </c>
      <c r="B39" s="150" t="s">
        <v>2694</v>
      </c>
      <c r="C39" s="96">
        <v>44422.90556712963</v>
      </c>
      <c r="D39" s="96" t="s">
        <v>2176</v>
      </c>
      <c r="E39" s="136">
        <v>431</v>
      </c>
      <c r="F39" s="153" t="str">
        <f>VLOOKUP(E39,VIP!$A$2:$O14956,2,0)</f>
        <v>DRBR583</v>
      </c>
      <c r="G39" s="153" t="str">
        <f>VLOOKUP(E39,'LISTADO ATM'!$A$2:$B$900,2,0)</f>
        <v xml:space="preserve">ATM Autoservicio Sol (Santiago) </v>
      </c>
      <c r="H39" s="153" t="str">
        <f>VLOOKUP(E39,VIP!$A$2:$O19917,7,FALSE)</f>
        <v>Si</v>
      </c>
      <c r="I39" s="153" t="str">
        <f>VLOOKUP(E39,VIP!$A$2:$O11882,8,FALSE)</f>
        <v>Si</v>
      </c>
      <c r="J39" s="153" t="str">
        <f>VLOOKUP(E39,VIP!$A$2:$O11832,8,FALSE)</f>
        <v>Si</v>
      </c>
      <c r="K39" s="153" t="str">
        <f>VLOOKUP(E39,VIP!$A$2:$O15406,6,0)</f>
        <v>SI</v>
      </c>
      <c r="L39" s="140" t="s">
        <v>2662</v>
      </c>
      <c r="M39" s="157" t="s">
        <v>2537</v>
      </c>
      <c r="N39" s="217" t="s">
        <v>2642</v>
      </c>
      <c r="O39" s="153" t="s">
        <v>2585</v>
      </c>
      <c r="P39" s="157" t="s">
        <v>2734</v>
      </c>
      <c r="Q39" s="158">
        <v>44423.624305555553</v>
      </c>
    </row>
    <row r="40" spans="1:17" ht="18" x14ac:dyDescent="0.25">
      <c r="A40" s="153" t="str">
        <f>VLOOKUP(E40,'LISTADO ATM'!$A$2:$C$901,3,0)</f>
        <v>ESTE</v>
      </c>
      <c r="B40" s="150" t="s">
        <v>2693</v>
      </c>
      <c r="C40" s="96">
        <v>44422.906215277777</v>
      </c>
      <c r="D40" s="96" t="s">
        <v>2175</v>
      </c>
      <c r="E40" s="136">
        <v>963</v>
      </c>
      <c r="F40" s="153" t="str">
        <f>VLOOKUP(E40,VIP!$A$2:$O14955,2,0)</f>
        <v>DRBR963</v>
      </c>
      <c r="G40" s="153" t="str">
        <f>VLOOKUP(E40,'LISTADO ATM'!$A$2:$B$900,2,0)</f>
        <v xml:space="preserve">ATM Multiplaza La Romana </v>
      </c>
      <c r="H40" s="153" t="str">
        <f>VLOOKUP(E40,VIP!$A$2:$O19916,7,FALSE)</f>
        <v>Si</v>
      </c>
      <c r="I40" s="153" t="str">
        <f>VLOOKUP(E40,VIP!$A$2:$O11881,8,FALSE)</f>
        <v>Si</v>
      </c>
      <c r="J40" s="153" t="str">
        <f>VLOOKUP(E40,VIP!$A$2:$O11831,8,FALSE)</f>
        <v>Si</v>
      </c>
      <c r="K40" s="153" t="str">
        <f>VLOOKUP(E40,VIP!$A$2:$O15405,6,0)</f>
        <v>NO</v>
      </c>
      <c r="L40" s="140" t="s">
        <v>2662</v>
      </c>
      <c r="M40" s="157" t="s">
        <v>2537</v>
      </c>
      <c r="N40" s="95" t="s">
        <v>2446</v>
      </c>
      <c r="O40" s="153" t="s">
        <v>2448</v>
      </c>
      <c r="P40" s="157" t="s">
        <v>2734</v>
      </c>
      <c r="Q40" s="158">
        <v>44423.628472222219</v>
      </c>
    </row>
    <row r="41" spans="1:17" ht="18" x14ac:dyDescent="0.25">
      <c r="A41" s="153" t="str">
        <f>VLOOKUP(E41,'LISTADO ATM'!$A$2:$C$901,3,0)</f>
        <v>NORTE</v>
      </c>
      <c r="B41" s="150" t="s">
        <v>2692</v>
      </c>
      <c r="C41" s="96">
        <v>44422.906898148147</v>
      </c>
      <c r="D41" s="96" t="s">
        <v>2176</v>
      </c>
      <c r="E41" s="136">
        <v>22</v>
      </c>
      <c r="F41" s="153" t="str">
        <f>VLOOKUP(E41,VIP!$A$2:$O14954,2,0)</f>
        <v>DRBR813</v>
      </c>
      <c r="G41" s="153" t="str">
        <f>VLOOKUP(E41,'LISTADO ATM'!$A$2:$B$900,2,0)</f>
        <v>ATM S/M Olimpico (Santiago)</v>
      </c>
      <c r="H41" s="153" t="str">
        <f>VLOOKUP(E41,VIP!$A$2:$O19915,7,FALSE)</f>
        <v>Si</v>
      </c>
      <c r="I41" s="153" t="str">
        <f>VLOOKUP(E41,VIP!$A$2:$O11880,8,FALSE)</f>
        <v>Si</v>
      </c>
      <c r="J41" s="153" t="str">
        <f>VLOOKUP(E41,VIP!$A$2:$O11830,8,FALSE)</f>
        <v>Si</v>
      </c>
      <c r="K41" s="153" t="str">
        <f>VLOOKUP(E41,VIP!$A$2:$O15404,6,0)</f>
        <v>NO</v>
      </c>
      <c r="L41" s="140" t="s">
        <v>2662</v>
      </c>
      <c r="M41" s="157" t="s">
        <v>2537</v>
      </c>
      <c r="N41" s="217" t="s">
        <v>2642</v>
      </c>
      <c r="O41" s="153" t="s">
        <v>2585</v>
      </c>
      <c r="P41" s="157" t="s">
        <v>2734</v>
      </c>
      <c r="Q41" s="158">
        <v>44423.462500000001</v>
      </c>
    </row>
    <row r="42" spans="1:17" ht="18" x14ac:dyDescent="0.25">
      <c r="A42" s="153" t="str">
        <f>VLOOKUP(E42,'LISTADO ATM'!$A$2:$C$901,3,0)</f>
        <v>SUR</v>
      </c>
      <c r="B42" s="150" t="s">
        <v>2691</v>
      </c>
      <c r="C42" s="96">
        <v>44422.907523148147</v>
      </c>
      <c r="D42" s="96" t="s">
        <v>2175</v>
      </c>
      <c r="E42" s="136">
        <v>962</v>
      </c>
      <c r="F42" s="153" t="str">
        <f>VLOOKUP(E42,VIP!$A$2:$O14953,2,0)</f>
        <v>DRBR962</v>
      </c>
      <c r="G42" s="153" t="str">
        <f>VLOOKUP(E42,'LISTADO ATM'!$A$2:$B$900,2,0)</f>
        <v xml:space="preserve">ATM Oficina Villa Ofelia II (San Juan) </v>
      </c>
      <c r="H42" s="153" t="str">
        <f>VLOOKUP(E42,VIP!$A$2:$O19914,7,FALSE)</f>
        <v>Si</v>
      </c>
      <c r="I42" s="153" t="str">
        <f>VLOOKUP(E42,VIP!$A$2:$O11879,8,FALSE)</f>
        <v>Si</v>
      </c>
      <c r="J42" s="153" t="str">
        <f>VLOOKUP(E42,VIP!$A$2:$O11829,8,FALSE)</f>
        <v>Si</v>
      </c>
      <c r="K42" s="153" t="str">
        <f>VLOOKUP(E42,VIP!$A$2:$O15403,6,0)</f>
        <v>NO</v>
      </c>
      <c r="L42" s="140" t="s">
        <v>2662</v>
      </c>
      <c r="M42" s="157" t="s">
        <v>2537</v>
      </c>
      <c r="N42" s="95" t="s">
        <v>2446</v>
      </c>
      <c r="O42" s="153" t="s">
        <v>2448</v>
      </c>
      <c r="P42" s="157" t="s">
        <v>2734</v>
      </c>
      <c r="Q42" s="158">
        <v>44423.629166666666</v>
      </c>
    </row>
    <row r="43" spans="1:17" ht="18" x14ac:dyDescent="0.25">
      <c r="A43" s="153" t="str">
        <f>VLOOKUP(E43,'LISTADO ATM'!$A$2:$C$901,3,0)</f>
        <v>DISTRITO NACIONAL</v>
      </c>
      <c r="B43" s="150" t="s">
        <v>2690</v>
      </c>
      <c r="C43" s="96">
        <v>44422.908275462964</v>
      </c>
      <c r="D43" s="96" t="s">
        <v>2175</v>
      </c>
      <c r="E43" s="136">
        <v>235</v>
      </c>
      <c r="F43" s="153" t="str">
        <f>VLOOKUP(E43,VIP!$A$2:$O14952,2,0)</f>
        <v>DRBR235</v>
      </c>
      <c r="G43" s="153" t="str">
        <f>VLOOKUP(E43,'LISTADO ATM'!$A$2:$B$900,2,0)</f>
        <v xml:space="preserve">ATM Oficina Multicentro La Sirena San Isidro </v>
      </c>
      <c r="H43" s="153" t="str">
        <f>VLOOKUP(E43,VIP!$A$2:$O19913,7,FALSE)</f>
        <v>Si</v>
      </c>
      <c r="I43" s="153" t="str">
        <f>VLOOKUP(E43,VIP!$A$2:$O11878,8,FALSE)</f>
        <v>Si</v>
      </c>
      <c r="J43" s="153" t="str">
        <f>VLOOKUP(E43,VIP!$A$2:$O11828,8,FALSE)</f>
        <v>Si</v>
      </c>
      <c r="K43" s="153" t="str">
        <f>VLOOKUP(E43,VIP!$A$2:$O15402,6,0)</f>
        <v>SI</v>
      </c>
      <c r="L43" s="140" t="s">
        <v>2662</v>
      </c>
      <c r="M43" s="157" t="s">
        <v>2537</v>
      </c>
      <c r="N43" s="95" t="s">
        <v>2446</v>
      </c>
      <c r="O43" s="153" t="s">
        <v>2448</v>
      </c>
      <c r="P43" s="157" t="s">
        <v>2734</v>
      </c>
      <c r="Q43" s="158">
        <v>44423.62777777778</v>
      </c>
    </row>
    <row r="44" spans="1:17" ht="18" x14ac:dyDescent="0.25">
      <c r="A44" s="153" t="str">
        <f>VLOOKUP(E44,'LISTADO ATM'!$A$2:$C$901,3,0)</f>
        <v>DISTRITO NACIONAL</v>
      </c>
      <c r="B44" s="150" t="s">
        <v>2625</v>
      </c>
      <c r="C44" s="96">
        <v>44421.610196759262</v>
      </c>
      <c r="D44" s="96" t="s">
        <v>2442</v>
      </c>
      <c r="E44" s="136">
        <v>709</v>
      </c>
      <c r="F44" s="153" t="str">
        <f>VLOOKUP(E44,VIP!$A$2:$O14883,2,0)</f>
        <v>DRBR01N</v>
      </c>
      <c r="G44" s="153" t="str">
        <f>VLOOKUP(E44,'LISTADO ATM'!$A$2:$B$900,2,0)</f>
        <v xml:space="preserve">ATM Seguros Maestro SEMMA  </v>
      </c>
      <c r="H44" s="153" t="str">
        <f>VLOOKUP(E44,VIP!$A$2:$O19844,7,FALSE)</f>
        <v>Si</v>
      </c>
      <c r="I44" s="153" t="str">
        <f>VLOOKUP(E44,VIP!$A$2:$O11809,8,FALSE)</f>
        <v>Si</v>
      </c>
      <c r="J44" s="153" t="str">
        <f>VLOOKUP(E44,VIP!$A$2:$O11759,8,FALSE)</f>
        <v>Si</v>
      </c>
      <c r="K44" s="153" t="str">
        <f>VLOOKUP(E44,VIP!$A$2:$O15333,6,0)</f>
        <v>NO</v>
      </c>
      <c r="L44" s="140" t="s">
        <v>2411</v>
      </c>
      <c r="M44" s="157" t="s">
        <v>2537</v>
      </c>
      <c r="N44" s="217" t="s">
        <v>2642</v>
      </c>
      <c r="O44" s="153" t="s">
        <v>2447</v>
      </c>
      <c r="P44" s="154"/>
      <c r="Q44" s="158">
        <v>44423.452777777777</v>
      </c>
    </row>
    <row r="45" spans="1:17" ht="18" x14ac:dyDescent="0.25">
      <c r="A45" s="153" t="str">
        <f>VLOOKUP(E45,'LISTADO ATM'!$A$2:$C$901,3,0)</f>
        <v>DISTRITO NACIONAL</v>
      </c>
      <c r="B45" s="150" t="s">
        <v>2641</v>
      </c>
      <c r="C45" s="96">
        <v>44422.389953703707</v>
      </c>
      <c r="D45" s="96" t="s">
        <v>2442</v>
      </c>
      <c r="E45" s="136">
        <v>338</v>
      </c>
      <c r="F45" s="153" t="str">
        <f>VLOOKUP(E45,VIP!$A$2:$O14946,2,0)</f>
        <v>DRBR338</v>
      </c>
      <c r="G45" s="153" t="str">
        <f>VLOOKUP(E45,'LISTADO ATM'!$A$2:$B$900,2,0)</f>
        <v>ATM S/M Aprezio Pantoja</v>
      </c>
      <c r="H45" s="153" t="str">
        <f>VLOOKUP(E45,VIP!$A$2:$O19907,7,FALSE)</f>
        <v>Si</v>
      </c>
      <c r="I45" s="153" t="str">
        <f>VLOOKUP(E45,VIP!$A$2:$O11872,8,FALSE)</f>
        <v>Si</v>
      </c>
      <c r="J45" s="153" t="str">
        <f>VLOOKUP(E45,VIP!$A$2:$O11822,8,FALSE)</f>
        <v>Si</v>
      </c>
      <c r="K45" s="153" t="str">
        <f>VLOOKUP(E45,VIP!$A$2:$O15396,6,0)</f>
        <v>NO</v>
      </c>
      <c r="L45" s="140" t="s">
        <v>2411</v>
      </c>
      <c r="M45" s="157" t="s">
        <v>2537</v>
      </c>
      <c r="N45" s="95" t="s">
        <v>2446</v>
      </c>
      <c r="O45" s="153" t="s">
        <v>2447</v>
      </c>
      <c r="P45" s="163"/>
      <c r="Q45" s="158">
        <v>44423.628472222219</v>
      </c>
    </row>
    <row r="46" spans="1:17" ht="18" x14ac:dyDescent="0.25">
      <c r="A46" s="153" t="str">
        <f>VLOOKUP(E46,'LISTADO ATM'!$A$2:$C$901,3,0)</f>
        <v>DISTRITO NACIONAL</v>
      </c>
      <c r="B46" s="150" t="s">
        <v>2639</v>
      </c>
      <c r="C46" s="96">
        <v>44422.454907407409</v>
      </c>
      <c r="D46" s="96" t="s">
        <v>2462</v>
      </c>
      <c r="E46" s="136">
        <v>536</v>
      </c>
      <c r="F46" s="153" t="str">
        <f>VLOOKUP(E46,VIP!$A$2:$O14931,2,0)</f>
        <v>DRBR509</v>
      </c>
      <c r="G46" s="153" t="str">
        <f>VLOOKUP(E46,'LISTADO ATM'!$A$2:$B$900,2,0)</f>
        <v xml:space="preserve">ATM Super Lama San Isidro </v>
      </c>
      <c r="H46" s="153" t="str">
        <f>VLOOKUP(E46,VIP!$A$2:$O19892,7,FALSE)</f>
        <v>Si</v>
      </c>
      <c r="I46" s="153" t="str">
        <f>VLOOKUP(E46,VIP!$A$2:$O11857,8,FALSE)</f>
        <v>Si</v>
      </c>
      <c r="J46" s="153" t="str">
        <f>VLOOKUP(E46,VIP!$A$2:$O11807,8,FALSE)</f>
        <v>Si</v>
      </c>
      <c r="K46" s="153" t="str">
        <f>VLOOKUP(E46,VIP!$A$2:$O15381,6,0)</f>
        <v>NO</v>
      </c>
      <c r="L46" s="140" t="s">
        <v>2411</v>
      </c>
      <c r="M46" s="157" t="s">
        <v>2537</v>
      </c>
      <c r="N46" s="95" t="s">
        <v>2446</v>
      </c>
      <c r="O46" s="153" t="s">
        <v>2463</v>
      </c>
      <c r="P46" s="163"/>
      <c r="Q46" s="158">
        <v>44423.62222222222</v>
      </c>
    </row>
    <row r="47" spans="1:17" ht="18" x14ac:dyDescent="0.25">
      <c r="A47" s="153" t="str">
        <f>VLOOKUP(E47,'LISTADO ATM'!$A$2:$C$901,3,0)</f>
        <v>DISTRITO NACIONAL</v>
      </c>
      <c r="B47" s="150" t="s">
        <v>2679</v>
      </c>
      <c r="C47" s="96">
        <v>44422.636145833334</v>
      </c>
      <c r="D47" s="96" t="s">
        <v>2442</v>
      </c>
      <c r="E47" s="136">
        <v>836</v>
      </c>
      <c r="F47" s="153" t="str">
        <f>VLOOKUP(E47,VIP!$A$2:$O14959,2,0)</f>
        <v>DRBR836</v>
      </c>
      <c r="G47" s="153" t="str">
        <f>VLOOKUP(E47,'LISTADO ATM'!$A$2:$B$900,2,0)</f>
        <v xml:space="preserve">ATM UNP Plaza Luperón </v>
      </c>
      <c r="H47" s="153" t="str">
        <f>VLOOKUP(E47,VIP!$A$2:$O19920,7,FALSE)</f>
        <v>Si</v>
      </c>
      <c r="I47" s="153" t="str">
        <f>VLOOKUP(E47,VIP!$A$2:$O11885,8,FALSE)</f>
        <v>Si</v>
      </c>
      <c r="J47" s="153" t="str">
        <f>VLOOKUP(E47,VIP!$A$2:$O11835,8,FALSE)</f>
        <v>Si</v>
      </c>
      <c r="K47" s="153" t="str">
        <f>VLOOKUP(E47,VIP!$A$2:$O15409,6,0)</f>
        <v>NO</v>
      </c>
      <c r="L47" s="140" t="s">
        <v>2411</v>
      </c>
      <c r="M47" s="157" t="s">
        <v>2537</v>
      </c>
      <c r="N47" s="95" t="s">
        <v>2446</v>
      </c>
      <c r="O47" s="153" t="s">
        <v>2447</v>
      </c>
      <c r="P47" s="163"/>
      <c r="Q47" s="158">
        <v>44423.466666666667</v>
      </c>
    </row>
    <row r="48" spans="1:17" ht="18" x14ac:dyDescent="0.25">
      <c r="A48" s="153" t="str">
        <f>VLOOKUP(E48,'LISTADO ATM'!$A$2:$C$901,3,0)</f>
        <v>DISTRITO NACIONAL</v>
      </c>
      <c r="B48" s="150" t="s">
        <v>2660</v>
      </c>
      <c r="C48" s="96">
        <v>44422.798275462963</v>
      </c>
      <c r="D48" s="96" t="s">
        <v>2442</v>
      </c>
      <c r="E48" s="136">
        <v>708</v>
      </c>
      <c r="F48" s="153" t="str">
        <f>VLOOKUP(E48,VIP!$A$2:$O14936,2,0)</f>
        <v>DRBR505</v>
      </c>
      <c r="G48" s="153" t="str">
        <f>VLOOKUP(E48,'LISTADO ATM'!$A$2:$B$900,2,0)</f>
        <v xml:space="preserve">ATM El Vestir De Hoy </v>
      </c>
      <c r="H48" s="153" t="str">
        <f>VLOOKUP(E48,VIP!$A$2:$O19897,7,FALSE)</f>
        <v>Si</v>
      </c>
      <c r="I48" s="153" t="str">
        <f>VLOOKUP(E48,VIP!$A$2:$O11862,8,FALSE)</f>
        <v>Si</v>
      </c>
      <c r="J48" s="153" t="str">
        <f>VLOOKUP(E48,VIP!$A$2:$O11812,8,FALSE)</f>
        <v>Si</v>
      </c>
      <c r="K48" s="153" t="str">
        <f>VLOOKUP(E48,VIP!$A$2:$O15386,6,0)</f>
        <v>NO</v>
      </c>
      <c r="L48" s="140" t="s">
        <v>2411</v>
      </c>
      <c r="M48" s="157" t="s">
        <v>2537</v>
      </c>
      <c r="N48" s="95" t="s">
        <v>2446</v>
      </c>
      <c r="O48" s="153" t="s">
        <v>2447</v>
      </c>
      <c r="P48" s="163"/>
      <c r="Q48" s="158">
        <v>44423.62777777778</v>
      </c>
    </row>
    <row r="49" spans="1:17" ht="18" x14ac:dyDescent="0.25">
      <c r="A49" s="153" t="str">
        <f>VLOOKUP(E49,'LISTADO ATM'!$A$2:$C$901,3,0)</f>
        <v>DISTRITO NACIONAL</v>
      </c>
      <c r="B49" s="150" t="s">
        <v>2727</v>
      </c>
      <c r="C49" s="96">
        <v>44423.021307870367</v>
      </c>
      <c r="D49" s="96" t="s">
        <v>2442</v>
      </c>
      <c r="E49" s="136">
        <v>967</v>
      </c>
      <c r="F49" s="153" t="str">
        <f>VLOOKUP(E49,VIP!$A$2:$O14974,2,0)</f>
        <v>DRBR967</v>
      </c>
      <c r="G49" s="153" t="str">
        <f>VLOOKUP(E49,'LISTADO ATM'!$A$2:$B$900,2,0)</f>
        <v xml:space="preserve">ATM UNP Hiper Olé Autopista Duarte </v>
      </c>
      <c r="H49" s="153" t="str">
        <f>VLOOKUP(E49,VIP!$A$2:$O19935,7,FALSE)</f>
        <v>Si</v>
      </c>
      <c r="I49" s="153" t="str">
        <f>VLOOKUP(E49,VIP!$A$2:$O11900,8,FALSE)</f>
        <v>Si</v>
      </c>
      <c r="J49" s="153" t="str">
        <f>VLOOKUP(E49,VIP!$A$2:$O11850,8,FALSE)</f>
        <v>Si</v>
      </c>
      <c r="K49" s="153" t="str">
        <f>VLOOKUP(E49,VIP!$A$2:$O15424,6,0)</f>
        <v>NO</v>
      </c>
      <c r="L49" s="140" t="s">
        <v>2411</v>
      </c>
      <c r="M49" s="157" t="s">
        <v>2537</v>
      </c>
      <c r="N49" s="95" t="s">
        <v>2446</v>
      </c>
      <c r="O49" s="153" t="s">
        <v>2447</v>
      </c>
      <c r="P49" s="163"/>
      <c r="Q49" s="158">
        <v>44423.628472222219</v>
      </c>
    </row>
    <row r="50" spans="1:17" ht="18" x14ac:dyDescent="0.25">
      <c r="A50" s="153" t="str">
        <f>VLOOKUP(E50,'LISTADO ATM'!$A$2:$C$901,3,0)</f>
        <v>DISTRITO NACIONAL</v>
      </c>
      <c r="B50" s="150" t="s">
        <v>2725</v>
      </c>
      <c r="C50" s="96">
        <v>44423.024097222224</v>
      </c>
      <c r="D50" s="96" t="s">
        <v>2442</v>
      </c>
      <c r="E50" s="136">
        <v>565</v>
      </c>
      <c r="F50" s="153" t="str">
        <f>VLOOKUP(E50,VIP!$A$2:$O14972,2,0)</f>
        <v>DRBR24H</v>
      </c>
      <c r="G50" s="153" t="str">
        <f>VLOOKUP(E50,'LISTADO ATM'!$A$2:$B$900,2,0)</f>
        <v xml:space="preserve">ATM S/M La Cadena Núñez de Cáceres </v>
      </c>
      <c r="H50" s="153" t="str">
        <f>VLOOKUP(E50,VIP!$A$2:$O19933,7,FALSE)</f>
        <v>Si</v>
      </c>
      <c r="I50" s="153" t="str">
        <f>VLOOKUP(E50,VIP!$A$2:$O11898,8,FALSE)</f>
        <v>Si</v>
      </c>
      <c r="J50" s="153" t="str">
        <f>VLOOKUP(E50,VIP!$A$2:$O11848,8,FALSE)</f>
        <v>Si</v>
      </c>
      <c r="K50" s="153" t="str">
        <f>VLOOKUP(E50,VIP!$A$2:$O15422,6,0)</f>
        <v>NO</v>
      </c>
      <c r="L50" s="140" t="s">
        <v>2411</v>
      </c>
      <c r="M50" s="157" t="s">
        <v>2537</v>
      </c>
      <c r="N50" s="95" t="s">
        <v>2446</v>
      </c>
      <c r="O50" s="153" t="s">
        <v>2447</v>
      </c>
      <c r="P50" s="154"/>
      <c r="Q50" s="158">
        <v>44423.467361111114</v>
      </c>
    </row>
    <row r="51" spans="1:17" ht="18" x14ac:dyDescent="0.25">
      <c r="A51" s="153" t="str">
        <f>VLOOKUP(E51,'LISTADO ATM'!$A$2:$C$901,3,0)</f>
        <v>DISTRITO NACIONAL</v>
      </c>
      <c r="B51" s="150" t="s">
        <v>2724</v>
      </c>
      <c r="C51" s="96">
        <v>44423.025648148148</v>
      </c>
      <c r="D51" s="96" t="s">
        <v>2442</v>
      </c>
      <c r="E51" s="136">
        <v>904</v>
      </c>
      <c r="F51" s="153" t="str">
        <f>VLOOKUP(E51,VIP!$A$2:$O14971,2,0)</f>
        <v>DRBR24B</v>
      </c>
      <c r="G51" s="153" t="str">
        <f>VLOOKUP(E51,'LISTADO ATM'!$A$2:$B$900,2,0)</f>
        <v xml:space="preserve">ATM Oficina Multicentro La Sirena Churchill </v>
      </c>
      <c r="H51" s="153" t="str">
        <f>VLOOKUP(E51,VIP!$A$2:$O19932,7,FALSE)</f>
        <v>Si</v>
      </c>
      <c r="I51" s="153" t="str">
        <f>VLOOKUP(E51,VIP!$A$2:$O11897,8,FALSE)</f>
        <v>Si</v>
      </c>
      <c r="J51" s="153" t="str">
        <f>VLOOKUP(E51,VIP!$A$2:$O11847,8,FALSE)</f>
        <v>Si</v>
      </c>
      <c r="K51" s="153" t="str">
        <f>VLOOKUP(E51,VIP!$A$2:$O15421,6,0)</f>
        <v>SI</v>
      </c>
      <c r="L51" s="140" t="s">
        <v>2411</v>
      </c>
      <c r="M51" s="157" t="s">
        <v>2537</v>
      </c>
      <c r="N51" s="95" t="s">
        <v>2446</v>
      </c>
      <c r="O51" s="153" t="s">
        <v>2447</v>
      </c>
      <c r="P51" s="154"/>
      <c r="Q51" s="158">
        <v>44423.628472222219</v>
      </c>
    </row>
    <row r="52" spans="1:17" ht="18" x14ac:dyDescent="0.25">
      <c r="A52" s="153" t="str">
        <f>VLOOKUP(E52,'LISTADO ATM'!$A$2:$C$901,3,0)</f>
        <v>DISTRITO NACIONAL</v>
      </c>
      <c r="B52" s="150" t="s">
        <v>2720</v>
      </c>
      <c r="C52" s="96">
        <v>44423.030393518522</v>
      </c>
      <c r="D52" s="96" t="s">
        <v>2442</v>
      </c>
      <c r="E52" s="136">
        <v>663</v>
      </c>
      <c r="F52" s="153" t="str">
        <f>VLOOKUP(E52,VIP!$A$2:$O14967,2,0)</f>
        <v>DRBR663</v>
      </c>
      <c r="G52" s="153" t="str">
        <f>VLOOKUP(E52,'LISTADO ATM'!$A$2:$B$900,2,0)</f>
        <v>ATM S/M Olé Av. España</v>
      </c>
      <c r="H52" s="153" t="str">
        <f>VLOOKUP(E52,VIP!$A$2:$O19928,7,FALSE)</f>
        <v>N/A</v>
      </c>
      <c r="I52" s="153" t="str">
        <f>VLOOKUP(E52,VIP!$A$2:$O11893,8,FALSE)</f>
        <v>N/A</v>
      </c>
      <c r="J52" s="153" t="str">
        <f>VLOOKUP(E52,VIP!$A$2:$O11843,8,FALSE)</f>
        <v>N/A</v>
      </c>
      <c r="K52" s="153" t="str">
        <f>VLOOKUP(E52,VIP!$A$2:$O15417,6,0)</f>
        <v>N/A</v>
      </c>
      <c r="L52" s="140" t="s">
        <v>2411</v>
      </c>
      <c r="M52" s="157" t="s">
        <v>2537</v>
      </c>
      <c r="N52" s="95" t="s">
        <v>2446</v>
      </c>
      <c r="O52" s="153" t="s">
        <v>2447</v>
      </c>
      <c r="P52" s="163"/>
      <c r="Q52" s="158">
        <v>44423.467361111114</v>
      </c>
    </row>
    <row r="53" spans="1:17" ht="18" x14ac:dyDescent="0.25">
      <c r="A53" s="153" t="str">
        <f>VLOOKUP(E53,'LISTADO ATM'!$A$2:$C$901,3,0)</f>
        <v>DISTRITO NACIONAL</v>
      </c>
      <c r="B53" s="150" t="s">
        <v>2719</v>
      </c>
      <c r="C53" s="96">
        <v>44423.031527777777</v>
      </c>
      <c r="D53" s="96" t="s">
        <v>2442</v>
      </c>
      <c r="E53" s="136">
        <v>391</v>
      </c>
      <c r="F53" s="153" t="str">
        <f>VLOOKUP(E53,VIP!$A$2:$O14966,2,0)</f>
        <v>DRBR391</v>
      </c>
      <c r="G53" s="153" t="str">
        <f>VLOOKUP(E53,'LISTADO ATM'!$A$2:$B$900,2,0)</f>
        <v xml:space="preserve">ATM S/M Jumbo Luperón </v>
      </c>
      <c r="H53" s="153" t="str">
        <f>VLOOKUP(E53,VIP!$A$2:$O19927,7,FALSE)</f>
        <v>Si</v>
      </c>
      <c r="I53" s="153" t="str">
        <f>VLOOKUP(E53,VIP!$A$2:$O11892,8,FALSE)</f>
        <v>Si</v>
      </c>
      <c r="J53" s="153" t="str">
        <f>VLOOKUP(E53,VIP!$A$2:$O11842,8,FALSE)</f>
        <v>Si</v>
      </c>
      <c r="K53" s="153" t="str">
        <f>VLOOKUP(E53,VIP!$A$2:$O15416,6,0)</f>
        <v>NO</v>
      </c>
      <c r="L53" s="140" t="s">
        <v>2411</v>
      </c>
      <c r="M53" s="157" t="s">
        <v>2537</v>
      </c>
      <c r="N53" s="95" t="s">
        <v>2446</v>
      </c>
      <c r="O53" s="153" t="s">
        <v>2447</v>
      </c>
      <c r="P53" s="154"/>
      <c r="Q53" s="158">
        <v>44423.46597222222</v>
      </c>
    </row>
    <row r="54" spans="1:17" ht="18" x14ac:dyDescent="0.25">
      <c r="A54" s="153" t="str">
        <f>VLOOKUP(E54,'LISTADO ATM'!$A$2:$C$901,3,0)</f>
        <v>DISTRITO NACIONAL</v>
      </c>
      <c r="B54" s="150" t="s">
        <v>2716</v>
      </c>
      <c r="C54" s="96">
        <v>44423.035833333335</v>
      </c>
      <c r="D54" s="96" t="s">
        <v>2442</v>
      </c>
      <c r="E54" s="136">
        <v>696</v>
      </c>
      <c r="F54" s="153" t="str">
        <f>VLOOKUP(E54,VIP!$A$2:$O14963,2,0)</f>
        <v>DRBR696</v>
      </c>
      <c r="G54" s="153" t="str">
        <f>VLOOKUP(E54,'LISTADO ATM'!$A$2:$B$900,2,0)</f>
        <v>ATM Olé Jacobo Majluta</v>
      </c>
      <c r="H54" s="153" t="str">
        <f>VLOOKUP(E54,VIP!$A$2:$O19924,7,FALSE)</f>
        <v>Si</v>
      </c>
      <c r="I54" s="153" t="str">
        <f>VLOOKUP(E54,VIP!$A$2:$O11889,8,FALSE)</f>
        <v>Si</v>
      </c>
      <c r="J54" s="153" t="str">
        <f>VLOOKUP(E54,VIP!$A$2:$O11839,8,FALSE)</f>
        <v>Si</v>
      </c>
      <c r="K54" s="153" t="str">
        <f>VLOOKUP(E54,VIP!$A$2:$O15413,6,0)</f>
        <v>NO</v>
      </c>
      <c r="L54" s="140" t="s">
        <v>2411</v>
      </c>
      <c r="M54" s="157" t="s">
        <v>2537</v>
      </c>
      <c r="N54" s="95" t="s">
        <v>2446</v>
      </c>
      <c r="O54" s="153" t="s">
        <v>2447</v>
      </c>
      <c r="P54" s="154"/>
      <c r="Q54" s="158">
        <v>44423.626388888886</v>
      </c>
    </row>
    <row r="55" spans="1:17" ht="18" x14ac:dyDescent="0.25">
      <c r="A55" s="153" t="str">
        <f>VLOOKUP(E55,'LISTADO ATM'!$A$2:$C$901,3,0)</f>
        <v>DISTRITO NACIONAL</v>
      </c>
      <c r="B55" s="150" t="s">
        <v>2714</v>
      </c>
      <c r="C55" s="96">
        <v>44423.045057870368</v>
      </c>
      <c r="D55" s="96" t="s">
        <v>2442</v>
      </c>
      <c r="E55" s="136">
        <v>32</v>
      </c>
      <c r="F55" s="153" t="str">
        <f>VLOOKUP(E55,VIP!$A$2:$O14961,2,0)</f>
        <v>DRBR032</v>
      </c>
      <c r="G55" s="153" t="str">
        <f>VLOOKUP(E55,'LISTADO ATM'!$A$2:$B$900,2,0)</f>
        <v xml:space="preserve">ATM Oficina San Martín II </v>
      </c>
      <c r="H55" s="153" t="str">
        <f>VLOOKUP(E55,VIP!$A$2:$O19922,7,FALSE)</f>
        <v>Si</v>
      </c>
      <c r="I55" s="153" t="str">
        <f>VLOOKUP(E55,VIP!$A$2:$O11887,8,FALSE)</f>
        <v>Si</v>
      </c>
      <c r="J55" s="153" t="str">
        <f>VLOOKUP(E55,VIP!$A$2:$O11837,8,FALSE)</f>
        <v>Si</v>
      </c>
      <c r="K55" s="153" t="str">
        <f>VLOOKUP(E55,VIP!$A$2:$O15411,6,0)</f>
        <v>NO</v>
      </c>
      <c r="L55" s="140" t="s">
        <v>2411</v>
      </c>
      <c r="M55" s="157" t="s">
        <v>2537</v>
      </c>
      <c r="N55" s="95" t="s">
        <v>2446</v>
      </c>
      <c r="O55" s="153" t="s">
        <v>2447</v>
      </c>
      <c r="P55" s="163"/>
      <c r="Q55" s="158">
        <v>44423.629861111112</v>
      </c>
    </row>
    <row r="56" spans="1:17" ht="18" x14ac:dyDescent="0.25">
      <c r="A56" s="153" t="str">
        <f>VLOOKUP(E56,'LISTADO ATM'!$A$2:$C$901,3,0)</f>
        <v>DISTRITO NACIONAL</v>
      </c>
      <c r="B56" s="150" t="s">
        <v>2713</v>
      </c>
      <c r="C56" s="96">
        <v>44423.046620370369</v>
      </c>
      <c r="D56" s="96" t="s">
        <v>2442</v>
      </c>
      <c r="E56" s="136">
        <v>394</v>
      </c>
      <c r="F56" s="153" t="str">
        <f>VLOOKUP(E56,VIP!$A$2:$O14960,2,0)</f>
        <v>DRBR394</v>
      </c>
      <c r="G56" s="153" t="str">
        <f>VLOOKUP(E56,'LISTADO ATM'!$A$2:$B$900,2,0)</f>
        <v xml:space="preserve">ATM Multicentro La Sirena Luperón </v>
      </c>
      <c r="H56" s="153" t="str">
        <f>VLOOKUP(E56,VIP!$A$2:$O19921,7,FALSE)</f>
        <v>Si</v>
      </c>
      <c r="I56" s="153" t="str">
        <f>VLOOKUP(E56,VIP!$A$2:$O11886,8,FALSE)</f>
        <v>Si</v>
      </c>
      <c r="J56" s="153" t="str">
        <f>VLOOKUP(E56,VIP!$A$2:$O11836,8,FALSE)</f>
        <v>Si</v>
      </c>
      <c r="K56" s="153" t="str">
        <f>VLOOKUP(E56,VIP!$A$2:$O15410,6,0)</f>
        <v>NO</v>
      </c>
      <c r="L56" s="140" t="s">
        <v>2411</v>
      </c>
      <c r="M56" s="157" t="s">
        <v>2537</v>
      </c>
      <c r="N56" s="95" t="s">
        <v>2446</v>
      </c>
      <c r="O56" s="153" t="s">
        <v>2447</v>
      </c>
      <c r="P56" s="163"/>
      <c r="Q56" s="158">
        <v>44423.62777777778</v>
      </c>
    </row>
    <row r="57" spans="1:17" ht="18" x14ac:dyDescent="0.25">
      <c r="A57" s="153" t="str">
        <f>VLOOKUP(E57,'LISTADO ATM'!$A$2:$C$901,3,0)</f>
        <v>DISTRITO NACIONAL</v>
      </c>
      <c r="B57" s="150">
        <v>3335989502</v>
      </c>
      <c r="C57" s="96">
        <v>44423.354768518519</v>
      </c>
      <c r="D57" s="96" t="s">
        <v>2442</v>
      </c>
      <c r="E57" s="136">
        <v>407</v>
      </c>
      <c r="F57" s="153" t="str">
        <f>VLOOKUP(E57,VIP!$A$2:$O14956,2,0)</f>
        <v>DRBR407</v>
      </c>
      <c r="G57" s="153" t="str">
        <f>VLOOKUP(E57,'LISTADO ATM'!$A$2:$B$900,2,0)</f>
        <v xml:space="preserve">ATM Multicentro La Sirena Villa Mella </v>
      </c>
      <c r="H57" s="153" t="str">
        <f>VLOOKUP(E57,VIP!$A$2:$O19917,7,FALSE)</f>
        <v>Si</v>
      </c>
      <c r="I57" s="153" t="str">
        <f>VLOOKUP(E57,VIP!$A$2:$O11882,8,FALSE)</f>
        <v>Si</v>
      </c>
      <c r="J57" s="153" t="str">
        <f>VLOOKUP(E57,VIP!$A$2:$O11832,8,FALSE)</f>
        <v>Si</v>
      </c>
      <c r="K57" s="153" t="str">
        <f>VLOOKUP(E57,VIP!$A$2:$O15406,6,0)</f>
        <v>NO</v>
      </c>
      <c r="L57" s="140" t="s">
        <v>2411</v>
      </c>
      <c r="M57" s="157" t="s">
        <v>2537</v>
      </c>
      <c r="N57" s="95" t="s">
        <v>2446</v>
      </c>
      <c r="O57" s="153" t="s">
        <v>2447</v>
      </c>
      <c r="P57" s="163"/>
      <c r="Q57" s="158">
        <v>44423.629861111112</v>
      </c>
    </row>
    <row r="58" spans="1:17" ht="18" x14ac:dyDescent="0.25">
      <c r="A58" s="153" t="str">
        <f>VLOOKUP(E58,'LISTADO ATM'!$A$2:$C$901,3,0)</f>
        <v>DISTRITO NACIONAL</v>
      </c>
      <c r="B58" s="150">
        <v>3335989506</v>
      </c>
      <c r="C58" s="96">
        <v>44423.390092592592</v>
      </c>
      <c r="D58" s="96" t="s">
        <v>2442</v>
      </c>
      <c r="E58" s="136">
        <v>416</v>
      </c>
      <c r="F58" s="153" t="str">
        <f>VLOOKUP(E58,VIP!$A$2:$O14953,2,0)</f>
        <v>DRBR416</v>
      </c>
      <c r="G58" s="153" t="str">
        <f>VLOOKUP(E58,'LISTADO ATM'!$A$2:$B$900,2,0)</f>
        <v xml:space="preserve">ATM Autobanco San Martín II </v>
      </c>
      <c r="H58" s="153" t="str">
        <f>VLOOKUP(E58,VIP!$A$2:$O19914,7,FALSE)</f>
        <v>Si</v>
      </c>
      <c r="I58" s="153" t="str">
        <f>VLOOKUP(E58,VIP!$A$2:$O11879,8,FALSE)</f>
        <v>Si</v>
      </c>
      <c r="J58" s="153" t="str">
        <f>VLOOKUP(E58,VIP!$A$2:$O11829,8,FALSE)</f>
        <v>Si</v>
      </c>
      <c r="K58" s="153" t="str">
        <f>VLOOKUP(E58,VIP!$A$2:$O15403,6,0)</f>
        <v>NO</v>
      </c>
      <c r="L58" s="140" t="s">
        <v>2411</v>
      </c>
      <c r="M58" s="217" t="s">
        <v>2537</v>
      </c>
      <c r="N58" s="95" t="s">
        <v>2446</v>
      </c>
      <c r="O58" s="153" t="s">
        <v>2447</v>
      </c>
      <c r="P58" s="163"/>
      <c r="Q58" s="217" t="s">
        <v>2734</v>
      </c>
    </row>
    <row r="59" spans="1:17" ht="18" x14ac:dyDescent="0.25">
      <c r="A59" s="153" t="str">
        <f>VLOOKUP(E59,'LISTADO ATM'!$A$2:$C$901,3,0)</f>
        <v>DISTRITO NACIONAL</v>
      </c>
      <c r="B59" s="150">
        <v>3335989507</v>
      </c>
      <c r="C59" s="96">
        <v>44423.391134259262</v>
      </c>
      <c r="D59" s="96" t="s">
        <v>2442</v>
      </c>
      <c r="E59" s="136">
        <v>240</v>
      </c>
      <c r="F59" s="153" t="str">
        <f>VLOOKUP(E59,VIP!$A$2:$O14952,2,0)</f>
        <v>DRBR24D</v>
      </c>
      <c r="G59" s="153" t="str">
        <f>VLOOKUP(E59,'LISTADO ATM'!$A$2:$B$900,2,0)</f>
        <v xml:space="preserve">ATM Oficina Carrefour I </v>
      </c>
      <c r="H59" s="153" t="str">
        <f>VLOOKUP(E59,VIP!$A$2:$O19913,7,FALSE)</f>
        <v>Si</v>
      </c>
      <c r="I59" s="153" t="str">
        <f>VLOOKUP(E59,VIP!$A$2:$O11878,8,FALSE)</f>
        <v>Si</v>
      </c>
      <c r="J59" s="153" t="str">
        <f>VLOOKUP(E59,VIP!$A$2:$O11828,8,FALSE)</f>
        <v>Si</v>
      </c>
      <c r="K59" s="153" t="str">
        <f>VLOOKUP(E59,VIP!$A$2:$O15402,6,0)</f>
        <v>SI</v>
      </c>
      <c r="L59" s="140" t="s">
        <v>2411</v>
      </c>
      <c r="M59" s="157" t="s">
        <v>2537</v>
      </c>
      <c r="N59" s="95" t="s">
        <v>2446</v>
      </c>
      <c r="O59" s="153" t="s">
        <v>2447</v>
      </c>
      <c r="P59" s="163"/>
      <c r="Q59" s="158">
        <v>44423.629166666666</v>
      </c>
    </row>
    <row r="60" spans="1:17" ht="18" x14ac:dyDescent="0.25">
      <c r="A60" s="153" t="str">
        <f>VLOOKUP(E60,'LISTADO ATM'!$A$2:$C$901,3,0)</f>
        <v>SUR</v>
      </c>
      <c r="B60" s="150" t="s">
        <v>2634</v>
      </c>
      <c r="C60" s="96">
        <v>44422.029293981483</v>
      </c>
      <c r="D60" s="96" t="s">
        <v>2175</v>
      </c>
      <c r="E60" s="136">
        <v>584</v>
      </c>
      <c r="F60" s="153" t="str">
        <f>VLOOKUP(E60,VIP!$A$2:$O14943,2,0)</f>
        <v>DRBR404</v>
      </c>
      <c r="G60" s="153" t="str">
        <f>VLOOKUP(E60,'LISTADO ATM'!$A$2:$B$900,2,0)</f>
        <v xml:space="preserve">ATM Oficina San Cristóbal I </v>
      </c>
      <c r="H60" s="153" t="str">
        <f>VLOOKUP(E60,VIP!$A$2:$O19904,7,FALSE)</f>
        <v>Si</v>
      </c>
      <c r="I60" s="153" t="str">
        <f>VLOOKUP(E60,VIP!$A$2:$O11869,8,FALSE)</f>
        <v>Si</v>
      </c>
      <c r="J60" s="153" t="str">
        <f>VLOOKUP(E60,VIP!$A$2:$O11819,8,FALSE)</f>
        <v>Si</v>
      </c>
      <c r="K60" s="153" t="str">
        <f>VLOOKUP(E60,VIP!$A$2:$O15393,6,0)</f>
        <v>SI</v>
      </c>
      <c r="L60" s="140" t="s">
        <v>2458</v>
      </c>
      <c r="M60" s="157" t="s">
        <v>2537</v>
      </c>
      <c r="N60" s="217" t="s">
        <v>2642</v>
      </c>
      <c r="O60" s="153" t="s">
        <v>2448</v>
      </c>
      <c r="P60" s="163"/>
      <c r="Q60" s="158">
        <v>44423.633333333331</v>
      </c>
    </row>
    <row r="61" spans="1:17" ht="18" x14ac:dyDescent="0.25">
      <c r="A61" s="153" t="str">
        <f>VLOOKUP(E61,'LISTADO ATM'!$A$2:$C$901,3,0)</f>
        <v>DISTRITO NACIONAL</v>
      </c>
      <c r="B61" s="150" t="s">
        <v>2675</v>
      </c>
      <c r="C61" s="96">
        <v>44422.645775462966</v>
      </c>
      <c r="D61" s="96" t="s">
        <v>2676</v>
      </c>
      <c r="E61" s="136">
        <v>264</v>
      </c>
      <c r="F61" s="153" t="str">
        <f>VLOOKUP(E61,VIP!$A$2:$O14955,2,0)</f>
        <v>DRBR264</v>
      </c>
      <c r="G61" s="153" t="str">
        <f>VLOOKUP(E61,'LISTADO ATM'!$A$2:$B$900,2,0)</f>
        <v xml:space="preserve">ATM S/M Nacional Independencia </v>
      </c>
      <c r="H61" s="153" t="str">
        <f>VLOOKUP(E61,VIP!$A$2:$O19916,7,FALSE)</f>
        <v>Si</v>
      </c>
      <c r="I61" s="153" t="str">
        <f>VLOOKUP(E61,VIP!$A$2:$O11881,8,FALSE)</f>
        <v>Si</v>
      </c>
      <c r="J61" s="153" t="str">
        <f>VLOOKUP(E61,VIP!$A$2:$O11831,8,FALSE)</f>
        <v>Si</v>
      </c>
      <c r="K61" s="153" t="str">
        <f>VLOOKUP(E61,VIP!$A$2:$O15405,6,0)</f>
        <v>SI</v>
      </c>
      <c r="L61" s="140" t="s">
        <v>2458</v>
      </c>
      <c r="M61" s="157" t="s">
        <v>2537</v>
      </c>
      <c r="N61" s="217" t="s">
        <v>2642</v>
      </c>
      <c r="O61" s="153" t="s">
        <v>2677</v>
      </c>
      <c r="P61" s="163"/>
      <c r="Q61" s="158">
        <v>44423.640277777777</v>
      </c>
    </row>
    <row r="62" spans="1:17" ht="18" x14ac:dyDescent="0.25">
      <c r="A62" s="153" t="str">
        <f>VLOOKUP(E62,'LISTADO ATM'!$A$2:$C$901,3,0)</f>
        <v>NORTE</v>
      </c>
      <c r="B62" s="150" t="s">
        <v>2686</v>
      </c>
      <c r="C62" s="96">
        <v>44422.91815972222</v>
      </c>
      <c r="D62" s="96" t="s">
        <v>2176</v>
      </c>
      <c r="E62" s="136">
        <v>151</v>
      </c>
      <c r="F62" s="153" t="str">
        <f>VLOOKUP(E62,VIP!$A$2:$O14946,2,0)</f>
        <v>DRBR151</v>
      </c>
      <c r="G62" s="153" t="str">
        <f>VLOOKUP(E62,'LISTADO ATM'!$A$2:$B$900,2,0)</f>
        <v xml:space="preserve">ATM Oficina Nagua </v>
      </c>
      <c r="H62" s="153" t="str">
        <f>VLOOKUP(E62,VIP!$A$2:$O19907,7,FALSE)</f>
        <v>Si</v>
      </c>
      <c r="I62" s="153" t="str">
        <f>VLOOKUP(E62,VIP!$A$2:$O11872,8,FALSE)</f>
        <v>Si</v>
      </c>
      <c r="J62" s="153" t="str">
        <f>VLOOKUP(E62,VIP!$A$2:$O11822,8,FALSE)</f>
        <v>Si</v>
      </c>
      <c r="K62" s="153" t="str">
        <f>VLOOKUP(E62,VIP!$A$2:$O15396,6,0)</f>
        <v>SI</v>
      </c>
      <c r="L62" s="140" t="s">
        <v>2458</v>
      </c>
      <c r="M62" s="157" t="s">
        <v>2537</v>
      </c>
      <c r="N62" s="217" t="s">
        <v>2642</v>
      </c>
      <c r="O62" s="153" t="s">
        <v>2585</v>
      </c>
      <c r="P62" s="163"/>
      <c r="Q62" s="158">
        <v>44423.640277777777</v>
      </c>
    </row>
    <row r="63" spans="1:17" ht="18" x14ac:dyDescent="0.25">
      <c r="A63" s="153" t="str">
        <f>VLOOKUP(E63,'LISTADO ATM'!$A$2:$C$901,3,0)</f>
        <v>SUR</v>
      </c>
      <c r="B63" s="150">
        <v>3335989509</v>
      </c>
      <c r="C63" s="96">
        <v>44423.412372685183</v>
      </c>
      <c r="D63" s="96" t="s">
        <v>2175</v>
      </c>
      <c r="E63" s="136">
        <v>430</v>
      </c>
      <c r="F63" s="153" t="str">
        <f>VLOOKUP(E63,VIP!$A$2:$O14950,2,0)</f>
        <v>DRBR0A2</v>
      </c>
      <c r="G63" s="153" t="str">
        <f>VLOOKUP(E63,'LISTADO ATM'!$A$2:$B$900,2,0)</f>
        <v>A/S Las Matas de Farfán</v>
      </c>
      <c r="H63" s="153" t="str">
        <f>VLOOKUP(E63,VIP!$A$2:$O19911,7,FALSE)</f>
        <v>SI</v>
      </c>
      <c r="I63" s="153" t="str">
        <f>VLOOKUP(E63,VIP!$A$2:$O11876,8,FALSE)</f>
        <v>SI</v>
      </c>
      <c r="J63" s="153" t="str">
        <f>VLOOKUP(E63,VIP!$A$2:$O11826,8,FALSE)</f>
        <v>SI</v>
      </c>
      <c r="K63" s="153" t="str">
        <f>VLOOKUP(E63,VIP!$A$2:$O15400,6,0)</f>
        <v>NO</v>
      </c>
      <c r="L63" s="140" t="s">
        <v>2458</v>
      </c>
      <c r="M63" s="217" t="s">
        <v>2537</v>
      </c>
      <c r="N63" s="95" t="s">
        <v>2446</v>
      </c>
      <c r="O63" s="153" t="s">
        <v>2448</v>
      </c>
      <c r="P63" s="163"/>
      <c r="Q63" s="216">
        <v>44423.831666666665</v>
      </c>
    </row>
    <row r="64" spans="1:17" ht="18" x14ac:dyDescent="0.25">
      <c r="A64" s="153" t="str">
        <f>VLOOKUP(E64,'LISTADO ATM'!$A$2:$C$901,3,0)</f>
        <v>NORTE</v>
      </c>
      <c r="B64" s="150">
        <v>3335989510</v>
      </c>
      <c r="C64" s="96">
        <v>44423.413171296299</v>
      </c>
      <c r="D64" s="96" t="s">
        <v>2175</v>
      </c>
      <c r="E64" s="136">
        <v>666</v>
      </c>
      <c r="F64" s="153" t="str">
        <f>VLOOKUP(E64,VIP!$A$2:$O14949,2,0)</f>
        <v>DRBR666</v>
      </c>
      <c r="G64" s="153" t="str">
        <f>VLOOKUP(E64,'LISTADO ATM'!$A$2:$B$900,2,0)</f>
        <v>ATM S/M El Porvernir Libert</v>
      </c>
      <c r="H64" s="153" t="str">
        <f>VLOOKUP(E64,VIP!$A$2:$O19910,7,FALSE)</f>
        <v>N/A</v>
      </c>
      <c r="I64" s="153" t="str">
        <f>VLOOKUP(E64,VIP!$A$2:$O11875,8,FALSE)</f>
        <v>N/A</v>
      </c>
      <c r="J64" s="153" t="str">
        <f>VLOOKUP(E64,VIP!$A$2:$O11825,8,FALSE)</f>
        <v>N/A</v>
      </c>
      <c r="K64" s="153" t="str">
        <f>VLOOKUP(E64,VIP!$A$2:$O15399,6,0)</f>
        <v>N/A</v>
      </c>
      <c r="L64" s="140" t="s">
        <v>2458</v>
      </c>
      <c r="M64" s="157" t="s">
        <v>2537</v>
      </c>
      <c r="N64" s="217" t="s">
        <v>2642</v>
      </c>
      <c r="O64" s="153" t="s">
        <v>2448</v>
      </c>
      <c r="P64" s="154"/>
      <c r="Q64" s="158">
        <v>44423.640972222223</v>
      </c>
    </row>
    <row r="65" spans="1:22" ht="18" x14ac:dyDescent="0.25">
      <c r="A65" s="153" t="str">
        <f>VLOOKUP(E65,'LISTADO ATM'!$A$2:$C$901,3,0)</f>
        <v>NORTE</v>
      </c>
      <c r="B65" s="150" t="s">
        <v>2745</v>
      </c>
      <c r="C65" s="96">
        <v>44423.663912037038</v>
      </c>
      <c r="D65" s="96" t="s">
        <v>2175</v>
      </c>
      <c r="E65" s="136">
        <v>492</v>
      </c>
      <c r="F65" s="153" t="str">
        <f>VLOOKUP(E65,VIP!$A$2:$O14978,2,0)</f>
        <v>DRBR492</v>
      </c>
      <c r="G65" s="153" t="str">
        <f>VLOOKUP(E65,'LISTADO ATM'!$A$2:$B$900,2,0)</f>
        <v>ATM S/M Nacional  El Dorado Santiago</v>
      </c>
      <c r="H65" s="153" t="str">
        <f>VLOOKUP(E65,VIP!$A$2:$O19939,7,FALSE)</f>
        <v>N/A</v>
      </c>
      <c r="I65" s="153" t="str">
        <f>VLOOKUP(E65,VIP!$A$2:$O11904,8,FALSE)</f>
        <v>N/A</v>
      </c>
      <c r="J65" s="153" t="str">
        <f>VLOOKUP(E65,VIP!$A$2:$O11854,8,FALSE)</f>
        <v>N/A</v>
      </c>
      <c r="K65" s="153" t="str">
        <f>VLOOKUP(E65,VIP!$A$2:$O15428,6,0)</f>
        <v>N/A</v>
      </c>
      <c r="L65" s="140" t="s">
        <v>2458</v>
      </c>
      <c r="M65" s="217" t="s">
        <v>2537</v>
      </c>
      <c r="N65" s="95" t="s">
        <v>2446</v>
      </c>
      <c r="O65" s="153" t="s">
        <v>2448</v>
      </c>
      <c r="P65" s="154"/>
      <c r="Q65" s="216">
        <v>44423.831666666665</v>
      </c>
    </row>
    <row r="66" spans="1:22" ht="18" x14ac:dyDescent="0.25">
      <c r="A66" s="153" t="str">
        <f>VLOOKUP(E66,'LISTADO ATM'!$A$2:$C$901,3,0)</f>
        <v>DISTRITO NACIONAL</v>
      </c>
      <c r="B66" s="150" t="s">
        <v>2765</v>
      </c>
      <c r="C66" s="96">
        <v>44423.853668981479</v>
      </c>
      <c r="D66" s="96" t="s">
        <v>2442</v>
      </c>
      <c r="E66" s="136">
        <v>240</v>
      </c>
      <c r="F66" s="153" t="str">
        <f>VLOOKUP(E66,VIP!$A$2:$O14972,2,0)</f>
        <v>DRBR24D</v>
      </c>
      <c r="G66" s="153" t="str">
        <f>VLOOKUP(E66,'LISTADO ATM'!$A$2:$B$900,2,0)</f>
        <v xml:space="preserve">ATM Oficina Carrefour I </v>
      </c>
      <c r="H66" s="153" t="str">
        <f>VLOOKUP(E66,VIP!$A$2:$O19933,7,FALSE)</f>
        <v>Si</v>
      </c>
      <c r="I66" s="153" t="str">
        <f>VLOOKUP(E66,VIP!$A$2:$O11898,8,FALSE)</f>
        <v>Si</v>
      </c>
      <c r="J66" s="153" t="str">
        <f>VLOOKUP(E66,VIP!$A$2:$O11848,8,FALSE)</f>
        <v>Si</v>
      </c>
      <c r="K66" s="153" t="str">
        <f>VLOOKUP(E66,VIP!$A$2:$O15422,6,0)</f>
        <v>SI</v>
      </c>
      <c r="L66" s="140" t="s">
        <v>2775</v>
      </c>
      <c r="M66" s="95" t="s">
        <v>2439</v>
      </c>
      <c r="N66" s="95" t="s">
        <v>2446</v>
      </c>
      <c r="O66" s="153" t="s">
        <v>2447</v>
      </c>
      <c r="P66" s="163"/>
      <c r="Q66" s="95" t="s">
        <v>2775</v>
      </c>
    </row>
    <row r="67" spans="1:22" ht="18" x14ac:dyDescent="0.25">
      <c r="A67" s="154" t="str">
        <f>VLOOKUP(E67,'LISTADO ATM'!$A$2:$C$901,3,0)</f>
        <v>DISTRITO NACIONAL</v>
      </c>
      <c r="B67" s="150">
        <v>3335987759</v>
      </c>
      <c r="C67" s="96">
        <v>44418.598854166667</v>
      </c>
      <c r="D67" s="96" t="s">
        <v>2175</v>
      </c>
      <c r="E67" s="136">
        <v>952</v>
      </c>
      <c r="F67" s="154" t="str">
        <f>VLOOKUP(E67,VIP!$A$2:$O14837,2,0)</f>
        <v>DRBR16L</v>
      </c>
      <c r="G67" s="154" t="str">
        <f>VLOOKUP(E67,'LISTADO ATM'!$A$2:$B$900,2,0)</f>
        <v xml:space="preserve">ATM Alvarez Rivas </v>
      </c>
      <c r="H67" s="154" t="str">
        <f>VLOOKUP(E67,VIP!$A$2:$O19798,7,FALSE)</f>
        <v>Si</v>
      </c>
      <c r="I67" s="154" t="str">
        <f>VLOOKUP(E67,VIP!$A$2:$O11763,8,FALSE)</f>
        <v>Si</v>
      </c>
      <c r="J67" s="154" t="str">
        <f>VLOOKUP(E67,VIP!$A$2:$O11713,8,FALSE)</f>
        <v>Si</v>
      </c>
      <c r="K67" s="154" t="str">
        <f>VLOOKUP(E67,VIP!$A$2:$O15287,6,0)</f>
        <v>NO</v>
      </c>
      <c r="L67" s="140" t="s">
        <v>2214</v>
      </c>
      <c r="M67" s="95" t="s">
        <v>2439</v>
      </c>
      <c r="N67" s="95" t="s">
        <v>2611</v>
      </c>
      <c r="O67" s="154" t="s">
        <v>2448</v>
      </c>
      <c r="P67" s="163"/>
      <c r="Q67" s="95" t="s">
        <v>2214</v>
      </c>
      <c r="R67" s="101"/>
      <c r="S67" s="101"/>
      <c r="T67" s="101"/>
      <c r="U67" s="78"/>
      <c r="V67" s="69"/>
    </row>
    <row r="68" spans="1:22" ht="18" x14ac:dyDescent="0.25">
      <c r="A68" s="154" t="str">
        <f>VLOOKUP(E68,'LISTADO ATM'!$A$2:$C$901,3,0)</f>
        <v>DISTRITO NACIONAL</v>
      </c>
      <c r="B68" s="150" t="s">
        <v>2615</v>
      </c>
      <c r="C68" s="96">
        <v>44418.814710648148</v>
      </c>
      <c r="D68" s="96" t="s">
        <v>2175</v>
      </c>
      <c r="E68" s="136">
        <v>318</v>
      </c>
      <c r="F68" s="154" t="str">
        <f>VLOOKUP(E68,VIP!$A$2:$O14849,2,0)</f>
        <v>DRBR318</v>
      </c>
      <c r="G68" s="154" t="str">
        <f>VLOOKUP(E68,'LISTADO ATM'!$A$2:$B$900,2,0)</f>
        <v>ATM Autoservicio Lope de Vega</v>
      </c>
      <c r="H68" s="154" t="str">
        <f>VLOOKUP(E68,VIP!$A$2:$O19810,7,FALSE)</f>
        <v>Si</v>
      </c>
      <c r="I68" s="154" t="str">
        <f>VLOOKUP(E68,VIP!$A$2:$O11775,8,FALSE)</f>
        <v>Si</v>
      </c>
      <c r="J68" s="154" t="str">
        <f>VLOOKUP(E68,VIP!$A$2:$O11725,8,FALSE)</f>
        <v>Si</v>
      </c>
      <c r="K68" s="154" t="str">
        <f>VLOOKUP(E68,VIP!$A$2:$O15299,6,0)</f>
        <v>NO</v>
      </c>
      <c r="L68" s="140" t="s">
        <v>2214</v>
      </c>
      <c r="M68" s="95" t="s">
        <v>2439</v>
      </c>
      <c r="N68" s="95" t="s">
        <v>2446</v>
      </c>
      <c r="O68" s="154" t="s">
        <v>2448</v>
      </c>
      <c r="P68" s="163"/>
      <c r="Q68" s="95" t="s">
        <v>2214</v>
      </c>
      <c r="R68" s="101"/>
      <c r="S68" s="101"/>
      <c r="T68" s="101"/>
      <c r="U68" s="78"/>
      <c r="V68" s="69"/>
    </row>
    <row r="69" spans="1:22" ht="18" x14ac:dyDescent="0.25">
      <c r="A69" s="154" t="str">
        <f>VLOOKUP(E69,'LISTADO ATM'!$A$2:$C$901,3,0)</f>
        <v>DISTRITO NACIONAL</v>
      </c>
      <c r="B69" s="150">
        <v>3335988673</v>
      </c>
      <c r="C69" s="96">
        <v>44421.598506944443</v>
      </c>
      <c r="D69" s="96" t="s">
        <v>2175</v>
      </c>
      <c r="E69" s="136">
        <v>915</v>
      </c>
      <c r="F69" s="154" t="str">
        <f>VLOOKUP(E69,VIP!$A$2:$O14853,2,0)</f>
        <v>DRBR24F</v>
      </c>
      <c r="G69" s="154" t="str">
        <f>VLOOKUP(E69,'LISTADO ATM'!$A$2:$B$900,2,0)</f>
        <v xml:space="preserve">ATM Multicentro La Sirena Aut. Duarte </v>
      </c>
      <c r="H69" s="154" t="str">
        <f>VLOOKUP(E69,VIP!$A$2:$O19814,7,FALSE)</f>
        <v>Si</v>
      </c>
      <c r="I69" s="154" t="str">
        <f>VLOOKUP(E69,VIP!$A$2:$O11779,8,FALSE)</f>
        <v>Si</v>
      </c>
      <c r="J69" s="154" t="str">
        <f>VLOOKUP(E69,VIP!$A$2:$O11729,8,FALSE)</f>
        <v>Si</v>
      </c>
      <c r="K69" s="154" t="str">
        <f>VLOOKUP(E69,VIP!$A$2:$O15303,6,0)</f>
        <v>SI</v>
      </c>
      <c r="L69" s="140" t="s">
        <v>2214</v>
      </c>
      <c r="M69" s="95" t="s">
        <v>2439</v>
      </c>
      <c r="N69" s="217" t="s">
        <v>2642</v>
      </c>
      <c r="O69" s="154" t="s">
        <v>2448</v>
      </c>
      <c r="P69" s="163"/>
      <c r="Q69" s="95" t="s">
        <v>2214</v>
      </c>
      <c r="R69" s="101"/>
      <c r="S69" s="101"/>
      <c r="T69" s="101"/>
      <c r="U69" s="78"/>
      <c r="V69" s="69"/>
    </row>
    <row r="70" spans="1:22" ht="18" x14ac:dyDescent="0.25">
      <c r="A70" s="154" t="str">
        <f>VLOOKUP(E70,'LISTADO ATM'!$A$2:$C$901,3,0)</f>
        <v>DISTRITO NACIONAL</v>
      </c>
      <c r="B70" s="150">
        <v>3335988690</v>
      </c>
      <c r="C70" s="96">
        <v>44421.606354166666</v>
      </c>
      <c r="D70" s="96" t="s">
        <v>2175</v>
      </c>
      <c r="E70" s="136">
        <v>707</v>
      </c>
      <c r="F70" s="154" t="str">
        <f>VLOOKUP(E70,VIP!$A$2:$O14930,2,0)</f>
        <v>DRBR707</v>
      </c>
      <c r="G70" s="154" t="str">
        <f>VLOOKUP(E70,'LISTADO ATM'!$A$2:$B$900,2,0)</f>
        <v xml:space="preserve">ATM IAD </v>
      </c>
      <c r="H70" s="154" t="str">
        <f>VLOOKUP(E70,VIP!$A$2:$O19891,7,FALSE)</f>
        <v>No</v>
      </c>
      <c r="I70" s="154" t="str">
        <f>VLOOKUP(E70,VIP!$A$2:$O11856,8,FALSE)</f>
        <v>No</v>
      </c>
      <c r="J70" s="154" t="str">
        <f>VLOOKUP(E70,VIP!$A$2:$O11806,8,FALSE)</f>
        <v>No</v>
      </c>
      <c r="K70" s="154" t="str">
        <f>VLOOKUP(E70,VIP!$A$2:$O15380,6,0)</f>
        <v>NO</v>
      </c>
      <c r="L70" s="140" t="s">
        <v>2214</v>
      </c>
      <c r="M70" s="95" t="s">
        <v>2439</v>
      </c>
      <c r="N70" s="95" t="s">
        <v>2446</v>
      </c>
      <c r="O70" s="154" t="s">
        <v>2448</v>
      </c>
      <c r="P70" s="163"/>
      <c r="Q70" s="95" t="s">
        <v>2214</v>
      </c>
      <c r="R70" s="101"/>
      <c r="S70" s="101"/>
      <c r="T70" s="101"/>
      <c r="U70" s="78"/>
      <c r="V70" s="69"/>
    </row>
    <row r="71" spans="1:22" ht="18" x14ac:dyDescent="0.25">
      <c r="A71" s="154" t="str">
        <f>VLOOKUP(E71,'LISTADO ATM'!$A$2:$C$901,3,0)</f>
        <v>DISTRITO NACIONAL</v>
      </c>
      <c r="B71" s="150" t="s">
        <v>2629</v>
      </c>
      <c r="C71" s="96">
        <v>44421.725752314815</v>
      </c>
      <c r="D71" s="96" t="s">
        <v>2175</v>
      </c>
      <c r="E71" s="136">
        <v>225</v>
      </c>
      <c r="F71" s="154" t="str">
        <f>VLOOKUP(E71,VIP!$A$2:$O14918,2,0)</f>
        <v>DRBR225</v>
      </c>
      <c r="G71" s="155" t="str">
        <f>VLOOKUP(E71,'LISTADO ATM'!$A$2:$B$900,2,0)</f>
        <v xml:space="preserve">ATM S/M Nacional Arroyo Hondo </v>
      </c>
      <c r="H71" s="154" t="str">
        <f>VLOOKUP(E71,VIP!$A$2:$O19879,7,FALSE)</f>
        <v>Si</v>
      </c>
      <c r="I71" s="154" t="str">
        <f>VLOOKUP(E71,VIP!$A$2:$O11844,8,FALSE)</f>
        <v>Si</v>
      </c>
      <c r="J71" s="154" t="str">
        <f>VLOOKUP(E71,VIP!$A$2:$O11794,8,FALSE)</f>
        <v>Si</v>
      </c>
      <c r="K71" s="154" t="str">
        <f>VLOOKUP(E71,VIP!$A$2:$O15368,6,0)</f>
        <v>NO</v>
      </c>
      <c r="L71" s="140" t="s">
        <v>2214</v>
      </c>
      <c r="M71" s="95" t="s">
        <v>2439</v>
      </c>
      <c r="N71" s="217" t="s">
        <v>2642</v>
      </c>
      <c r="O71" s="154" t="s">
        <v>2448</v>
      </c>
      <c r="P71" s="163"/>
      <c r="Q71" s="95" t="s">
        <v>2214</v>
      </c>
      <c r="R71" s="101"/>
      <c r="S71" s="101"/>
      <c r="T71" s="101"/>
      <c r="U71" s="78"/>
      <c r="V71" s="69"/>
    </row>
    <row r="72" spans="1:22" ht="18" x14ac:dyDescent="0.25">
      <c r="A72" s="154" t="str">
        <f>VLOOKUP(E72,'LISTADO ATM'!$A$2:$C$901,3,0)</f>
        <v>SUR</v>
      </c>
      <c r="B72" s="150" t="s">
        <v>2628</v>
      </c>
      <c r="C72" s="96">
        <v>44421.768599537034</v>
      </c>
      <c r="D72" s="96" t="s">
        <v>2175</v>
      </c>
      <c r="E72" s="136">
        <v>512</v>
      </c>
      <c r="F72" s="154" t="str">
        <f>VLOOKUP(E72,VIP!$A$2:$O14915,2,0)</f>
        <v>DRBR512</v>
      </c>
      <c r="G72" s="154" t="str">
        <f>VLOOKUP(E72,'LISTADO ATM'!$A$2:$B$900,2,0)</f>
        <v>ATM Plaza Jesús Ferreira</v>
      </c>
      <c r="H72" s="154" t="str">
        <f>VLOOKUP(E72,VIP!$A$2:$O19876,7,FALSE)</f>
        <v>N/A</v>
      </c>
      <c r="I72" s="154" t="str">
        <f>VLOOKUP(E72,VIP!$A$2:$O11841,8,FALSE)</f>
        <v>N/A</v>
      </c>
      <c r="J72" s="154" t="str">
        <f>VLOOKUP(E72,VIP!$A$2:$O11791,8,FALSE)</f>
        <v>N/A</v>
      </c>
      <c r="K72" s="154" t="str">
        <f>VLOOKUP(E72,VIP!$A$2:$O15365,6,0)</f>
        <v>N/A</v>
      </c>
      <c r="L72" s="140" t="s">
        <v>2214</v>
      </c>
      <c r="M72" s="95" t="s">
        <v>2439</v>
      </c>
      <c r="N72" s="217" t="s">
        <v>2642</v>
      </c>
      <c r="O72" s="154" t="s">
        <v>2448</v>
      </c>
      <c r="P72" s="154"/>
      <c r="Q72" s="95" t="s">
        <v>2214</v>
      </c>
      <c r="R72" s="101"/>
      <c r="S72" s="101"/>
      <c r="T72" s="101"/>
      <c r="U72" s="78"/>
      <c r="V72" s="69"/>
    </row>
    <row r="73" spans="1:22" ht="18" x14ac:dyDescent="0.25">
      <c r="A73" s="154" t="str">
        <f>VLOOKUP(E73,'LISTADO ATM'!$A$2:$C$901,3,0)</f>
        <v>DISTRITO NACIONAL</v>
      </c>
      <c r="B73" s="150" t="s">
        <v>2632</v>
      </c>
      <c r="C73" s="96">
        <v>44421.968333333331</v>
      </c>
      <c r="D73" s="96" t="s">
        <v>2175</v>
      </c>
      <c r="E73" s="136">
        <v>410</v>
      </c>
      <c r="F73" s="154" t="str">
        <f>VLOOKUP(E73,VIP!$A$2:$O14927,2,0)</f>
        <v>DRBR410</v>
      </c>
      <c r="G73" s="154" t="str">
        <f>VLOOKUP(E73,'LISTADO ATM'!$A$2:$B$900,2,0)</f>
        <v xml:space="preserve">ATM Oficina Las Palmas de Herrera II </v>
      </c>
      <c r="H73" s="154" t="str">
        <f>VLOOKUP(E73,VIP!$A$2:$O19888,7,FALSE)</f>
        <v>Si</v>
      </c>
      <c r="I73" s="154" t="str">
        <f>VLOOKUP(E73,VIP!$A$2:$O11853,8,FALSE)</f>
        <v>Si</v>
      </c>
      <c r="J73" s="154" t="str">
        <f>VLOOKUP(E73,VIP!$A$2:$O11803,8,FALSE)</f>
        <v>Si</v>
      </c>
      <c r="K73" s="154" t="str">
        <f>VLOOKUP(E73,VIP!$A$2:$O15377,6,0)</f>
        <v>NO</v>
      </c>
      <c r="L73" s="140" t="s">
        <v>2214</v>
      </c>
      <c r="M73" s="95" t="s">
        <v>2439</v>
      </c>
      <c r="N73" s="95" t="s">
        <v>2446</v>
      </c>
      <c r="O73" s="154" t="s">
        <v>2448</v>
      </c>
      <c r="P73" s="154"/>
      <c r="Q73" s="95" t="s">
        <v>2214</v>
      </c>
      <c r="R73" s="101"/>
      <c r="S73" s="101"/>
      <c r="T73" s="101"/>
      <c r="U73" s="78"/>
      <c r="V73" s="69"/>
    </row>
    <row r="74" spans="1:22" ht="18" x14ac:dyDescent="0.25">
      <c r="A74" s="154" t="str">
        <f>VLOOKUP(E74,'LISTADO ATM'!$A$2:$C$901,3,0)</f>
        <v>NORTE</v>
      </c>
      <c r="B74" s="150" t="s">
        <v>2657</v>
      </c>
      <c r="C74" s="96">
        <v>44422.48097222222</v>
      </c>
      <c r="D74" s="96" t="s">
        <v>2175</v>
      </c>
      <c r="E74" s="136">
        <v>266</v>
      </c>
      <c r="F74" s="154" t="str">
        <f>VLOOKUP(E74,VIP!$A$2:$O14953,2,0)</f>
        <v>DRBR266</v>
      </c>
      <c r="G74" s="154" t="str">
        <f>VLOOKUP(E74,'LISTADO ATM'!$A$2:$B$900,2,0)</f>
        <v xml:space="preserve">ATM Oficina Villa Francisca </v>
      </c>
      <c r="H74" s="154" t="str">
        <f>VLOOKUP(E74,VIP!$A$2:$O19914,7,FALSE)</f>
        <v>Si</v>
      </c>
      <c r="I74" s="154" t="str">
        <f>VLOOKUP(E74,VIP!$A$2:$O11879,8,FALSE)</f>
        <v>Si</v>
      </c>
      <c r="J74" s="154" t="str">
        <f>VLOOKUP(E74,VIP!$A$2:$O11829,8,FALSE)</f>
        <v>Si</v>
      </c>
      <c r="K74" s="154" t="str">
        <f>VLOOKUP(E74,VIP!$A$2:$O15403,6,0)</f>
        <v>NO</v>
      </c>
      <c r="L74" s="140" t="s">
        <v>2214</v>
      </c>
      <c r="M74" s="95" t="s">
        <v>2439</v>
      </c>
      <c r="N74" s="95" t="s">
        <v>2446</v>
      </c>
      <c r="O74" s="154" t="s">
        <v>2448</v>
      </c>
      <c r="P74" s="163"/>
      <c r="Q74" s="95" t="s">
        <v>2214</v>
      </c>
      <c r="R74" s="101"/>
      <c r="S74" s="101"/>
      <c r="T74" s="101"/>
      <c r="U74" s="78"/>
      <c r="V74" s="69"/>
    </row>
    <row r="75" spans="1:22" ht="18" x14ac:dyDescent="0.25">
      <c r="A75" s="154" t="str">
        <f>VLOOKUP(E75,'LISTADO ATM'!$A$2:$C$901,3,0)</f>
        <v>ESTE</v>
      </c>
      <c r="B75" s="150" t="s">
        <v>2653</v>
      </c>
      <c r="C75" s="96">
        <v>44422.500277777777</v>
      </c>
      <c r="D75" s="96" t="s">
        <v>2175</v>
      </c>
      <c r="E75" s="136">
        <v>217</v>
      </c>
      <c r="F75" s="154" t="str">
        <f>VLOOKUP(E75,VIP!$A$2:$O14945,2,0)</f>
        <v>DRBR217</v>
      </c>
      <c r="G75" s="154" t="str">
        <f>VLOOKUP(E75,'LISTADO ATM'!$A$2:$B$900,2,0)</f>
        <v xml:space="preserve">ATM Oficina Bávaro </v>
      </c>
      <c r="H75" s="154" t="str">
        <f>VLOOKUP(E75,VIP!$A$2:$O19906,7,FALSE)</f>
        <v>Si</v>
      </c>
      <c r="I75" s="154" t="str">
        <f>VLOOKUP(E75,VIP!$A$2:$O11871,8,FALSE)</f>
        <v>Si</v>
      </c>
      <c r="J75" s="154" t="str">
        <f>VLOOKUP(E75,VIP!$A$2:$O11821,8,FALSE)</f>
        <v>Si</v>
      </c>
      <c r="K75" s="154" t="str">
        <f>VLOOKUP(E75,VIP!$A$2:$O15395,6,0)</f>
        <v>NO</v>
      </c>
      <c r="L75" s="140" t="s">
        <v>2214</v>
      </c>
      <c r="M75" s="95" t="s">
        <v>2439</v>
      </c>
      <c r="N75" s="95" t="s">
        <v>2446</v>
      </c>
      <c r="O75" s="154" t="s">
        <v>2448</v>
      </c>
      <c r="P75" s="163"/>
      <c r="Q75" s="95" t="s">
        <v>2214</v>
      </c>
      <c r="R75" s="101"/>
      <c r="S75" s="101"/>
      <c r="T75" s="101"/>
      <c r="U75" s="78"/>
      <c r="V75" s="69"/>
    </row>
    <row r="76" spans="1:22" s="123" customFormat="1" ht="18" x14ac:dyDescent="0.25">
      <c r="A76" s="155" t="str">
        <f>VLOOKUP(E76,'LISTADO ATM'!$A$2:$C$901,3,0)</f>
        <v>ESTE</v>
      </c>
      <c r="B76" s="150" t="s">
        <v>2683</v>
      </c>
      <c r="C76" s="96">
        <v>44422.612476851849</v>
      </c>
      <c r="D76" s="96" t="s">
        <v>2175</v>
      </c>
      <c r="E76" s="136">
        <v>222</v>
      </c>
      <c r="F76" s="155" t="str">
        <f>VLOOKUP(E76,VIP!$A$2:$O14965,2,0)</f>
        <v>DRBR222</v>
      </c>
      <c r="G76" s="155" t="str">
        <f>VLOOKUP(E76,'LISTADO ATM'!$A$2:$B$900,2,0)</f>
        <v xml:space="preserve">ATM UNP Dominicus (La Romana) </v>
      </c>
      <c r="H76" s="155" t="str">
        <f>VLOOKUP(E76,VIP!$A$2:$O19926,7,FALSE)</f>
        <v>Si</v>
      </c>
      <c r="I76" s="155" t="str">
        <f>VLOOKUP(E76,VIP!$A$2:$O11891,8,FALSE)</f>
        <v>Si</v>
      </c>
      <c r="J76" s="155" t="str">
        <f>VLOOKUP(E76,VIP!$A$2:$O11841,8,FALSE)</f>
        <v>Si</v>
      </c>
      <c r="K76" s="155" t="str">
        <f>VLOOKUP(E76,VIP!$A$2:$O15415,6,0)</f>
        <v>NO</v>
      </c>
      <c r="L76" s="140" t="s">
        <v>2214</v>
      </c>
      <c r="M76" s="95" t="s">
        <v>2439</v>
      </c>
      <c r="N76" s="95" t="s">
        <v>2446</v>
      </c>
      <c r="O76" s="155" t="s">
        <v>2448</v>
      </c>
      <c r="P76" s="163"/>
      <c r="Q76" s="95" t="s">
        <v>2214</v>
      </c>
      <c r="U76" s="78"/>
      <c r="V76" s="138"/>
    </row>
    <row r="77" spans="1:22" s="123" customFormat="1" ht="18" x14ac:dyDescent="0.25">
      <c r="A77" s="155" t="str">
        <f>VLOOKUP(E77,'LISTADO ATM'!$A$2:$C$901,3,0)</f>
        <v>ESTE</v>
      </c>
      <c r="B77" s="150" t="s">
        <v>2681</v>
      </c>
      <c r="C77" s="96">
        <v>44422.614907407406</v>
      </c>
      <c r="D77" s="96" t="s">
        <v>2175</v>
      </c>
      <c r="E77" s="136">
        <v>519</v>
      </c>
      <c r="F77" s="155" t="str">
        <f>VLOOKUP(E77,VIP!$A$2:$O14961,2,0)</f>
        <v>DRBR519</v>
      </c>
      <c r="G77" s="155" t="str">
        <f>VLOOKUP(E77,'LISTADO ATM'!$A$2:$B$900,2,0)</f>
        <v xml:space="preserve">ATM Plaza Estrella (Bávaro) </v>
      </c>
      <c r="H77" s="155" t="str">
        <f>VLOOKUP(E77,VIP!$A$2:$O19922,7,FALSE)</f>
        <v>Si</v>
      </c>
      <c r="I77" s="155" t="str">
        <f>VLOOKUP(E77,VIP!$A$2:$O11887,8,FALSE)</f>
        <v>Si</v>
      </c>
      <c r="J77" s="155" t="str">
        <f>VLOOKUP(E77,VIP!$A$2:$O11837,8,FALSE)</f>
        <v>Si</v>
      </c>
      <c r="K77" s="155" t="str">
        <f>VLOOKUP(E77,VIP!$A$2:$O15411,6,0)</f>
        <v>NO</v>
      </c>
      <c r="L77" s="140" t="s">
        <v>2214</v>
      </c>
      <c r="M77" s="95" t="s">
        <v>2439</v>
      </c>
      <c r="N77" s="95" t="s">
        <v>2446</v>
      </c>
      <c r="O77" s="155" t="s">
        <v>2448</v>
      </c>
      <c r="P77" s="163"/>
      <c r="Q77" s="95" t="s">
        <v>2214</v>
      </c>
      <c r="U77" s="78"/>
      <c r="V77" s="138"/>
    </row>
    <row r="78" spans="1:22" s="123" customFormat="1" ht="18" x14ac:dyDescent="0.25">
      <c r="A78" s="155" t="str">
        <f>VLOOKUP(E78,'LISTADO ATM'!$A$2:$C$901,3,0)</f>
        <v>DISTRITO NACIONAL</v>
      </c>
      <c r="B78" s="150" t="s">
        <v>2671</v>
      </c>
      <c r="C78" s="96">
        <v>44422.702928240738</v>
      </c>
      <c r="D78" s="96" t="s">
        <v>2175</v>
      </c>
      <c r="E78" s="136">
        <v>87</v>
      </c>
      <c r="F78" s="155" t="str">
        <f>VLOOKUP(E78,VIP!$A$2:$O14948,2,0)</f>
        <v>DRBR087</v>
      </c>
      <c r="G78" s="155" t="str">
        <f>VLOOKUP(E78,'LISTADO ATM'!$A$2:$B$900,2,0)</f>
        <v xml:space="preserve">ATM Autoservicio Sarasota </v>
      </c>
      <c r="H78" s="155" t="str">
        <f>VLOOKUP(E78,VIP!$A$2:$O19909,7,FALSE)</f>
        <v>Si</v>
      </c>
      <c r="I78" s="155" t="str">
        <f>VLOOKUP(E78,VIP!$A$2:$O11874,8,FALSE)</f>
        <v>Si</v>
      </c>
      <c r="J78" s="155" t="str">
        <f>VLOOKUP(E78,VIP!$A$2:$O11824,8,FALSE)</f>
        <v>Si</v>
      </c>
      <c r="K78" s="155" t="str">
        <f>VLOOKUP(E78,VIP!$A$2:$O15398,6,0)</f>
        <v>NO</v>
      </c>
      <c r="L78" s="140" t="s">
        <v>2214</v>
      </c>
      <c r="M78" s="95" t="s">
        <v>2439</v>
      </c>
      <c r="N78" s="95" t="s">
        <v>2446</v>
      </c>
      <c r="O78" s="155" t="s">
        <v>2448</v>
      </c>
      <c r="P78" s="155"/>
      <c r="Q78" s="95" t="s">
        <v>2214</v>
      </c>
      <c r="U78" s="78"/>
      <c r="V78" s="138"/>
    </row>
    <row r="79" spans="1:22" s="123" customFormat="1" ht="18" x14ac:dyDescent="0.25">
      <c r="A79" s="155" t="str">
        <f>VLOOKUP(E79,'LISTADO ATM'!$A$2:$C$901,3,0)</f>
        <v>DISTRITO NACIONAL</v>
      </c>
      <c r="B79" s="150" t="s">
        <v>2659</v>
      </c>
      <c r="C79" s="96">
        <v>44422.821701388886</v>
      </c>
      <c r="D79" s="96" t="s">
        <v>2175</v>
      </c>
      <c r="E79" s="136">
        <v>377</v>
      </c>
      <c r="F79" s="155" t="str">
        <f>VLOOKUP(E79,VIP!$A$2:$O14934,2,0)</f>
        <v>DRBR377</v>
      </c>
      <c r="G79" s="155" t="str">
        <f>VLOOKUP(E79,'LISTADO ATM'!$A$2:$B$900,2,0)</f>
        <v>ATM Estación del Metro Eduardo Brito</v>
      </c>
      <c r="H79" s="155" t="str">
        <f>VLOOKUP(E79,VIP!$A$2:$O19895,7,FALSE)</f>
        <v>Si</v>
      </c>
      <c r="I79" s="155" t="str">
        <f>VLOOKUP(E79,VIP!$A$2:$O11860,8,FALSE)</f>
        <v>Si</v>
      </c>
      <c r="J79" s="155" t="str">
        <f>VLOOKUP(E79,VIP!$A$2:$O11810,8,FALSE)</f>
        <v>Si</v>
      </c>
      <c r="K79" s="155" t="str">
        <f>VLOOKUP(E79,VIP!$A$2:$O15384,6,0)</f>
        <v>NO</v>
      </c>
      <c r="L79" s="140" t="s">
        <v>2214</v>
      </c>
      <c r="M79" s="95" t="s">
        <v>2439</v>
      </c>
      <c r="N79" s="95" t="s">
        <v>2446</v>
      </c>
      <c r="O79" s="155" t="s">
        <v>2448</v>
      </c>
      <c r="P79" s="163"/>
      <c r="Q79" s="95" t="s">
        <v>2214</v>
      </c>
      <c r="U79" s="78"/>
      <c r="V79" s="138"/>
    </row>
    <row r="80" spans="1:22" s="123" customFormat="1" ht="18" x14ac:dyDescent="0.25">
      <c r="A80" s="155" t="str">
        <f>VLOOKUP(E80,'LISTADO ATM'!$A$2:$C$901,3,0)</f>
        <v>DISTRITO NACIONAL</v>
      </c>
      <c r="B80" s="150">
        <v>3335989518</v>
      </c>
      <c r="C80" s="96">
        <v>44423.493055555555</v>
      </c>
      <c r="D80" s="96" t="s">
        <v>2175</v>
      </c>
      <c r="E80" s="136">
        <v>420</v>
      </c>
      <c r="F80" s="155" t="str">
        <f>VLOOKUP(E80,VIP!$A$2:$O14969,2,0)</f>
        <v>DRBR420</v>
      </c>
      <c r="G80" s="155" t="str">
        <f>VLOOKUP(E80,'LISTADO ATM'!$A$2:$B$900,2,0)</f>
        <v xml:space="preserve">ATM DGII Av. Lincoln </v>
      </c>
      <c r="H80" s="155" t="str">
        <f>VLOOKUP(E80,VIP!$A$2:$O19930,7,FALSE)</f>
        <v>Si</v>
      </c>
      <c r="I80" s="155" t="str">
        <f>VLOOKUP(E80,VIP!$A$2:$O11895,8,FALSE)</f>
        <v>Si</v>
      </c>
      <c r="J80" s="155" t="str">
        <f>VLOOKUP(E80,VIP!$A$2:$O11845,8,FALSE)</f>
        <v>Si</v>
      </c>
      <c r="K80" s="155" t="str">
        <f>VLOOKUP(E80,VIP!$A$2:$O15419,6,0)</f>
        <v>NO</v>
      </c>
      <c r="L80" s="140" t="s">
        <v>2214</v>
      </c>
      <c r="M80" s="95" t="s">
        <v>2439</v>
      </c>
      <c r="N80" s="95" t="s">
        <v>2446</v>
      </c>
      <c r="O80" s="155" t="s">
        <v>2448</v>
      </c>
      <c r="P80" s="155"/>
      <c r="Q80" s="95" t="s">
        <v>2214</v>
      </c>
      <c r="U80" s="78"/>
      <c r="V80" s="138"/>
    </row>
    <row r="81" spans="1:22" s="123" customFormat="1" ht="18" x14ac:dyDescent="0.25">
      <c r="A81" s="155" t="str">
        <f>VLOOKUP(E81,'LISTADO ATM'!$A$2:$C$901,3,0)</f>
        <v>SUR</v>
      </c>
      <c r="B81" s="150">
        <v>3335989519</v>
      </c>
      <c r="C81" s="96">
        <v>44423.493761574071</v>
      </c>
      <c r="D81" s="96" t="s">
        <v>2175</v>
      </c>
      <c r="E81" s="136">
        <v>131</v>
      </c>
      <c r="F81" s="155" t="str">
        <f>VLOOKUP(E81,VIP!$A$2:$O14968,2,0)</f>
        <v>DRBR131</v>
      </c>
      <c r="G81" s="155" t="str">
        <f>VLOOKUP(E81,'LISTADO ATM'!$A$2:$B$900,2,0)</f>
        <v xml:space="preserve">ATM Oficina Baní I </v>
      </c>
      <c r="H81" s="155" t="str">
        <f>VLOOKUP(E81,VIP!$A$2:$O19929,7,FALSE)</f>
        <v>Si</v>
      </c>
      <c r="I81" s="155" t="str">
        <f>VLOOKUP(E81,VIP!$A$2:$O11894,8,FALSE)</f>
        <v>Si</v>
      </c>
      <c r="J81" s="155" t="str">
        <f>VLOOKUP(E81,VIP!$A$2:$O11844,8,FALSE)</f>
        <v>Si</v>
      </c>
      <c r="K81" s="155" t="str">
        <f>VLOOKUP(E81,VIP!$A$2:$O15418,6,0)</f>
        <v>NO</v>
      </c>
      <c r="L81" s="140" t="s">
        <v>2214</v>
      </c>
      <c r="M81" s="95" t="s">
        <v>2439</v>
      </c>
      <c r="N81" s="95" t="s">
        <v>2446</v>
      </c>
      <c r="O81" s="155" t="s">
        <v>2448</v>
      </c>
      <c r="P81" s="155"/>
      <c r="Q81" s="95" t="s">
        <v>2214</v>
      </c>
      <c r="U81" s="78"/>
      <c r="V81" s="138"/>
    </row>
    <row r="82" spans="1:22" s="123" customFormat="1" ht="18" x14ac:dyDescent="0.25">
      <c r="A82" s="155" t="str">
        <f>VLOOKUP(E82,'LISTADO ATM'!$A$2:$C$901,3,0)</f>
        <v>DISTRITO NACIONAL</v>
      </c>
      <c r="B82" s="150" t="s">
        <v>2743</v>
      </c>
      <c r="C82" s="96">
        <v>44423.706817129627</v>
      </c>
      <c r="D82" s="96" t="s">
        <v>2175</v>
      </c>
      <c r="E82" s="136">
        <v>378</v>
      </c>
      <c r="F82" s="155" t="str">
        <f>VLOOKUP(E82,VIP!$A$2:$O14976,2,0)</f>
        <v>DRBR378</v>
      </c>
      <c r="G82" s="155" t="str">
        <f>VLOOKUP(E82,'LISTADO ATM'!$A$2:$B$900,2,0)</f>
        <v>ATM UNP Villa Flores</v>
      </c>
      <c r="H82" s="155" t="str">
        <f>VLOOKUP(E82,VIP!$A$2:$O19937,7,FALSE)</f>
        <v>N/A</v>
      </c>
      <c r="I82" s="155" t="str">
        <f>VLOOKUP(E82,VIP!$A$2:$O11902,8,FALSE)</f>
        <v>N/A</v>
      </c>
      <c r="J82" s="155" t="str">
        <f>VLOOKUP(E82,VIP!$A$2:$O11852,8,FALSE)</f>
        <v>N/A</v>
      </c>
      <c r="K82" s="155" t="str">
        <f>VLOOKUP(E82,VIP!$A$2:$O15426,6,0)</f>
        <v>N/A</v>
      </c>
      <c r="L82" s="140" t="s">
        <v>2214</v>
      </c>
      <c r="M82" s="95" t="s">
        <v>2439</v>
      </c>
      <c r="N82" s="95" t="s">
        <v>2446</v>
      </c>
      <c r="O82" s="155" t="s">
        <v>2448</v>
      </c>
      <c r="P82" s="155"/>
      <c r="Q82" s="95" t="s">
        <v>2214</v>
      </c>
      <c r="U82" s="78"/>
      <c r="V82" s="138"/>
    </row>
    <row r="83" spans="1:22" s="123" customFormat="1" ht="18" x14ac:dyDescent="0.25">
      <c r="A83" s="155" t="str">
        <f>VLOOKUP(E83,'LISTADO ATM'!$A$2:$C$901,3,0)</f>
        <v>DISTRITO NACIONAL</v>
      </c>
      <c r="B83" s="150" t="s">
        <v>2742</v>
      </c>
      <c r="C83" s="96">
        <v>44423.707870370374</v>
      </c>
      <c r="D83" s="96" t="s">
        <v>2175</v>
      </c>
      <c r="E83" s="136">
        <v>425</v>
      </c>
      <c r="F83" s="155" t="str">
        <f>VLOOKUP(E83,VIP!$A$2:$O14975,2,0)</f>
        <v>DRBR425</v>
      </c>
      <c r="G83" s="155" t="str">
        <f>VLOOKUP(E83,'LISTADO ATM'!$A$2:$B$900,2,0)</f>
        <v xml:space="preserve">ATM UNP Jumbo Luperón II </v>
      </c>
      <c r="H83" s="155" t="str">
        <f>VLOOKUP(E83,VIP!$A$2:$O19936,7,FALSE)</f>
        <v>Si</v>
      </c>
      <c r="I83" s="155" t="str">
        <f>VLOOKUP(E83,VIP!$A$2:$O11901,8,FALSE)</f>
        <v>Si</v>
      </c>
      <c r="J83" s="155" t="str">
        <f>VLOOKUP(E83,VIP!$A$2:$O11851,8,FALSE)</f>
        <v>Si</v>
      </c>
      <c r="K83" s="155" t="str">
        <f>VLOOKUP(E83,VIP!$A$2:$O15425,6,0)</f>
        <v>NO</v>
      </c>
      <c r="L83" s="140" t="s">
        <v>2214</v>
      </c>
      <c r="M83" s="95" t="s">
        <v>2439</v>
      </c>
      <c r="N83" s="95" t="s">
        <v>2446</v>
      </c>
      <c r="O83" s="155" t="s">
        <v>2448</v>
      </c>
      <c r="P83" s="163"/>
      <c r="Q83" s="95" t="s">
        <v>2214</v>
      </c>
      <c r="U83" s="78"/>
      <c r="V83" s="138"/>
    </row>
    <row r="84" spans="1:22" s="123" customFormat="1" ht="18" x14ac:dyDescent="0.25">
      <c r="A84" s="155" t="str">
        <f>VLOOKUP(E84,'LISTADO ATM'!$A$2:$C$901,3,0)</f>
        <v>NORTE</v>
      </c>
      <c r="B84" s="150" t="s">
        <v>2741</v>
      </c>
      <c r="C84" s="96">
        <v>44423.709074074075</v>
      </c>
      <c r="D84" s="96" t="s">
        <v>2176</v>
      </c>
      <c r="E84" s="136">
        <v>747</v>
      </c>
      <c r="F84" s="155" t="str">
        <f>VLOOKUP(E84,VIP!$A$2:$O14974,2,0)</f>
        <v>DRBR200</v>
      </c>
      <c r="G84" s="155" t="str">
        <f>VLOOKUP(E84,'LISTADO ATM'!$A$2:$B$900,2,0)</f>
        <v xml:space="preserve">ATM Club BR (Santiago) </v>
      </c>
      <c r="H84" s="155" t="str">
        <f>VLOOKUP(E84,VIP!$A$2:$O19935,7,FALSE)</f>
        <v>Si</v>
      </c>
      <c r="I84" s="155" t="str">
        <f>VLOOKUP(E84,VIP!$A$2:$O11900,8,FALSE)</f>
        <v>Si</v>
      </c>
      <c r="J84" s="155" t="str">
        <f>VLOOKUP(E84,VIP!$A$2:$O11850,8,FALSE)</f>
        <v>Si</v>
      </c>
      <c r="K84" s="155" t="str">
        <f>VLOOKUP(E84,VIP!$A$2:$O15424,6,0)</f>
        <v>SI</v>
      </c>
      <c r="L84" s="140" t="s">
        <v>2214</v>
      </c>
      <c r="M84" s="95" t="s">
        <v>2439</v>
      </c>
      <c r="N84" s="95" t="s">
        <v>2446</v>
      </c>
      <c r="O84" s="155" t="s">
        <v>2585</v>
      </c>
      <c r="P84" s="155"/>
      <c r="Q84" s="95" t="s">
        <v>2214</v>
      </c>
      <c r="U84" s="78"/>
      <c r="V84" s="138"/>
    </row>
    <row r="85" spans="1:22" s="123" customFormat="1" ht="18" x14ac:dyDescent="0.25">
      <c r="A85" s="155" t="str">
        <f>VLOOKUP(E85,'LISTADO ATM'!$A$2:$C$901,3,0)</f>
        <v>NORTE</v>
      </c>
      <c r="B85" s="150" t="s">
        <v>2766</v>
      </c>
      <c r="C85" s="96">
        <v>44423.850925925923</v>
      </c>
      <c r="D85" s="96" t="s">
        <v>2176</v>
      </c>
      <c r="E85" s="136">
        <v>4</v>
      </c>
      <c r="F85" s="155" t="str">
        <f>VLOOKUP(E85,VIP!$A$2:$O14973,2,0)</f>
        <v>DRBR004</v>
      </c>
      <c r="G85" s="155" t="str">
        <f>VLOOKUP(E85,'LISTADO ATM'!$A$2:$B$900,2,0)</f>
        <v>ATM Avenida Rivas</v>
      </c>
      <c r="H85" s="155" t="str">
        <f>VLOOKUP(E85,VIP!$A$2:$O19934,7,FALSE)</f>
        <v>Si</v>
      </c>
      <c r="I85" s="155" t="str">
        <f>VLOOKUP(E85,VIP!$A$2:$O11899,8,FALSE)</f>
        <v>Si</v>
      </c>
      <c r="J85" s="155" t="str">
        <f>VLOOKUP(E85,VIP!$A$2:$O11849,8,FALSE)</f>
        <v>Si</v>
      </c>
      <c r="K85" s="155" t="str">
        <f>VLOOKUP(E85,VIP!$A$2:$O15423,6,0)</f>
        <v>NO</v>
      </c>
      <c r="L85" s="140" t="s">
        <v>2214</v>
      </c>
      <c r="M85" s="95" t="s">
        <v>2439</v>
      </c>
      <c r="N85" s="95" t="s">
        <v>2446</v>
      </c>
      <c r="O85" s="155" t="s">
        <v>2585</v>
      </c>
      <c r="P85" s="163"/>
      <c r="Q85" s="95" t="s">
        <v>2214</v>
      </c>
      <c r="U85" s="78"/>
      <c r="V85" s="138"/>
    </row>
    <row r="86" spans="1:22" s="123" customFormat="1" ht="18" x14ac:dyDescent="0.25">
      <c r="A86" s="155" t="str">
        <f>VLOOKUP(E86,'LISTADO ATM'!$A$2:$C$901,3,0)</f>
        <v>ESTE</v>
      </c>
      <c r="B86" s="150" t="s">
        <v>2798</v>
      </c>
      <c r="C86" s="96">
        <v>44423.955462962964</v>
      </c>
      <c r="D86" s="96" t="s">
        <v>2175</v>
      </c>
      <c r="E86" s="136">
        <v>433</v>
      </c>
      <c r="F86" s="155" t="str">
        <f>VLOOKUP(E86,VIP!$A$2:$O14976,2,0)</f>
        <v>DRBR433</v>
      </c>
      <c r="G86" s="155" t="str">
        <f>VLOOKUP(E86,'LISTADO ATM'!$A$2:$B$900,2,0)</f>
        <v xml:space="preserve">ATM Centro Comercial Las Canas (Cap Cana) </v>
      </c>
      <c r="H86" s="155" t="str">
        <f>VLOOKUP(E86,VIP!$A$2:$O19937,7,FALSE)</f>
        <v>Si</v>
      </c>
      <c r="I86" s="155" t="str">
        <f>VLOOKUP(E86,VIP!$A$2:$O11902,8,FALSE)</f>
        <v>Si</v>
      </c>
      <c r="J86" s="155" t="str">
        <f>VLOOKUP(E86,VIP!$A$2:$O11852,8,FALSE)</f>
        <v>Si</v>
      </c>
      <c r="K86" s="155" t="str">
        <f>VLOOKUP(E86,VIP!$A$2:$O15426,6,0)</f>
        <v>NO</v>
      </c>
      <c r="L86" s="140" t="s">
        <v>2214</v>
      </c>
      <c r="M86" s="95" t="s">
        <v>2439</v>
      </c>
      <c r="N86" s="95" t="s">
        <v>2446</v>
      </c>
      <c r="O86" s="155" t="s">
        <v>2448</v>
      </c>
      <c r="P86" s="163"/>
      <c r="Q86" s="95" t="s">
        <v>2214</v>
      </c>
      <c r="U86" s="78"/>
      <c r="V86" s="138"/>
    </row>
    <row r="87" spans="1:22" s="123" customFormat="1" ht="18" x14ac:dyDescent="0.25">
      <c r="A87" s="155" t="str">
        <f>VLOOKUP(E87,'LISTADO ATM'!$A$2:$C$901,3,0)</f>
        <v>DISTRITO NACIONAL</v>
      </c>
      <c r="B87" s="150" t="s">
        <v>2796</v>
      </c>
      <c r="C87" s="96">
        <v>44423.957650462966</v>
      </c>
      <c r="D87" s="96" t="s">
        <v>2175</v>
      </c>
      <c r="E87" s="136">
        <v>113</v>
      </c>
      <c r="F87" s="155" t="str">
        <f>VLOOKUP(E87,VIP!$A$2:$O14974,2,0)</f>
        <v>DRBR113</v>
      </c>
      <c r="G87" s="155" t="str">
        <f>VLOOKUP(E87,'LISTADO ATM'!$A$2:$B$900,2,0)</f>
        <v xml:space="preserve">ATM Autoservicio Atalaya del Mar </v>
      </c>
      <c r="H87" s="155" t="str">
        <f>VLOOKUP(E87,VIP!$A$2:$O19935,7,FALSE)</f>
        <v>Si</v>
      </c>
      <c r="I87" s="155" t="str">
        <f>VLOOKUP(E87,VIP!$A$2:$O11900,8,FALSE)</f>
        <v>No</v>
      </c>
      <c r="J87" s="155" t="str">
        <f>VLOOKUP(E87,VIP!$A$2:$O11850,8,FALSE)</f>
        <v>No</v>
      </c>
      <c r="K87" s="155" t="str">
        <f>VLOOKUP(E87,VIP!$A$2:$O15424,6,0)</f>
        <v>NO</v>
      </c>
      <c r="L87" s="140" t="s">
        <v>2214</v>
      </c>
      <c r="M87" s="95" t="s">
        <v>2439</v>
      </c>
      <c r="N87" s="95" t="s">
        <v>2446</v>
      </c>
      <c r="O87" s="155" t="s">
        <v>2448</v>
      </c>
      <c r="P87" s="163"/>
      <c r="Q87" s="95" t="s">
        <v>2214</v>
      </c>
      <c r="U87" s="78"/>
      <c r="V87" s="138"/>
    </row>
    <row r="88" spans="1:22" s="123" customFormat="1" ht="18" x14ac:dyDescent="0.25">
      <c r="A88" s="155" t="str">
        <f>VLOOKUP(E88,'LISTADO ATM'!$A$2:$C$901,3,0)</f>
        <v>NORTE</v>
      </c>
      <c r="B88" s="150" t="s">
        <v>2795</v>
      </c>
      <c r="C88" s="96">
        <v>44423.959976851853</v>
      </c>
      <c r="D88" s="96" t="s">
        <v>2176</v>
      </c>
      <c r="E88" s="136">
        <v>948</v>
      </c>
      <c r="F88" s="155" t="str">
        <f>VLOOKUP(E88,VIP!$A$2:$O14973,2,0)</f>
        <v>DRBR948</v>
      </c>
      <c r="G88" s="155" t="str">
        <f>VLOOKUP(E88,'LISTADO ATM'!$A$2:$B$900,2,0)</f>
        <v xml:space="preserve">ATM Autobanco El Jaya II (SFM) </v>
      </c>
      <c r="H88" s="155" t="str">
        <f>VLOOKUP(E88,VIP!$A$2:$O19934,7,FALSE)</f>
        <v>Si</v>
      </c>
      <c r="I88" s="155" t="str">
        <f>VLOOKUP(E88,VIP!$A$2:$O11899,8,FALSE)</f>
        <v>Si</v>
      </c>
      <c r="J88" s="155" t="str">
        <f>VLOOKUP(E88,VIP!$A$2:$O11849,8,FALSE)</f>
        <v>Si</v>
      </c>
      <c r="K88" s="155" t="str">
        <f>VLOOKUP(E88,VIP!$A$2:$O15423,6,0)</f>
        <v>NO</v>
      </c>
      <c r="L88" s="140" t="s">
        <v>2214</v>
      </c>
      <c r="M88" s="95" t="s">
        <v>2439</v>
      </c>
      <c r="N88" s="95" t="s">
        <v>2446</v>
      </c>
      <c r="O88" s="155" t="s">
        <v>2585</v>
      </c>
      <c r="P88" s="163"/>
      <c r="Q88" s="95" t="s">
        <v>2214</v>
      </c>
      <c r="U88" s="78"/>
      <c r="V88" s="138"/>
    </row>
    <row r="89" spans="1:22" s="123" customFormat="1" ht="18" x14ac:dyDescent="0.25">
      <c r="A89" s="155" t="str">
        <f>VLOOKUP(E89,'LISTADO ATM'!$A$2:$C$901,3,0)</f>
        <v>NORTE</v>
      </c>
      <c r="B89" s="150" t="s">
        <v>2794</v>
      </c>
      <c r="C89" s="96">
        <v>44423.960844907408</v>
      </c>
      <c r="D89" s="96" t="s">
        <v>2176</v>
      </c>
      <c r="E89" s="136">
        <v>94</v>
      </c>
      <c r="F89" s="155" t="str">
        <f>VLOOKUP(E89,VIP!$A$2:$O14972,2,0)</f>
        <v>DRBR094</v>
      </c>
      <c r="G89" s="155" t="str">
        <f>VLOOKUP(E89,'LISTADO ATM'!$A$2:$B$900,2,0)</f>
        <v xml:space="preserve">ATM Centro de Caja Porvenir (San Francisco) </v>
      </c>
      <c r="H89" s="155" t="str">
        <f>VLOOKUP(E89,VIP!$A$2:$O19933,7,FALSE)</f>
        <v>Si</v>
      </c>
      <c r="I89" s="155" t="str">
        <f>VLOOKUP(E89,VIP!$A$2:$O11898,8,FALSE)</f>
        <v>Si</v>
      </c>
      <c r="J89" s="155" t="str">
        <f>VLOOKUP(E89,VIP!$A$2:$O11848,8,FALSE)</f>
        <v>Si</v>
      </c>
      <c r="K89" s="155" t="str">
        <f>VLOOKUP(E89,VIP!$A$2:$O15422,6,0)</f>
        <v>NO</v>
      </c>
      <c r="L89" s="140" t="s">
        <v>2214</v>
      </c>
      <c r="M89" s="95" t="s">
        <v>2439</v>
      </c>
      <c r="N89" s="95" t="s">
        <v>2446</v>
      </c>
      <c r="O89" s="155" t="s">
        <v>2585</v>
      </c>
      <c r="P89" s="163"/>
      <c r="Q89" s="95" t="s">
        <v>2214</v>
      </c>
      <c r="U89" s="78"/>
      <c r="V89" s="138"/>
    </row>
    <row r="90" spans="1:22" s="123" customFormat="1" ht="18" x14ac:dyDescent="0.25">
      <c r="A90" s="155" t="str">
        <f>VLOOKUP(E90,'LISTADO ATM'!$A$2:$C$901,3,0)</f>
        <v>DISTRITO NACIONAL</v>
      </c>
      <c r="B90" s="150" t="s">
        <v>2793</v>
      </c>
      <c r="C90" s="96">
        <v>44423.961875000001</v>
      </c>
      <c r="D90" s="96" t="s">
        <v>2175</v>
      </c>
      <c r="E90" s="136">
        <v>34</v>
      </c>
      <c r="F90" s="155" t="str">
        <f>VLOOKUP(E90,VIP!$A$2:$O14971,2,0)</f>
        <v>DRBR034</v>
      </c>
      <c r="G90" s="155" t="str">
        <f>VLOOKUP(E90,'LISTADO ATM'!$A$2:$B$900,2,0)</f>
        <v xml:space="preserve">ATM Plaza de la Salud </v>
      </c>
      <c r="H90" s="155" t="str">
        <f>VLOOKUP(E90,VIP!$A$2:$O19932,7,FALSE)</f>
        <v>Si</v>
      </c>
      <c r="I90" s="155" t="str">
        <f>VLOOKUP(E90,VIP!$A$2:$O11897,8,FALSE)</f>
        <v>Si</v>
      </c>
      <c r="J90" s="155" t="str">
        <f>VLOOKUP(E90,VIP!$A$2:$O11847,8,FALSE)</f>
        <v>Si</v>
      </c>
      <c r="K90" s="155" t="str">
        <f>VLOOKUP(E90,VIP!$A$2:$O15421,6,0)</f>
        <v>NO</v>
      </c>
      <c r="L90" s="140" t="s">
        <v>2214</v>
      </c>
      <c r="M90" s="95" t="s">
        <v>2439</v>
      </c>
      <c r="N90" s="95" t="s">
        <v>2446</v>
      </c>
      <c r="O90" s="155" t="s">
        <v>2448</v>
      </c>
      <c r="P90" s="163"/>
      <c r="Q90" s="95" t="s">
        <v>2214</v>
      </c>
      <c r="U90" s="78"/>
      <c r="V90" s="138"/>
    </row>
    <row r="91" spans="1:22" s="123" customFormat="1" ht="18" x14ac:dyDescent="0.25">
      <c r="A91" s="155" t="str">
        <f>VLOOKUP(E91,'[1]LISTADO ATM'!$A$2:$C$902,3,0)</f>
        <v>DISTRITO NACIONAL</v>
      </c>
      <c r="B91" s="150" t="s">
        <v>2619</v>
      </c>
      <c r="C91" s="96">
        <v>44419.692395833335</v>
      </c>
      <c r="D91" s="96" t="s">
        <v>2175</v>
      </c>
      <c r="E91" s="136">
        <v>446</v>
      </c>
      <c r="F91" s="155" t="str">
        <f>VLOOKUP(E91,[1]VIP!$A$2:$O14930,2,0)</f>
        <v>DRBR446</v>
      </c>
      <c r="G91" s="155" t="str">
        <f>VLOOKUP(E91,'[1]LISTADO ATM'!$A$2:$B$901,2,0)</f>
        <v>ATM Hipodromo V Centenario</v>
      </c>
      <c r="H91" s="155" t="str">
        <f>VLOOKUP(E91,[1]VIP!$A$2:$O19891,7,FALSE)</f>
        <v>Si</v>
      </c>
      <c r="I91" s="155" t="str">
        <f>VLOOKUP(E91,[1]VIP!$A$2:$O11856,8,FALSE)</f>
        <v>Si</v>
      </c>
      <c r="J91" s="155" t="str">
        <f>VLOOKUP(E91,[1]VIP!$A$2:$O11806,8,FALSE)</f>
        <v>Si</v>
      </c>
      <c r="K91" s="155" t="str">
        <f>VLOOKUP(E91,[1]VIP!$A$2:$O15380,6,0)</f>
        <v>NO</v>
      </c>
      <c r="L91" s="140" t="s">
        <v>2240</v>
      </c>
      <c r="M91" s="95" t="s">
        <v>2439</v>
      </c>
      <c r="N91" s="95" t="s">
        <v>2446</v>
      </c>
      <c r="O91" s="155" t="s">
        <v>2448</v>
      </c>
      <c r="P91" s="163"/>
      <c r="Q91" s="95" t="s">
        <v>2240</v>
      </c>
      <c r="U91" s="78"/>
      <c r="V91" s="138"/>
    </row>
    <row r="92" spans="1:22" s="123" customFormat="1" ht="18" x14ac:dyDescent="0.25">
      <c r="A92" s="155" t="str">
        <f>VLOOKUP(E92,'[1]LISTADO ATM'!$A$2:$C$902,3,0)</f>
        <v>DISTRITO NACIONAL</v>
      </c>
      <c r="B92" s="150" t="s">
        <v>2618</v>
      </c>
      <c r="C92" s="96">
        <v>44419.714999999997</v>
      </c>
      <c r="D92" s="96" t="s">
        <v>2175</v>
      </c>
      <c r="E92" s="136">
        <v>375</v>
      </c>
      <c r="F92" s="155" t="str">
        <f>VLOOKUP(E92,[1]VIP!$A$2:$O14918,2,0)</f>
        <v>DRBR375</v>
      </c>
      <c r="G92" s="155" t="str">
        <f>VLOOKUP(E92,'[1]LISTADO ATM'!$A$2:$B$901,2,0)</f>
        <v>ATM Base Naval Las Caletas</v>
      </c>
      <c r="H92" s="155" t="str">
        <f>VLOOKUP(E92,[1]VIP!$A$2:$O19879,7,FALSE)</f>
        <v>N/A</v>
      </c>
      <c r="I92" s="155" t="str">
        <f>VLOOKUP(E92,[1]VIP!$A$2:$O11844,8,FALSE)</f>
        <v>N/A</v>
      </c>
      <c r="J92" s="155" t="str">
        <f>VLOOKUP(E92,[1]VIP!$A$2:$O11794,8,FALSE)</f>
        <v>N/A</v>
      </c>
      <c r="K92" s="155" t="str">
        <f>VLOOKUP(E92,[1]VIP!$A$2:$O15368,6,0)</f>
        <v>N/A</v>
      </c>
      <c r="L92" s="140" t="s">
        <v>2240</v>
      </c>
      <c r="M92" s="95" t="s">
        <v>2439</v>
      </c>
      <c r="N92" s="95" t="s">
        <v>2446</v>
      </c>
      <c r="O92" s="155" t="s">
        <v>2448</v>
      </c>
      <c r="P92" s="163"/>
      <c r="Q92" s="95" t="s">
        <v>2240</v>
      </c>
      <c r="U92" s="78"/>
      <c r="V92" s="138"/>
    </row>
    <row r="93" spans="1:22" s="123" customFormat="1" ht="18" x14ac:dyDescent="0.25">
      <c r="A93" s="155" t="str">
        <f>VLOOKUP(E93,'LISTADO ATM'!$A$2:$C$901,3,0)</f>
        <v>NORTE</v>
      </c>
      <c r="B93" s="150" t="s">
        <v>2621</v>
      </c>
      <c r="C93" s="96">
        <v>44420.707858796297</v>
      </c>
      <c r="D93" s="96" t="s">
        <v>2176</v>
      </c>
      <c r="E93" s="136">
        <v>809</v>
      </c>
      <c r="F93" s="155" t="str">
        <f>VLOOKUP(E93,VIP!$A$2:$O14869,2,0)</f>
        <v>DRBR809</v>
      </c>
      <c r="G93" s="155" t="str">
        <f>VLOOKUP(E93,'LISTADO ATM'!$A$2:$B$900,2,0)</f>
        <v>ATM Yoma (Cotuí)</v>
      </c>
      <c r="H93" s="155" t="str">
        <f>VLOOKUP(E93,VIP!$A$2:$O19830,7,FALSE)</f>
        <v>Si</v>
      </c>
      <c r="I93" s="155" t="str">
        <f>VLOOKUP(E93,VIP!$A$2:$O11795,8,FALSE)</f>
        <v>Si</v>
      </c>
      <c r="J93" s="155" t="str">
        <f>VLOOKUP(E93,VIP!$A$2:$O11745,8,FALSE)</f>
        <v>Si</v>
      </c>
      <c r="K93" s="155" t="str">
        <f>VLOOKUP(E93,VIP!$A$2:$O15319,6,0)</f>
        <v>NO</v>
      </c>
      <c r="L93" s="140" t="s">
        <v>2240</v>
      </c>
      <c r="M93" s="95" t="s">
        <v>2439</v>
      </c>
      <c r="N93" s="95" t="s">
        <v>2446</v>
      </c>
      <c r="O93" s="155" t="s">
        <v>2585</v>
      </c>
      <c r="P93" s="163"/>
      <c r="Q93" s="95" t="s">
        <v>2240</v>
      </c>
      <c r="U93" s="78"/>
      <c r="V93" s="138"/>
    </row>
    <row r="94" spans="1:22" s="123" customFormat="1" ht="18" x14ac:dyDescent="0.25">
      <c r="A94" s="155" t="str">
        <f>VLOOKUP(E94,'LISTADO ATM'!$A$2:$C$901,3,0)</f>
        <v>DISTRITO NACIONAL</v>
      </c>
      <c r="B94" s="150" t="s">
        <v>2624</v>
      </c>
      <c r="C94" s="96">
        <v>44421.44332175926</v>
      </c>
      <c r="D94" s="96" t="s">
        <v>2175</v>
      </c>
      <c r="E94" s="136">
        <v>2</v>
      </c>
      <c r="F94" s="155" t="str">
        <f>VLOOKUP(E94,VIP!$A$2:$O14855,2,0)</f>
        <v>DRBR002</v>
      </c>
      <c r="G94" s="155" t="str">
        <f>VLOOKUP(E94,'LISTADO ATM'!$A$2:$B$900,2,0)</f>
        <v>ATM Autoservicio Padre Castellano</v>
      </c>
      <c r="H94" s="155" t="str">
        <f>VLOOKUP(E94,VIP!$A$2:$O19816,7,FALSE)</f>
        <v>Si</v>
      </c>
      <c r="I94" s="155" t="str">
        <f>VLOOKUP(E94,VIP!$A$2:$O11781,8,FALSE)</f>
        <v>Si</v>
      </c>
      <c r="J94" s="155" t="str">
        <f>VLOOKUP(E94,VIP!$A$2:$O11731,8,FALSE)</f>
        <v>Si</v>
      </c>
      <c r="K94" s="155" t="str">
        <f>VLOOKUP(E94,VIP!$A$2:$O15305,6,0)</f>
        <v>NO</v>
      </c>
      <c r="L94" s="140" t="s">
        <v>2240</v>
      </c>
      <c r="M94" s="95" t="s">
        <v>2439</v>
      </c>
      <c r="N94" s="217" t="s">
        <v>2642</v>
      </c>
      <c r="O94" s="155" t="s">
        <v>2448</v>
      </c>
      <c r="P94" s="155"/>
      <c r="Q94" s="95" t="s">
        <v>2240</v>
      </c>
      <c r="U94" s="78"/>
      <c r="V94" s="138"/>
    </row>
    <row r="95" spans="1:22" s="123" customFormat="1" ht="18" x14ac:dyDescent="0.25">
      <c r="A95" s="155" t="str">
        <f>VLOOKUP(E95,'LISTADO ATM'!$A$2:$C$901,3,0)</f>
        <v>DISTRITO NACIONAL</v>
      </c>
      <c r="B95" s="150">
        <v>3335988691</v>
      </c>
      <c r="C95" s="96">
        <v>44421.606481481482</v>
      </c>
      <c r="D95" s="96" t="s">
        <v>2175</v>
      </c>
      <c r="E95" s="136">
        <v>935</v>
      </c>
      <c r="F95" s="155" t="str">
        <f>VLOOKUP(E95,VIP!$A$2:$O14930,2,0)</f>
        <v>DRBR16J</v>
      </c>
      <c r="G95" s="155" t="str">
        <f>VLOOKUP(E95,'LISTADO ATM'!$A$2:$B$900,2,0)</f>
        <v xml:space="preserve">ATM Oficina John F. Kennedy </v>
      </c>
      <c r="H95" s="155" t="str">
        <f>VLOOKUP(E95,VIP!$A$2:$O19891,7,FALSE)</f>
        <v>Si</v>
      </c>
      <c r="I95" s="155" t="str">
        <f>VLOOKUP(E95,VIP!$A$2:$O11856,8,FALSE)</f>
        <v>Si</v>
      </c>
      <c r="J95" s="155" t="str">
        <f>VLOOKUP(E95,VIP!$A$2:$O11806,8,FALSE)</f>
        <v>Si</v>
      </c>
      <c r="K95" s="155" t="str">
        <f>VLOOKUP(E95,VIP!$A$2:$O15380,6,0)</f>
        <v>SI</v>
      </c>
      <c r="L95" s="140" t="s">
        <v>2240</v>
      </c>
      <c r="M95" s="95" t="s">
        <v>2439</v>
      </c>
      <c r="N95" s="95" t="s">
        <v>2611</v>
      </c>
      <c r="O95" s="155" t="s">
        <v>2448</v>
      </c>
      <c r="P95" s="155"/>
      <c r="Q95" s="95" t="s">
        <v>2240</v>
      </c>
      <c r="U95" s="78"/>
      <c r="V95" s="138"/>
    </row>
    <row r="96" spans="1:22" s="123" customFormat="1" ht="18" x14ac:dyDescent="0.25">
      <c r="A96" s="155" t="str">
        <f>VLOOKUP(E96,'LISTADO ATM'!$A$2:$C$901,3,0)</f>
        <v>NORTE</v>
      </c>
      <c r="B96" s="150" t="s">
        <v>2627</v>
      </c>
      <c r="C96" s="96">
        <v>44421.779236111113</v>
      </c>
      <c r="D96" s="96" t="s">
        <v>2176</v>
      </c>
      <c r="E96" s="136">
        <v>985</v>
      </c>
      <c r="F96" s="155" t="str">
        <f>VLOOKUP(E96,VIP!$A$2:$O14912,2,0)</f>
        <v>DRBR985</v>
      </c>
      <c r="G96" s="155" t="str">
        <f>VLOOKUP(E96,'LISTADO ATM'!$A$2:$B$900,2,0)</f>
        <v xml:space="preserve">ATM Oficina Dajabón II </v>
      </c>
      <c r="H96" s="155" t="str">
        <f>VLOOKUP(E96,VIP!$A$2:$O19873,7,FALSE)</f>
        <v>Si</v>
      </c>
      <c r="I96" s="155" t="str">
        <f>VLOOKUP(E96,VIP!$A$2:$O11838,8,FALSE)</f>
        <v>Si</v>
      </c>
      <c r="J96" s="155" t="str">
        <f>VLOOKUP(E96,VIP!$A$2:$O11788,8,FALSE)</f>
        <v>Si</v>
      </c>
      <c r="K96" s="155" t="str">
        <f>VLOOKUP(E96,VIP!$A$2:$O15362,6,0)</f>
        <v>NO</v>
      </c>
      <c r="L96" s="140" t="s">
        <v>2240</v>
      </c>
      <c r="M96" s="95" t="s">
        <v>2439</v>
      </c>
      <c r="N96" s="217" t="s">
        <v>2642</v>
      </c>
      <c r="O96" s="155" t="s">
        <v>2585</v>
      </c>
      <c r="P96" s="163"/>
      <c r="Q96" s="95" t="s">
        <v>2240</v>
      </c>
      <c r="U96" s="78"/>
      <c r="V96" s="138"/>
    </row>
    <row r="97" spans="1:22" s="123" customFormat="1" ht="18" x14ac:dyDescent="0.25">
      <c r="A97" s="155" t="str">
        <f>VLOOKUP(E97,'LISTADO ATM'!$A$2:$C$901,3,0)</f>
        <v>DISTRITO NACIONAL</v>
      </c>
      <c r="B97" s="150" t="s">
        <v>2633</v>
      </c>
      <c r="C97" s="96">
        <v>44422.181979166664</v>
      </c>
      <c r="D97" s="96" t="s">
        <v>2175</v>
      </c>
      <c r="E97" s="136">
        <v>938</v>
      </c>
      <c r="F97" s="155" t="str">
        <f>VLOOKUP(E97,VIP!$A$2:$O14935,2,0)</f>
        <v>DRBR938</v>
      </c>
      <c r="G97" s="155" t="str">
        <f>VLOOKUP(E97,'LISTADO ATM'!$A$2:$B$900,2,0)</f>
        <v xml:space="preserve">ATM Autobanco Oficina Filadelfia Plaza </v>
      </c>
      <c r="H97" s="155" t="str">
        <f>VLOOKUP(E97,VIP!$A$2:$O19896,7,FALSE)</f>
        <v>Si</v>
      </c>
      <c r="I97" s="155" t="str">
        <f>VLOOKUP(E97,VIP!$A$2:$O11861,8,FALSE)</f>
        <v>Si</v>
      </c>
      <c r="J97" s="155" t="str">
        <f>VLOOKUP(E97,VIP!$A$2:$O11811,8,FALSE)</f>
        <v>Si</v>
      </c>
      <c r="K97" s="155" t="str">
        <f>VLOOKUP(E97,VIP!$A$2:$O15385,6,0)</f>
        <v>NO</v>
      </c>
      <c r="L97" s="140" t="s">
        <v>2240</v>
      </c>
      <c r="M97" s="95" t="s">
        <v>2439</v>
      </c>
      <c r="N97" s="95" t="s">
        <v>2446</v>
      </c>
      <c r="O97" s="155" t="s">
        <v>2448</v>
      </c>
      <c r="P97" s="163"/>
      <c r="Q97" s="95" t="s">
        <v>2240</v>
      </c>
      <c r="U97" s="78"/>
      <c r="V97" s="138"/>
    </row>
    <row r="98" spans="1:22" s="123" customFormat="1" ht="18" x14ac:dyDescent="0.25">
      <c r="A98" s="155" t="str">
        <f>VLOOKUP(E98,'LISTADO ATM'!$A$2:$C$901,3,0)</f>
        <v>DISTRITO NACIONAL</v>
      </c>
      <c r="B98" s="150" t="s">
        <v>2652</v>
      </c>
      <c r="C98" s="96">
        <v>44422.50613425926</v>
      </c>
      <c r="D98" s="96" t="s">
        <v>2175</v>
      </c>
      <c r="E98" s="136">
        <v>865</v>
      </c>
      <c r="F98" s="155" t="str">
        <f>VLOOKUP(E98,VIP!$A$2:$O14944,2,0)</f>
        <v>DRBR865</v>
      </c>
      <c r="G98" s="155" t="str">
        <f>VLOOKUP(E98,'LISTADO ATM'!$A$2:$B$900,2,0)</f>
        <v xml:space="preserve">ATM Club Naco </v>
      </c>
      <c r="H98" s="155" t="str">
        <f>VLOOKUP(E98,VIP!$A$2:$O19905,7,FALSE)</f>
        <v>Si</v>
      </c>
      <c r="I98" s="155" t="str">
        <f>VLOOKUP(E98,VIP!$A$2:$O11870,8,FALSE)</f>
        <v>Si</v>
      </c>
      <c r="J98" s="155" t="str">
        <f>VLOOKUP(E98,VIP!$A$2:$O11820,8,FALSE)</f>
        <v>Si</v>
      </c>
      <c r="K98" s="155" t="str">
        <f>VLOOKUP(E98,VIP!$A$2:$O15394,6,0)</f>
        <v>NO</v>
      </c>
      <c r="L98" s="140" t="s">
        <v>2240</v>
      </c>
      <c r="M98" s="95" t="s">
        <v>2439</v>
      </c>
      <c r="N98" s="95" t="s">
        <v>2446</v>
      </c>
      <c r="O98" s="155" t="s">
        <v>2448</v>
      </c>
      <c r="P98" s="163"/>
      <c r="Q98" s="95" t="s">
        <v>2240</v>
      </c>
      <c r="U98" s="78"/>
      <c r="V98" s="138"/>
    </row>
    <row r="99" spans="1:22" s="123" customFormat="1" ht="18" x14ac:dyDescent="0.25">
      <c r="A99" s="155" t="str">
        <f>VLOOKUP(E99,'LISTADO ATM'!$A$2:$C$901,3,0)</f>
        <v>DISTRITO NACIONAL</v>
      </c>
      <c r="B99" s="150" t="s">
        <v>2651</v>
      </c>
      <c r="C99" s="96">
        <v>44422.520289351851</v>
      </c>
      <c r="D99" s="96" t="s">
        <v>2175</v>
      </c>
      <c r="E99" s="136">
        <v>549</v>
      </c>
      <c r="F99" s="155" t="str">
        <f>VLOOKUP(E99,VIP!$A$2:$O14943,2,0)</f>
        <v>DRBR026</v>
      </c>
      <c r="G99" s="155" t="str">
        <f>VLOOKUP(E99,'LISTADO ATM'!$A$2:$B$900,2,0)</f>
        <v xml:space="preserve">ATM Ministerio de Turismo (Oficinas Gubernamentales) </v>
      </c>
      <c r="H99" s="155" t="str">
        <f>VLOOKUP(E99,VIP!$A$2:$O19904,7,FALSE)</f>
        <v>Si</v>
      </c>
      <c r="I99" s="155" t="str">
        <f>VLOOKUP(E99,VIP!$A$2:$O11869,8,FALSE)</f>
        <v>Si</v>
      </c>
      <c r="J99" s="155" t="str">
        <f>VLOOKUP(E99,VIP!$A$2:$O11819,8,FALSE)</f>
        <v>Si</v>
      </c>
      <c r="K99" s="155" t="str">
        <f>VLOOKUP(E99,VIP!$A$2:$O15393,6,0)</f>
        <v>NO</v>
      </c>
      <c r="L99" s="140" t="s">
        <v>2240</v>
      </c>
      <c r="M99" s="95" t="s">
        <v>2439</v>
      </c>
      <c r="N99" s="95" t="s">
        <v>2446</v>
      </c>
      <c r="O99" s="155" t="s">
        <v>2448</v>
      </c>
      <c r="P99" s="163"/>
      <c r="Q99" s="95" t="s">
        <v>2240</v>
      </c>
      <c r="U99" s="78"/>
      <c r="V99" s="138"/>
    </row>
    <row r="100" spans="1:22" s="123" customFormat="1" ht="18" x14ac:dyDescent="0.25">
      <c r="A100" s="155" t="str">
        <f>VLOOKUP(E100,'LISTADO ATM'!$A$2:$C$901,3,0)</f>
        <v>DISTRITO NACIONAL</v>
      </c>
      <c r="B100" s="150" t="s">
        <v>2646</v>
      </c>
      <c r="C100" s="96">
        <v>44422.580833333333</v>
      </c>
      <c r="D100" s="96" t="s">
        <v>2175</v>
      </c>
      <c r="E100" s="136">
        <v>581</v>
      </c>
      <c r="F100" s="155" t="str">
        <f>VLOOKUP(E100,VIP!$A$2:$O14935,2,0)</f>
        <v>DRBR426</v>
      </c>
      <c r="G100" s="155" t="str">
        <f>VLOOKUP(E100,'LISTADO ATM'!$A$2:$B$900,2,0)</f>
        <v>ATM Banco Bandex II (Antiguo BNV II)</v>
      </c>
      <c r="H100" s="155" t="str">
        <f>VLOOKUP(E100,VIP!$A$2:$O19896,7,FALSE)</f>
        <v>No</v>
      </c>
      <c r="I100" s="155" t="str">
        <f>VLOOKUP(E100,VIP!$A$2:$O11861,8,FALSE)</f>
        <v>No</v>
      </c>
      <c r="J100" s="155" t="str">
        <f>VLOOKUP(E100,VIP!$A$2:$O11811,8,FALSE)</f>
        <v>No</v>
      </c>
      <c r="K100" s="155" t="str">
        <f>VLOOKUP(E100,VIP!$A$2:$O15385,6,0)</f>
        <v/>
      </c>
      <c r="L100" s="140" t="s">
        <v>2240</v>
      </c>
      <c r="M100" s="95" t="s">
        <v>2439</v>
      </c>
      <c r="N100" s="95" t="s">
        <v>2446</v>
      </c>
      <c r="O100" s="155" t="s">
        <v>2448</v>
      </c>
      <c r="P100" s="163"/>
      <c r="Q100" s="95" t="s">
        <v>2240</v>
      </c>
      <c r="U100" s="78"/>
      <c r="V100" s="138"/>
    </row>
    <row r="101" spans="1:22" s="123" customFormat="1" ht="18" x14ac:dyDescent="0.25">
      <c r="A101" s="155" t="str">
        <f>VLOOKUP(E101,'LISTADO ATM'!$A$2:$C$901,3,0)</f>
        <v>ESTE</v>
      </c>
      <c r="B101" s="150" t="s">
        <v>2672</v>
      </c>
      <c r="C101" s="96">
        <v>44422.651759259257</v>
      </c>
      <c r="D101" s="96" t="s">
        <v>2175</v>
      </c>
      <c r="E101" s="136">
        <v>822</v>
      </c>
      <c r="F101" s="155" t="str">
        <f>VLOOKUP(E101,VIP!$A$2:$O14949,2,0)</f>
        <v>DRBR822</v>
      </c>
      <c r="G101" s="155" t="str">
        <f>VLOOKUP(E101,'LISTADO ATM'!$A$2:$B$900,2,0)</f>
        <v xml:space="preserve">ATM INDUSPALMA </v>
      </c>
      <c r="H101" s="155" t="str">
        <f>VLOOKUP(E101,VIP!$A$2:$O19910,7,FALSE)</f>
        <v>Si</v>
      </c>
      <c r="I101" s="155" t="str">
        <f>VLOOKUP(E101,VIP!$A$2:$O11875,8,FALSE)</f>
        <v>Si</v>
      </c>
      <c r="J101" s="155" t="str">
        <f>VLOOKUP(E101,VIP!$A$2:$O11825,8,FALSE)</f>
        <v>Si</v>
      </c>
      <c r="K101" s="155" t="str">
        <f>VLOOKUP(E101,VIP!$A$2:$O15399,6,0)</f>
        <v>NO</v>
      </c>
      <c r="L101" s="140" t="s">
        <v>2240</v>
      </c>
      <c r="M101" s="95" t="s">
        <v>2439</v>
      </c>
      <c r="N101" s="95" t="s">
        <v>2446</v>
      </c>
      <c r="O101" s="155" t="s">
        <v>2448</v>
      </c>
      <c r="P101" s="163"/>
      <c r="Q101" s="95" t="s">
        <v>2240</v>
      </c>
      <c r="U101" s="78"/>
      <c r="V101" s="138"/>
    </row>
    <row r="102" spans="1:22" s="123" customFormat="1" ht="18" x14ac:dyDescent="0.25">
      <c r="A102" s="155" t="str">
        <f>VLOOKUP(E102,'LISTADO ATM'!$A$2:$C$901,3,0)</f>
        <v>DISTRITO NACIONAL</v>
      </c>
      <c r="B102" s="150" t="s">
        <v>2669</v>
      </c>
      <c r="C102" s="96">
        <v>44422.712442129632</v>
      </c>
      <c r="D102" s="96" t="s">
        <v>2175</v>
      </c>
      <c r="E102" s="136">
        <v>735</v>
      </c>
      <c r="F102" s="155" t="str">
        <f>VLOOKUP(E102,VIP!$A$2:$O14946,2,0)</f>
        <v>DRBR179</v>
      </c>
      <c r="G102" s="155" t="str">
        <f>VLOOKUP(E102,'LISTADO ATM'!$A$2:$B$900,2,0)</f>
        <v xml:space="preserve">ATM Oficina Independencia II  </v>
      </c>
      <c r="H102" s="155" t="str">
        <f>VLOOKUP(E102,VIP!$A$2:$O19907,7,FALSE)</f>
        <v>Si</v>
      </c>
      <c r="I102" s="155" t="str">
        <f>VLOOKUP(E102,VIP!$A$2:$O11872,8,FALSE)</f>
        <v>Si</v>
      </c>
      <c r="J102" s="155" t="str">
        <f>VLOOKUP(E102,VIP!$A$2:$O11822,8,FALSE)</f>
        <v>Si</v>
      </c>
      <c r="K102" s="155" t="str">
        <f>VLOOKUP(E102,VIP!$A$2:$O15396,6,0)</f>
        <v>NO</v>
      </c>
      <c r="L102" s="140" t="s">
        <v>2240</v>
      </c>
      <c r="M102" s="95" t="s">
        <v>2439</v>
      </c>
      <c r="N102" s="95" t="s">
        <v>2446</v>
      </c>
      <c r="O102" s="155" t="s">
        <v>2448</v>
      </c>
      <c r="P102" s="163"/>
      <c r="Q102" s="95" t="s">
        <v>2240</v>
      </c>
      <c r="U102" s="78"/>
      <c r="V102" s="138"/>
    </row>
    <row r="103" spans="1:22" s="123" customFormat="1" ht="18" x14ac:dyDescent="0.25">
      <c r="A103" s="155" t="str">
        <f>VLOOKUP(E103,'LISTADO ATM'!$A$2:$C$901,3,0)</f>
        <v>DISTRITO NACIONAL</v>
      </c>
      <c r="B103" s="150" t="s">
        <v>2668</v>
      </c>
      <c r="C103" s="96">
        <v>44422.714456018519</v>
      </c>
      <c r="D103" s="96" t="s">
        <v>2175</v>
      </c>
      <c r="E103" s="136">
        <v>734</v>
      </c>
      <c r="F103" s="155" t="str">
        <f>VLOOKUP(E103,VIP!$A$2:$O14945,2,0)</f>
        <v>DRBR178</v>
      </c>
      <c r="G103" s="155" t="str">
        <f>VLOOKUP(E103,'LISTADO ATM'!$A$2:$B$900,2,0)</f>
        <v xml:space="preserve">ATM Oficina Independencia I </v>
      </c>
      <c r="H103" s="155" t="str">
        <f>VLOOKUP(E103,VIP!$A$2:$O19906,7,FALSE)</f>
        <v>Si</v>
      </c>
      <c r="I103" s="155" t="str">
        <f>VLOOKUP(E103,VIP!$A$2:$O11871,8,FALSE)</f>
        <v>Si</v>
      </c>
      <c r="J103" s="155" t="str">
        <f>VLOOKUP(E103,VIP!$A$2:$O11821,8,FALSE)</f>
        <v>Si</v>
      </c>
      <c r="K103" s="155" t="str">
        <f>VLOOKUP(E103,VIP!$A$2:$O15395,6,0)</f>
        <v>SI</v>
      </c>
      <c r="L103" s="140" t="s">
        <v>2240</v>
      </c>
      <c r="M103" s="95" t="s">
        <v>2439</v>
      </c>
      <c r="N103" s="95" t="s">
        <v>2446</v>
      </c>
      <c r="O103" s="155" t="s">
        <v>2448</v>
      </c>
      <c r="P103" s="163"/>
      <c r="Q103" s="95" t="s">
        <v>2240</v>
      </c>
      <c r="U103" s="78"/>
      <c r="V103" s="138"/>
    </row>
    <row r="104" spans="1:22" s="123" customFormat="1" ht="18" x14ac:dyDescent="0.25">
      <c r="A104" s="155" t="str">
        <f>VLOOKUP(E104,'LISTADO ATM'!$A$2:$C$901,3,0)</f>
        <v>DISTRITO NACIONAL</v>
      </c>
      <c r="B104" s="150" t="s">
        <v>2684</v>
      </c>
      <c r="C104" s="96">
        <v>44422.919745370367</v>
      </c>
      <c r="D104" s="96" t="s">
        <v>2175</v>
      </c>
      <c r="E104" s="136">
        <v>622</v>
      </c>
      <c r="F104" s="155" t="str">
        <f>VLOOKUP(E104,VIP!$A$2:$O14943,2,0)</f>
        <v>DRBR622</v>
      </c>
      <c r="G104" s="155" t="str">
        <f>VLOOKUP(E104,'LISTADO ATM'!$A$2:$B$900,2,0)</f>
        <v xml:space="preserve">ATM Ayuntamiento D.N. </v>
      </c>
      <c r="H104" s="155" t="str">
        <f>VLOOKUP(E104,VIP!$A$2:$O19904,7,FALSE)</f>
        <v>Si</v>
      </c>
      <c r="I104" s="155" t="str">
        <f>VLOOKUP(E104,VIP!$A$2:$O11869,8,FALSE)</f>
        <v>Si</v>
      </c>
      <c r="J104" s="155" t="str">
        <f>VLOOKUP(E104,VIP!$A$2:$O11819,8,FALSE)</f>
        <v>Si</v>
      </c>
      <c r="K104" s="155" t="str">
        <f>VLOOKUP(E104,VIP!$A$2:$O15393,6,0)</f>
        <v>NO</v>
      </c>
      <c r="L104" s="140" t="s">
        <v>2240</v>
      </c>
      <c r="M104" s="95" t="s">
        <v>2439</v>
      </c>
      <c r="N104" s="95" t="s">
        <v>2446</v>
      </c>
      <c r="O104" s="155" t="s">
        <v>2448</v>
      </c>
      <c r="P104" s="163"/>
      <c r="Q104" s="95" t="s">
        <v>2240</v>
      </c>
      <c r="U104" s="78"/>
      <c r="V104" s="138"/>
    </row>
    <row r="105" spans="1:22" s="123" customFormat="1" ht="18" x14ac:dyDescent="0.25">
      <c r="A105" s="155" t="str">
        <f>VLOOKUP(E105,'LISTADO ATM'!$A$2:$C$901,3,0)</f>
        <v>ESTE</v>
      </c>
      <c r="B105" s="150" t="s">
        <v>2703</v>
      </c>
      <c r="C105" s="96">
        <v>44423.092627314814</v>
      </c>
      <c r="D105" s="96" t="s">
        <v>2175</v>
      </c>
      <c r="E105" s="136">
        <v>789</v>
      </c>
      <c r="F105" s="155" t="str">
        <f>VLOOKUP(E105,VIP!$A$2:$O14950,2,0)</f>
        <v>DRBR789</v>
      </c>
      <c r="G105" s="155" t="str">
        <f>VLOOKUP(E105,'LISTADO ATM'!$A$2:$B$900,2,0)</f>
        <v>ATM Hotel Bellevue Boca Chica</v>
      </c>
      <c r="H105" s="155" t="str">
        <f>VLOOKUP(E105,VIP!$A$2:$O19911,7,FALSE)</f>
        <v>Si</v>
      </c>
      <c r="I105" s="155" t="str">
        <f>VLOOKUP(E105,VIP!$A$2:$O11876,8,FALSE)</f>
        <v>Si</v>
      </c>
      <c r="J105" s="155" t="str">
        <f>VLOOKUP(E105,VIP!$A$2:$O11826,8,FALSE)</f>
        <v>Si</v>
      </c>
      <c r="K105" s="155" t="str">
        <f>VLOOKUP(E105,VIP!$A$2:$O15400,6,0)</f>
        <v>NO</v>
      </c>
      <c r="L105" s="140" t="s">
        <v>2240</v>
      </c>
      <c r="M105" s="95" t="s">
        <v>2439</v>
      </c>
      <c r="N105" s="95" t="s">
        <v>2446</v>
      </c>
      <c r="O105" s="155" t="s">
        <v>2448</v>
      </c>
      <c r="P105" s="163"/>
      <c r="Q105" s="95" t="s">
        <v>2240</v>
      </c>
      <c r="U105" s="78"/>
      <c r="V105" s="138"/>
    </row>
    <row r="106" spans="1:22" s="123" customFormat="1" ht="18" x14ac:dyDescent="0.25">
      <c r="A106" s="155" t="str">
        <f>VLOOKUP(E106,'LISTADO ATM'!$A$2:$C$901,3,0)</f>
        <v>DISTRITO NACIONAL</v>
      </c>
      <c r="B106" s="150" t="s">
        <v>2740</v>
      </c>
      <c r="C106" s="96">
        <v>44423.774386574078</v>
      </c>
      <c r="D106" s="96" t="s">
        <v>2175</v>
      </c>
      <c r="E106" s="136">
        <v>588</v>
      </c>
      <c r="F106" s="155" t="str">
        <f>VLOOKUP(E106,VIP!$A$2:$O14973,2,0)</f>
        <v>DRBR01O</v>
      </c>
      <c r="G106" s="155" t="str">
        <f>VLOOKUP(E106,'LISTADO ATM'!$A$2:$B$900,2,0)</f>
        <v xml:space="preserve">ATM INAVI </v>
      </c>
      <c r="H106" s="155" t="str">
        <f>VLOOKUP(E106,VIP!$A$2:$O19934,7,FALSE)</f>
        <v>Si</v>
      </c>
      <c r="I106" s="155" t="str">
        <f>VLOOKUP(E106,VIP!$A$2:$O11899,8,FALSE)</f>
        <v>Si</v>
      </c>
      <c r="J106" s="155" t="str">
        <f>VLOOKUP(E106,VIP!$A$2:$O11849,8,FALSE)</f>
        <v>Si</v>
      </c>
      <c r="K106" s="155" t="str">
        <f>VLOOKUP(E106,VIP!$A$2:$O15423,6,0)</f>
        <v>NO</v>
      </c>
      <c r="L106" s="140" t="s">
        <v>2240</v>
      </c>
      <c r="M106" s="95" t="s">
        <v>2439</v>
      </c>
      <c r="N106" s="95" t="s">
        <v>2446</v>
      </c>
      <c r="O106" s="155" t="s">
        <v>2448</v>
      </c>
      <c r="P106" s="163"/>
      <c r="Q106" s="95" t="s">
        <v>2240</v>
      </c>
      <c r="U106" s="78"/>
      <c r="V106" s="138"/>
    </row>
    <row r="107" spans="1:22" s="123" customFormat="1" ht="18" x14ac:dyDescent="0.25">
      <c r="A107" s="155" t="str">
        <f>VLOOKUP(E107,'LISTADO ATM'!$A$2:$C$901,3,0)</f>
        <v>ESTE</v>
      </c>
      <c r="B107" s="150" t="s">
        <v>2739</v>
      </c>
      <c r="C107" s="96">
        <v>44423.775752314818</v>
      </c>
      <c r="D107" s="96" t="s">
        <v>2175</v>
      </c>
      <c r="E107" s="136">
        <v>90</v>
      </c>
      <c r="F107" s="155" t="str">
        <f>VLOOKUP(E107,VIP!$A$2:$O14972,2,0)</f>
        <v>DRBR090</v>
      </c>
      <c r="G107" s="155" t="str">
        <f>VLOOKUP(E107,'LISTADO ATM'!$A$2:$B$900,2,0)</f>
        <v xml:space="preserve">ATM Hotel Dreams Punta Cana I </v>
      </c>
      <c r="H107" s="155" t="str">
        <f>VLOOKUP(E107,VIP!$A$2:$O19933,7,FALSE)</f>
        <v>Si</v>
      </c>
      <c r="I107" s="155" t="str">
        <f>VLOOKUP(E107,VIP!$A$2:$O11898,8,FALSE)</f>
        <v>Si</v>
      </c>
      <c r="J107" s="155" t="str">
        <f>VLOOKUP(E107,VIP!$A$2:$O11848,8,FALSE)</f>
        <v>Si</v>
      </c>
      <c r="K107" s="155" t="str">
        <f>VLOOKUP(E107,VIP!$A$2:$O15422,6,0)</f>
        <v>NO</v>
      </c>
      <c r="L107" s="140" t="s">
        <v>2240</v>
      </c>
      <c r="M107" s="95" t="s">
        <v>2439</v>
      </c>
      <c r="N107" s="95" t="s">
        <v>2446</v>
      </c>
      <c r="O107" s="155" t="s">
        <v>2448</v>
      </c>
      <c r="P107" s="163"/>
      <c r="Q107" s="95" t="s">
        <v>2240</v>
      </c>
      <c r="U107" s="78"/>
      <c r="V107" s="138"/>
    </row>
    <row r="108" spans="1:22" s="123" customFormat="1" ht="18" x14ac:dyDescent="0.25">
      <c r="A108" s="159" t="str">
        <f>VLOOKUP(E108,'LISTADO ATM'!$A$2:$C$901,3,0)</f>
        <v>NORTE</v>
      </c>
      <c r="B108" s="150">
        <v>3335985473</v>
      </c>
      <c r="C108" s="96">
        <v>44419.370138888888</v>
      </c>
      <c r="D108" s="96" t="s">
        <v>2777</v>
      </c>
      <c r="E108" s="136">
        <v>599</v>
      </c>
      <c r="F108" s="159" t="str">
        <f>VLOOKUP(E108,VIP!$A$2:$O14982,2,0)</f>
        <v>DRBR258</v>
      </c>
      <c r="G108" s="159" t="str">
        <f>VLOOKUP(E108,'LISTADO ATM'!$A$2:$B$900,2,0)</f>
        <v xml:space="preserve">ATM Oficina Plaza Internacional (Santiago) </v>
      </c>
      <c r="H108" s="159" t="str">
        <f>VLOOKUP(E108,VIP!$A$2:$O19943,7,FALSE)</f>
        <v>Si</v>
      </c>
      <c r="I108" s="159" t="str">
        <f>VLOOKUP(E108,VIP!$A$2:$O11908,8,FALSE)</f>
        <v>Si</v>
      </c>
      <c r="J108" s="159" t="str">
        <f>VLOOKUP(E108,VIP!$A$2:$O11858,8,FALSE)</f>
        <v>Si</v>
      </c>
      <c r="K108" s="159" t="str">
        <f>VLOOKUP(E108,VIP!$A$2:$O15432,6,0)</f>
        <v>NO</v>
      </c>
      <c r="L108" s="140" t="s">
        <v>2673</v>
      </c>
      <c r="M108" s="95" t="s">
        <v>2439</v>
      </c>
      <c r="N108" s="95" t="s">
        <v>2778</v>
      </c>
      <c r="O108" s="159" t="s">
        <v>2617</v>
      </c>
      <c r="P108" s="163"/>
      <c r="Q108" s="95" t="s">
        <v>2673</v>
      </c>
      <c r="U108" s="78"/>
      <c r="V108" s="138"/>
    </row>
    <row r="109" spans="1:22" s="123" customFormat="1" ht="18" x14ac:dyDescent="0.25">
      <c r="A109" s="159" t="str">
        <f>VLOOKUP(E109,'LISTADO ATM'!$A$2:$C$901,3,0)</f>
        <v>ESTE</v>
      </c>
      <c r="B109" s="150" t="s">
        <v>2674</v>
      </c>
      <c r="C109" s="96">
        <v>44422.648993055554</v>
      </c>
      <c r="D109" s="96" t="s">
        <v>2462</v>
      </c>
      <c r="E109" s="136">
        <v>330</v>
      </c>
      <c r="F109" s="159" t="str">
        <f>VLOOKUP(E109,VIP!$A$2:$O14952,2,0)</f>
        <v>DRBR330</v>
      </c>
      <c r="G109" s="159" t="str">
        <f>VLOOKUP(E109,'LISTADO ATM'!$A$2:$B$900,2,0)</f>
        <v xml:space="preserve">ATM Oficina Boulevard (Higuey) </v>
      </c>
      <c r="H109" s="159" t="str">
        <f>VLOOKUP(E109,VIP!$A$2:$O19913,7,FALSE)</f>
        <v>Si</v>
      </c>
      <c r="I109" s="159" t="str">
        <f>VLOOKUP(E109,VIP!$A$2:$O11878,8,FALSE)</f>
        <v>Si</v>
      </c>
      <c r="J109" s="159" t="str">
        <f>VLOOKUP(E109,VIP!$A$2:$O11828,8,FALSE)</f>
        <v>Si</v>
      </c>
      <c r="K109" s="159" t="str">
        <f>VLOOKUP(E109,VIP!$A$2:$O15402,6,0)</f>
        <v>SI</v>
      </c>
      <c r="L109" s="140" t="s">
        <v>2673</v>
      </c>
      <c r="M109" s="95" t="s">
        <v>2439</v>
      </c>
      <c r="N109" s="95" t="s">
        <v>2446</v>
      </c>
      <c r="O109" s="159" t="s">
        <v>2463</v>
      </c>
      <c r="P109" s="163"/>
      <c r="Q109" s="95" t="s">
        <v>2673</v>
      </c>
      <c r="U109" s="78"/>
      <c r="V109" s="138"/>
    </row>
    <row r="110" spans="1:22" s="123" customFormat="1" ht="18" x14ac:dyDescent="0.25">
      <c r="A110" s="159" t="str">
        <f>VLOOKUP(E110,'LISTADO ATM'!$A$2:$C$901,3,0)</f>
        <v>DISTRITO NACIONAL</v>
      </c>
      <c r="B110" s="150">
        <v>3335989527</v>
      </c>
      <c r="C110" s="96">
        <v>44423.536770833336</v>
      </c>
      <c r="D110" s="96" t="s">
        <v>2462</v>
      </c>
      <c r="E110" s="136">
        <v>354</v>
      </c>
      <c r="F110" s="159" t="str">
        <f>VLOOKUP(E110,VIP!$A$2:$O14961,2,0)</f>
        <v>DRBR354</v>
      </c>
      <c r="G110" s="159" t="str">
        <f>VLOOKUP(E110,'LISTADO ATM'!$A$2:$B$900,2,0)</f>
        <v xml:space="preserve">ATM Oficina Núñez de Cáceres II </v>
      </c>
      <c r="H110" s="159" t="str">
        <f>VLOOKUP(E110,VIP!$A$2:$O19922,7,FALSE)</f>
        <v>Si</v>
      </c>
      <c r="I110" s="159" t="str">
        <f>VLOOKUP(E110,VIP!$A$2:$O11887,8,FALSE)</f>
        <v>Si</v>
      </c>
      <c r="J110" s="159" t="str">
        <f>VLOOKUP(E110,VIP!$A$2:$O11837,8,FALSE)</f>
        <v>Si</v>
      </c>
      <c r="K110" s="159" t="str">
        <f>VLOOKUP(E110,VIP!$A$2:$O15411,6,0)</f>
        <v>NO</v>
      </c>
      <c r="L110" s="140" t="s">
        <v>2673</v>
      </c>
      <c r="M110" s="95" t="s">
        <v>2439</v>
      </c>
      <c r="N110" s="95" t="s">
        <v>2446</v>
      </c>
      <c r="O110" s="159" t="s">
        <v>2463</v>
      </c>
      <c r="P110" s="163"/>
      <c r="Q110" s="95" t="s">
        <v>2552</v>
      </c>
      <c r="U110" s="78"/>
      <c r="V110" s="138"/>
    </row>
    <row r="111" spans="1:22" s="123" customFormat="1" ht="18" x14ac:dyDescent="0.25">
      <c r="A111" s="159" t="str">
        <f>VLOOKUP(E111,'LISTADO ATM'!$A$2:$C$901,3,0)</f>
        <v>DISTRITO NACIONAL</v>
      </c>
      <c r="B111" s="150">
        <v>3335989528</v>
      </c>
      <c r="C111" s="96">
        <v>44423.539664351854</v>
      </c>
      <c r="D111" s="96" t="s">
        <v>2462</v>
      </c>
      <c r="E111" s="136">
        <v>347</v>
      </c>
      <c r="F111" s="159" t="str">
        <f>VLOOKUP(E111,VIP!$A$2:$O14960,2,0)</f>
        <v>DRBR347</v>
      </c>
      <c r="G111" s="159" t="str">
        <f>VLOOKUP(E111,'LISTADO ATM'!$A$2:$B$900,2,0)</f>
        <v>ATM Patio de Colombia</v>
      </c>
      <c r="H111" s="159" t="str">
        <f>VLOOKUP(E111,VIP!$A$2:$O19921,7,FALSE)</f>
        <v>N/A</v>
      </c>
      <c r="I111" s="159" t="str">
        <f>VLOOKUP(E111,VIP!$A$2:$O11886,8,FALSE)</f>
        <v>N/A</v>
      </c>
      <c r="J111" s="159" t="str">
        <f>VLOOKUP(E111,VIP!$A$2:$O11836,8,FALSE)</f>
        <v>N/A</v>
      </c>
      <c r="K111" s="159" t="str">
        <f>VLOOKUP(E111,VIP!$A$2:$O15410,6,0)</f>
        <v>N/A</v>
      </c>
      <c r="L111" s="140" t="s">
        <v>2673</v>
      </c>
      <c r="M111" s="95" t="s">
        <v>2439</v>
      </c>
      <c r="N111" s="95" t="s">
        <v>2446</v>
      </c>
      <c r="O111" s="159" t="s">
        <v>2463</v>
      </c>
      <c r="P111" s="163"/>
      <c r="Q111" s="95" t="s">
        <v>2673</v>
      </c>
      <c r="U111" s="78"/>
      <c r="V111" s="138"/>
    </row>
    <row r="112" spans="1:22" s="123" customFormat="1" ht="18" x14ac:dyDescent="0.25">
      <c r="A112" s="159" t="str">
        <f>VLOOKUP(E112,'LISTADO ATM'!$A$2:$C$901,3,0)</f>
        <v>NORTE</v>
      </c>
      <c r="B112" s="150" t="s">
        <v>2737</v>
      </c>
      <c r="C112" s="96">
        <v>44423.789189814815</v>
      </c>
      <c r="D112" s="96" t="s">
        <v>2462</v>
      </c>
      <c r="E112" s="136">
        <v>8</v>
      </c>
      <c r="F112" s="159" t="str">
        <f>VLOOKUP(E112,VIP!$A$2:$O14970,2,0)</f>
        <v>DRBR008</v>
      </c>
      <c r="G112" s="159" t="str">
        <f>VLOOKUP(E112,'LISTADO ATM'!$A$2:$B$900,2,0)</f>
        <v>ATM Autoservicio Yaque</v>
      </c>
      <c r="H112" s="159" t="str">
        <f>VLOOKUP(E112,VIP!$A$2:$O19931,7,FALSE)</f>
        <v>Si</v>
      </c>
      <c r="I112" s="159" t="str">
        <f>VLOOKUP(E112,VIP!$A$2:$O11896,8,FALSE)</f>
        <v>Si</v>
      </c>
      <c r="J112" s="159" t="str">
        <f>VLOOKUP(E112,VIP!$A$2:$O11846,8,FALSE)</f>
        <v>Si</v>
      </c>
      <c r="K112" s="159" t="str">
        <f>VLOOKUP(E112,VIP!$A$2:$O15420,6,0)</f>
        <v>NO</v>
      </c>
      <c r="L112" s="140" t="s">
        <v>2673</v>
      </c>
      <c r="M112" s="95" t="s">
        <v>2439</v>
      </c>
      <c r="N112" s="95" t="s">
        <v>2446</v>
      </c>
      <c r="O112" s="159" t="s">
        <v>2463</v>
      </c>
      <c r="P112" s="159"/>
      <c r="Q112" s="95" t="s">
        <v>2673</v>
      </c>
      <c r="U112" s="78"/>
      <c r="V112" s="138"/>
    </row>
    <row r="113" spans="1:22" s="123" customFormat="1" ht="18" x14ac:dyDescent="0.25">
      <c r="A113" s="159" t="str">
        <f>VLOOKUP(E113,'LISTADO ATM'!$A$2:$C$901,3,0)</f>
        <v>NORTE</v>
      </c>
      <c r="B113" s="150" t="s">
        <v>2736</v>
      </c>
      <c r="C113" s="96">
        <v>44423.791724537034</v>
      </c>
      <c r="D113" s="96" t="s">
        <v>2616</v>
      </c>
      <c r="E113" s="136">
        <v>291</v>
      </c>
      <c r="F113" s="163" t="str">
        <f>VLOOKUP(E113,VIP!$A$2:$O14969,2,0)</f>
        <v>DRBR291</v>
      </c>
      <c r="G113" s="163" t="str">
        <f>VLOOKUP(E113,'LISTADO ATM'!$A$2:$B$900,2,0)</f>
        <v xml:space="preserve">ATM S/M Jumbo Las Colinas </v>
      </c>
      <c r="H113" s="159" t="str">
        <f>VLOOKUP(E113,VIP!$A$2:$O19930,7,FALSE)</f>
        <v>Si</v>
      </c>
      <c r="I113" s="159" t="str">
        <f>VLOOKUP(E113,VIP!$A$2:$O11895,8,FALSE)</f>
        <v>Si</v>
      </c>
      <c r="J113" s="159" t="str">
        <f>VLOOKUP(E113,VIP!$A$2:$O11845,8,FALSE)</f>
        <v>Si</v>
      </c>
      <c r="K113" s="159" t="str">
        <f>VLOOKUP(E113,VIP!$A$2:$O15419,6,0)</f>
        <v>NO</v>
      </c>
      <c r="L113" s="140" t="s">
        <v>2673</v>
      </c>
      <c r="M113" s="95" t="s">
        <v>2439</v>
      </c>
      <c r="N113" s="95" t="s">
        <v>2446</v>
      </c>
      <c r="O113" s="159" t="s">
        <v>2617</v>
      </c>
      <c r="P113" s="159"/>
      <c r="Q113" s="95" t="s">
        <v>2673</v>
      </c>
      <c r="U113" s="78"/>
      <c r="V113" s="138"/>
    </row>
    <row r="114" spans="1:22" s="123" customFormat="1" ht="18" x14ac:dyDescent="0.25">
      <c r="A114" s="159" t="str">
        <f>VLOOKUP(E114,'LISTADO ATM'!$A$2:$C$901,3,0)</f>
        <v>NORTE</v>
      </c>
      <c r="B114" s="150" t="s">
        <v>2735</v>
      </c>
      <c r="C114" s="96">
        <v>44423.797164351854</v>
      </c>
      <c r="D114" s="96" t="s">
        <v>2616</v>
      </c>
      <c r="E114" s="136">
        <v>654</v>
      </c>
      <c r="F114" s="159" t="str">
        <f>VLOOKUP(E114,VIP!$A$2:$O14968,2,0)</f>
        <v>DRBR654</v>
      </c>
      <c r="G114" s="159" t="str">
        <f>VLOOKUP(E114,'LISTADO ATM'!$A$2:$B$900,2,0)</f>
        <v>ATM Autoservicio S/M Jumbo Puerto Plata</v>
      </c>
      <c r="H114" s="159" t="str">
        <f>VLOOKUP(E114,VIP!$A$2:$O19929,7,FALSE)</f>
        <v>Si</v>
      </c>
      <c r="I114" s="159" t="str">
        <f>VLOOKUP(E114,VIP!$A$2:$O11894,8,FALSE)</f>
        <v>Si</v>
      </c>
      <c r="J114" s="159" t="str">
        <f>VLOOKUP(E114,VIP!$A$2:$O11844,8,FALSE)</f>
        <v>Si</v>
      </c>
      <c r="K114" s="159" t="str">
        <f>VLOOKUP(E114,VIP!$A$2:$O15418,6,0)</f>
        <v>NO</v>
      </c>
      <c r="L114" s="140" t="s">
        <v>2673</v>
      </c>
      <c r="M114" s="95" t="s">
        <v>2439</v>
      </c>
      <c r="N114" s="95" t="s">
        <v>2446</v>
      </c>
      <c r="O114" s="159" t="s">
        <v>2617</v>
      </c>
      <c r="P114" s="159"/>
      <c r="Q114" s="95" t="s">
        <v>2673</v>
      </c>
      <c r="U114" s="78"/>
      <c r="V114" s="138"/>
    </row>
    <row r="115" spans="1:22" s="123" customFormat="1" ht="18" x14ac:dyDescent="0.25">
      <c r="A115" s="159" t="str">
        <f>VLOOKUP(E115,'LISTADO ATM'!$A$2:$C$901,3,0)</f>
        <v>DISTRITO NACIONAL</v>
      </c>
      <c r="B115" s="150" t="s">
        <v>2774</v>
      </c>
      <c r="C115" s="96">
        <v>44423.81890046296</v>
      </c>
      <c r="D115" s="96" t="s">
        <v>2462</v>
      </c>
      <c r="E115" s="136">
        <v>743</v>
      </c>
      <c r="F115" s="159" t="str">
        <f>VLOOKUP(E115,VIP!$A$2:$O14981,2,0)</f>
        <v>DRBR287</v>
      </c>
      <c r="G115" s="159" t="str">
        <f>VLOOKUP(E115,'LISTADO ATM'!$A$2:$B$900,2,0)</f>
        <v xml:space="preserve">ATM Oficina Los Frailes </v>
      </c>
      <c r="H115" s="159" t="str">
        <f>VLOOKUP(E115,VIP!$A$2:$O19942,7,FALSE)</f>
        <v>Si</v>
      </c>
      <c r="I115" s="159" t="str">
        <f>VLOOKUP(E115,VIP!$A$2:$O11907,8,FALSE)</f>
        <v>Si</v>
      </c>
      <c r="J115" s="159" t="str">
        <f>VLOOKUP(E115,VIP!$A$2:$O11857,8,FALSE)</f>
        <v>Si</v>
      </c>
      <c r="K115" s="159" t="str">
        <f>VLOOKUP(E115,VIP!$A$2:$O15431,6,0)</f>
        <v>SI</v>
      </c>
      <c r="L115" s="140" t="s">
        <v>2673</v>
      </c>
      <c r="M115" s="95" t="s">
        <v>2439</v>
      </c>
      <c r="N115" s="95" t="s">
        <v>2446</v>
      </c>
      <c r="O115" s="159" t="s">
        <v>2463</v>
      </c>
      <c r="P115" s="159"/>
      <c r="Q115" s="95" t="s">
        <v>2673</v>
      </c>
      <c r="U115" s="78"/>
      <c r="V115" s="138"/>
    </row>
    <row r="116" spans="1:22" s="123" customFormat="1" ht="18" x14ac:dyDescent="0.25">
      <c r="A116" s="159" t="str">
        <f>VLOOKUP(E116,'LISTADO ATM'!$A$2:$C$901,3,0)</f>
        <v>DISTRITO NACIONAL</v>
      </c>
      <c r="B116" s="150" t="s">
        <v>2797</v>
      </c>
      <c r="C116" s="96">
        <v>44423.956944444442</v>
      </c>
      <c r="D116" s="96" t="s">
        <v>2442</v>
      </c>
      <c r="E116" s="136">
        <v>113</v>
      </c>
      <c r="F116" s="159" t="str">
        <f>VLOOKUP(E116,VIP!$A$2:$O14975,2,0)</f>
        <v>DRBR113</v>
      </c>
      <c r="G116" s="159" t="str">
        <f>VLOOKUP(E116,'LISTADO ATM'!$A$2:$B$900,2,0)</f>
        <v xml:space="preserve">ATM Autoservicio Atalaya del Mar </v>
      </c>
      <c r="H116" s="159" t="str">
        <f>VLOOKUP(E116,VIP!$A$2:$O19936,7,FALSE)</f>
        <v>Si</v>
      </c>
      <c r="I116" s="159" t="str">
        <f>VLOOKUP(E116,VIP!$A$2:$O11901,8,FALSE)</f>
        <v>No</v>
      </c>
      <c r="J116" s="159" t="str">
        <f>VLOOKUP(E116,VIP!$A$2:$O11851,8,FALSE)</f>
        <v>No</v>
      </c>
      <c r="K116" s="159" t="str">
        <f>VLOOKUP(E116,VIP!$A$2:$O15425,6,0)</f>
        <v>NO</v>
      </c>
      <c r="L116" s="140" t="s">
        <v>2673</v>
      </c>
      <c r="M116" s="95" t="s">
        <v>2439</v>
      </c>
      <c r="N116" s="95" t="s">
        <v>2446</v>
      </c>
      <c r="O116" s="159" t="s">
        <v>2447</v>
      </c>
      <c r="P116" s="159"/>
      <c r="Q116" s="95" t="s">
        <v>2673</v>
      </c>
      <c r="U116" s="78"/>
      <c r="V116" s="138"/>
    </row>
    <row r="117" spans="1:22" s="123" customFormat="1" ht="18" x14ac:dyDescent="0.25">
      <c r="A117" s="159" t="str">
        <f>VLOOKUP(E117,'LISTADO ATM'!$A$2:$C$901,3,0)</f>
        <v>ESTE</v>
      </c>
      <c r="B117" s="150" t="s">
        <v>2701</v>
      </c>
      <c r="C117" s="96">
        <v>44423.09752314815</v>
      </c>
      <c r="D117" s="96" t="s">
        <v>2442</v>
      </c>
      <c r="E117" s="136">
        <v>158</v>
      </c>
      <c r="F117" s="159" t="str">
        <f>VLOOKUP(E117,VIP!$A$2:$O14948,2,0)</f>
        <v>DRBR158</v>
      </c>
      <c r="G117" s="159" t="str">
        <f>VLOOKUP(E117,'LISTADO ATM'!$A$2:$B$900,2,0)</f>
        <v xml:space="preserve">ATM Oficina Romana Norte </v>
      </c>
      <c r="H117" s="159" t="str">
        <f>VLOOKUP(E117,VIP!$A$2:$O19909,7,FALSE)</f>
        <v>Si</v>
      </c>
      <c r="I117" s="159" t="str">
        <f>VLOOKUP(E117,VIP!$A$2:$O11874,8,FALSE)</f>
        <v>Si</v>
      </c>
      <c r="J117" s="159" t="str">
        <f>VLOOKUP(E117,VIP!$A$2:$O11824,8,FALSE)</f>
        <v>Si</v>
      </c>
      <c r="K117" s="159" t="str">
        <f>VLOOKUP(E117,VIP!$A$2:$O15398,6,0)</f>
        <v>SI</v>
      </c>
      <c r="L117" s="140" t="s">
        <v>2730</v>
      </c>
      <c r="M117" s="95" t="s">
        <v>2439</v>
      </c>
      <c r="N117" s="95" t="s">
        <v>2446</v>
      </c>
      <c r="O117" s="160" t="s">
        <v>2447</v>
      </c>
      <c r="P117" s="159"/>
      <c r="Q117" s="95" t="s">
        <v>2730</v>
      </c>
      <c r="U117" s="78"/>
      <c r="V117" s="138"/>
    </row>
    <row r="118" spans="1:22" s="123" customFormat="1" ht="18" x14ac:dyDescent="0.25">
      <c r="A118" s="159" t="str">
        <f>VLOOKUP(E118,'LISTADO ATM'!$A$2:$C$901,3,0)</f>
        <v>SUR</v>
      </c>
      <c r="B118" s="150" t="s">
        <v>2750</v>
      </c>
      <c r="C118" s="96">
        <v>44423.624652777777</v>
      </c>
      <c r="D118" s="96" t="s">
        <v>2462</v>
      </c>
      <c r="E118" s="136">
        <v>252</v>
      </c>
      <c r="F118" s="159" t="str">
        <f>VLOOKUP(E118,VIP!$A$2:$O14983,2,0)</f>
        <v>DRBR252</v>
      </c>
      <c r="G118" s="159" t="str">
        <f>VLOOKUP(E118,'LISTADO ATM'!$A$2:$B$900,2,0)</f>
        <v xml:space="preserve">ATM Banco Agrícola (Barahona) </v>
      </c>
      <c r="H118" s="159" t="str">
        <f>VLOOKUP(E118,VIP!$A$2:$O19944,7,FALSE)</f>
        <v>Si</v>
      </c>
      <c r="I118" s="159" t="str">
        <f>VLOOKUP(E118,VIP!$A$2:$O11909,8,FALSE)</f>
        <v>Si</v>
      </c>
      <c r="J118" s="159" t="str">
        <f>VLOOKUP(E118,VIP!$A$2:$O11859,8,FALSE)</f>
        <v>Si</v>
      </c>
      <c r="K118" s="159" t="str">
        <f>VLOOKUP(E118,VIP!$A$2:$O15433,6,0)</f>
        <v>NO</v>
      </c>
      <c r="L118" s="140" t="s">
        <v>2552</v>
      </c>
      <c r="M118" s="95" t="s">
        <v>2439</v>
      </c>
      <c r="N118" s="95" t="s">
        <v>2446</v>
      </c>
      <c r="O118" s="160" t="s">
        <v>2463</v>
      </c>
      <c r="P118" s="159"/>
      <c r="Q118" s="95" t="s">
        <v>2552</v>
      </c>
      <c r="U118" s="78"/>
      <c r="V118" s="138"/>
    </row>
    <row r="119" spans="1:22" s="123" customFormat="1" ht="18" x14ac:dyDescent="0.25">
      <c r="A119" s="159" t="str">
        <f>VLOOKUP(E119,'LISTADO ATM'!$A$2:$C$901,3,0)</f>
        <v>ESTE</v>
      </c>
      <c r="B119" s="150" t="s">
        <v>2705</v>
      </c>
      <c r="C119" s="96">
        <v>44423.074837962966</v>
      </c>
      <c r="D119" s="96" t="s">
        <v>2442</v>
      </c>
      <c r="E119" s="136">
        <v>159</v>
      </c>
      <c r="F119" s="159" t="str">
        <f>VLOOKUP(E119,VIP!$A$2:$O14952,2,0)</f>
        <v>DRBR159</v>
      </c>
      <c r="G119" s="159" t="str">
        <f>VLOOKUP(E119,'LISTADO ATM'!$A$2:$B$900,2,0)</f>
        <v xml:space="preserve">ATM Hotel Dreams Bayahibe I </v>
      </c>
      <c r="H119" s="159" t="str">
        <f>VLOOKUP(E119,VIP!$A$2:$O19913,7,FALSE)</f>
        <v>Si</v>
      </c>
      <c r="I119" s="159" t="str">
        <f>VLOOKUP(E119,VIP!$A$2:$O11878,8,FALSE)</f>
        <v>Si</v>
      </c>
      <c r="J119" s="159" t="str">
        <f>VLOOKUP(E119,VIP!$A$2:$O11828,8,FALSE)</f>
        <v>Si</v>
      </c>
      <c r="K119" s="159" t="str">
        <f>VLOOKUP(E119,VIP!$A$2:$O15402,6,0)</f>
        <v>NO</v>
      </c>
      <c r="L119" s="140" t="s">
        <v>2731</v>
      </c>
      <c r="M119" s="95" t="s">
        <v>2439</v>
      </c>
      <c r="N119" s="95" t="s">
        <v>2446</v>
      </c>
      <c r="O119" s="160" t="s">
        <v>2447</v>
      </c>
      <c r="P119" s="159"/>
      <c r="Q119" s="95" t="s">
        <v>2731</v>
      </c>
      <c r="U119" s="78"/>
      <c r="V119" s="138"/>
    </row>
    <row r="120" spans="1:22" s="123" customFormat="1" ht="18" x14ac:dyDescent="0.25">
      <c r="A120" s="159" t="str">
        <f>VLOOKUP(E120,'LISTADO ATM'!$A$2:$C$901,3,0)</f>
        <v>DISTRITO NACIONAL</v>
      </c>
      <c r="B120" s="150" t="s">
        <v>2648</v>
      </c>
      <c r="C120" s="96">
        <v>44422.531678240739</v>
      </c>
      <c r="D120" s="96" t="s">
        <v>2462</v>
      </c>
      <c r="E120" s="136">
        <v>39</v>
      </c>
      <c r="F120" s="159" t="str">
        <f>VLOOKUP(E120,VIP!$A$2:$O14937,2,0)</f>
        <v>DRBR039</v>
      </c>
      <c r="G120" s="159" t="str">
        <f>VLOOKUP(E120,'LISTADO ATM'!$A$2:$B$900,2,0)</f>
        <v xml:space="preserve">ATM Oficina Ovando </v>
      </c>
      <c r="H120" s="159" t="str">
        <f>VLOOKUP(E120,VIP!$A$2:$O19898,7,FALSE)</f>
        <v>Si</v>
      </c>
      <c r="I120" s="159" t="str">
        <f>VLOOKUP(E120,VIP!$A$2:$O11863,8,FALSE)</f>
        <v>No</v>
      </c>
      <c r="J120" s="159" t="str">
        <f>VLOOKUP(E120,VIP!$A$2:$O11813,8,FALSE)</f>
        <v>No</v>
      </c>
      <c r="K120" s="159" t="str">
        <f>VLOOKUP(E120,VIP!$A$2:$O15387,6,0)</f>
        <v>NO</v>
      </c>
      <c r="L120" s="140" t="s">
        <v>2435</v>
      </c>
      <c r="M120" s="95" t="s">
        <v>2439</v>
      </c>
      <c r="N120" s="95" t="s">
        <v>2446</v>
      </c>
      <c r="O120" s="159" t="s">
        <v>2463</v>
      </c>
      <c r="P120" s="159"/>
      <c r="Q120" s="95" t="s">
        <v>2435</v>
      </c>
      <c r="U120" s="78"/>
      <c r="V120" s="138"/>
    </row>
    <row r="121" spans="1:22" s="123" customFormat="1" ht="18" x14ac:dyDescent="0.25">
      <c r="A121" s="159" t="str">
        <f>VLOOKUP(E121,'LISTADO ATM'!$A$2:$C$901,3,0)</f>
        <v>DISTRITO NACIONAL</v>
      </c>
      <c r="B121" s="150" t="s">
        <v>2678</v>
      </c>
      <c r="C121" s="96">
        <v>44422.643541666665</v>
      </c>
      <c r="D121" s="96" t="s">
        <v>2462</v>
      </c>
      <c r="E121" s="136">
        <v>717</v>
      </c>
      <c r="F121" s="159" t="str">
        <f>VLOOKUP(E121,VIP!$A$2:$O14956,2,0)</f>
        <v>DRBR24K</v>
      </c>
      <c r="G121" s="159" t="str">
        <f>VLOOKUP(E121,'LISTADO ATM'!$A$2:$B$900,2,0)</f>
        <v xml:space="preserve">ATM Oficina Los Alcarrizos </v>
      </c>
      <c r="H121" s="159" t="str">
        <f>VLOOKUP(E121,VIP!$A$2:$O19917,7,FALSE)</f>
        <v>Si</v>
      </c>
      <c r="I121" s="159" t="str">
        <f>VLOOKUP(E121,VIP!$A$2:$O11882,8,FALSE)</f>
        <v>Si</v>
      </c>
      <c r="J121" s="159" t="str">
        <f>VLOOKUP(E121,VIP!$A$2:$O11832,8,FALSE)</f>
        <v>Si</v>
      </c>
      <c r="K121" s="159" t="str">
        <f>VLOOKUP(E121,VIP!$A$2:$O15406,6,0)</f>
        <v>SI</v>
      </c>
      <c r="L121" s="140" t="s">
        <v>2435</v>
      </c>
      <c r="M121" s="95" t="s">
        <v>2439</v>
      </c>
      <c r="N121" s="95" t="s">
        <v>2446</v>
      </c>
      <c r="O121" s="159" t="s">
        <v>2463</v>
      </c>
      <c r="P121" s="159"/>
      <c r="Q121" s="95" t="s">
        <v>2435</v>
      </c>
      <c r="U121" s="78"/>
      <c r="V121" s="138"/>
    </row>
    <row r="122" spans="1:22" s="123" customFormat="1" ht="18" x14ac:dyDescent="0.25">
      <c r="A122" s="159" t="str">
        <f>VLOOKUP(E122,'LISTADO ATM'!$A$2:$C$901,3,0)</f>
        <v>DISTRITO NACIONAL</v>
      </c>
      <c r="B122" s="150" t="s">
        <v>2723</v>
      </c>
      <c r="C122" s="96">
        <v>44423.026875000003</v>
      </c>
      <c r="D122" s="96" t="s">
        <v>2442</v>
      </c>
      <c r="E122" s="136">
        <v>437</v>
      </c>
      <c r="F122" s="159" t="str">
        <f>VLOOKUP(E122,VIP!$A$2:$O14970,2,0)</f>
        <v>DRBR437</v>
      </c>
      <c r="G122" s="159" t="str">
        <f>VLOOKUP(E122,'LISTADO ATM'!$A$2:$B$900,2,0)</f>
        <v xml:space="preserve">ATM Autobanco Torre III </v>
      </c>
      <c r="H122" s="159" t="str">
        <f>VLOOKUP(E122,VIP!$A$2:$O19931,7,FALSE)</f>
        <v>Si</v>
      </c>
      <c r="I122" s="159" t="str">
        <f>VLOOKUP(E122,VIP!$A$2:$O11896,8,FALSE)</f>
        <v>Si</v>
      </c>
      <c r="J122" s="159" t="str">
        <f>VLOOKUP(E122,VIP!$A$2:$O11846,8,FALSE)</f>
        <v>Si</v>
      </c>
      <c r="K122" s="159" t="str">
        <f>VLOOKUP(E122,VIP!$A$2:$O15420,6,0)</f>
        <v>SI</v>
      </c>
      <c r="L122" s="140" t="s">
        <v>2435</v>
      </c>
      <c r="M122" s="95" t="s">
        <v>2439</v>
      </c>
      <c r="N122" s="95" t="s">
        <v>2446</v>
      </c>
      <c r="O122" s="159" t="s">
        <v>2447</v>
      </c>
      <c r="P122" s="159"/>
      <c r="Q122" s="95" t="s">
        <v>2435</v>
      </c>
      <c r="U122" s="78"/>
      <c r="V122" s="138"/>
    </row>
    <row r="123" spans="1:22" s="123" customFormat="1" ht="18" x14ac:dyDescent="0.25">
      <c r="A123" s="159" t="str">
        <f>VLOOKUP(E123,'LISTADO ATM'!$A$2:$C$901,3,0)</f>
        <v>ESTE</v>
      </c>
      <c r="B123" s="150" t="s">
        <v>2721</v>
      </c>
      <c r="C123" s="96">
        <v>44423.029293981483</v>
      </c>
      <c r="D123" s="96" t="s">
        <v>2442</v>
      </c>
      <c r="E123" s="136">
        <v>843</v>
      </c>
      <c r="F123" s="159" t="str">
        <f>VLOOKUP(E123,VIP!$A$2:$O14968,2,0)</f>
        <v>DRBR843</v>
      </c>
      <c r="G123" s="159" t="str">
        <f>VLOOKUP(E123,'LISTADO ATM'!$A$2:$B$900,2,0)</f>
        <v xml:space="preserve">ATM Oficina Romana Centro </v>
      </c>
      <c r="H123" s="159" t="str">
        <f>VLOOKUP(E123,VIP!$A$2:$O19929,7,FALSE)</f>
        <v>Si</v>
      </c>
      <c r="I123" s="159" t="str">
        <f>VLOOKUP(E123,VIP!$A$2:$O11894,8,FALSE)</f>
        <v>Si</v>
      </c>
      <c r="J123" s="159" t="str">
        <f>VLOOKUP(E123,VIP!$A$2:$O11844,8,FALSE)</f>
        <v>Si</v>
      </c>
      <c r="K123" s="159" t="str">
        <f>VLOOKUP(E123,VIP!$A$2:$O15418,6,0)</f>
        <v>NO</v>
      </c>
      <c r="L123" s="140" t="s">
        <v>2435</v>
      </c>
      <c r="M123" s="95" t="s">
        <v>2439</v>
      </c>
      <c r="N123" s="95" t="s">
        <v>2446</v>
      </c>
      <c r="O123" s="159" t="s">
        <v>2447</v>
      </c>
      <c r="P123" s="159"/>
      <c r="Q123" s="95" t="s">
        <v>2435</v>
      </c>
      <c r="U123" s="78"/>
      <c r="V123" s="138"/>
    </row>
    <row r="124" spans="1:22" s="123" customFormat="1" ht="18" x14ac:dyDescent="0.25">
      <c r="A124" s="159" t="str">
        <f>VLOOKUP(E124,'LISTADO ATM'!$A$2:$C$901,3,0)</f>
        <v>NORTE</v>
      </c>
      <c r="B124" s="150" t="s">
        <v>2715</v>
      </c>
      <c r="C124" s="96">
        <v>44423.043541666666</v>
      </c>
      <c r="D124" s="96" t="s">
        <v>2616</v>
      </c>
      <c r="E124" s="136">
        <v>208</v>
      </c>
      <c r="F124" s="159" t="str">
        <f>VLOOKUP(E124,VIP!$A$2:$O14962,2,0)</f>
        <v>DRBR208</v>
      </c>
      <c r="G124" s="159" t="str">
        <f>VLOOKUP(E124,'LISTADO ATM'!$A$2:$B$900,2,0)</f>
        <v xml:space="preserve">ATM UNP Tireo </v>
      </c>
      <c r="H124" s="159" t="str">
        <f>VLOOKUP(E124,VIP!$A$2:$O19923,7,FALSE)</f>
        <v>Si</v>
      </c>
      <c r="I124" s="159" t="str">
        <f>VLOOKUP(E124,VIP!$A$2:$O11888,8,FALSE)</f>
        <v>Si</v>
      </c>
      <c r="J124" s="159" t="str">
        <f>VLOOKUP(E124,VIP!$A$2:$O11838,8,FALSE)</f>
        <v>Si</v>
      </c>
      <c r="K124" s="159" t="str">
        <f>VLOOKUP(E124,VIP!$A$2:$O15412,6,0)</f>
        <v>NO</v>
      </c>
      <c r="L124" s="140" t="s">
        <v>2435</v>
      </c>
      <c r="M124" s="95" t="s">
        <v>2439</v>
      </c>
      <c r="N124" s="95" t="s">
        <v>2446</v>
      </c>
      <c r="O124" s="159" t="s">
        <v>2617</v>
      </c>
      <c r="P124" s="159"/>
      <c r="Q124" s="95" t="s">
        <v>2435</v>
      </c>
      <c r="U124" s="78"/>
      <c r="V124" s="138"/>
    </row>
    <row r="125" spans="1:22" s="123" customFormat="1" ht="18" x14ac:dyDescent="0.25">
      <c r="A125" s="159" t="str">
        <f>VLOOKUP(E125,'LISTADO ATM'!$A$2:$C$901,3,0)</f>
        <v>DISTRITO NACIONAL</v>
      </c>
      <c r="B125" s="150" t="s">
        <v>2707</v>
      </c>
      <c r="C125" s="96">
        <v>44423.068090277775</v>
      </c>
      <c r="D125" s="96" t="s">
        <v>2462</v>
      </c>
      <c r="E125" s="136">
        <v>911</v>
      </c>
      <c r="F125" s="159" t="str">
        <f>VLOOKUP(E125,VIP!$A$2:$O14954,2,0)</f>
        <v>DRBR911</v>
      </c>
      <c r="G125" s="159" t="str">
        <f>VLOOKUP(E125,'LISTADO ATM'!$A$2:$B$900,2,0)</f>
        <v xml:space="preserve">ATM Oficina Venezuela II </v>
      </c>
      <c r="H125" s="159" t="str">
        <f>VLOOKUP(E125,VIP!$A$2:$O19915,7,FALSE)</f>
        <v>Si</v>
      </c>
      <c r="I125" s="159" t="str">
        <f>VLOOKUP(E125,VIP!$A$2:$O11880,8,FALSE)</f>
        <v>Si</v>
      </c>
      <c r="J125" s="159" t="str">
        <f>VLOOKUP(E125,VIP!$A$2:$O11830,8,FALSE)</f>
        <v>Si</v>
      </c>
      <c r="K125" s="159" t="str">
        <f>VLOOKUP(E125,VIP!$A$2:$O15404,6,0)</f>
        <v>SI</v>
      </c>
      <c r="L125" s="140" t="s">
        <v>2435</v>
      </c>
      <c r="M125" s="95" t="s">
        <v>2439</v>
      </c>
      <c r="N125" s="95" t="s">
        <v>2446</v>
      </c>
      <c r="O125" s="159" t="s">
        <v>2732</v>
      </c>
      <c r="P125" s="159"/>
      <c r="Q125" s="95" t="s">
        <v>2435</v>
      </c>
      <c r="U125" s="78"/>
      <c r="V125" s="138"/>
    </row>
    <row r="126" spans="1:22" s="123" customFormat="1" ht="18" x14ac:dyDescent="0.25">
      <c r="A126" s="159" t="str">
        <f>VLOOKUP(E126,'LISTADO ATM'!$A$2:$C$901,3,0)</f>
        <v>NORTE</v>
      </c>
      <c r="B126" s="150" t="s">
        <v>2706</v>
      </c>
      <c r="C126" s="96">
        <v>44423.069467592592</v>
      </c>
      <c r="D126" s="96" t="s">
        <v>2462</v>
      </c>
      <c r="E126" s="136">
        <v>910</v>
      </c>
      <c r="F126" s="159" t="str">
        <f>VLOOKUP(E126,VIP!$A$2:$O14953,2,0)</f>
        <v>DRBR12A</v>
      </c>
      <c r="G126" s="159" t="str">
        <f>VLOOKUP(E126,'LISTADO ATM'!$A$2:$B$900,2,0)</f>
        <v xml:space="preserve">ATM Oficina El Sol II (Santiago) </v>
      </c>
      <c r="H126" s="159" t="str">
        <f>VLOOKUP(E126,VIP!$A$2:$O19914,7,FALSE)</f>
        <v>Si</v>
      </c>
      <c r="I126" s="159" t="str">
        <f>VLOOKUP(E126,VIP!$A$2:$O11879,8,FALSE)</f>
        <v>Si</v>
      </c>
      <c r="J126" s="159" t="str">
        <f>VLOOKUP(E126,VIP!$A$2:$O11829,8,FALSE)</f>
        <v>Si</v>
      </c>
      <c r="K126" s="159" t="str">
        <f>VLOOKUP(E126,VIP!$A$2:$O15403,6,0)</f>
        <v>SI</v>
      </c>
      <c r="L126" s="140" t="s">
        <v>2435</v>
      </c>
      <c r="M126" s="95" t="s">
        <v>2439</v>
      </c>
      <c r="N126" s="95" t="s">
        <v>2446</v>
      </c>
      <c r="O126" s="159" t="s">
        <v>2732</v>
      </c>
      <c r="P126" s="159"/>
      <c r="Q126" s="95" t="s">
        <v>2435</v>
      </c>
      <c r="U126" s="78"/>
      <c r="V126" s="138"/>
    </row>
    <row r="127" spans="1:22" s="123" customFormat="1" ht="18" x14ac:dyDescent="0.25">
      <c r="A127" s="159" t="str">
        <f>VLOOKUP(E127,'LISTADO ATM'!$A$2:$C$901,3,0)</f>
        <v>DISTRITO NACIONAL</v>
      </c>
      <c r="B127" s="150">
        <v>3335989515</v>
      </c>
      <c r="C127" s="96">
        <v>44423.459467592591</v>
      </c>
      <c r="D127" s="96" t="s">
        <v>2175</v>
      </c>
      <c r="E127" s="136">
        <v>160</v>
      </c>
      <c r="F127" s="159" t="str">
        <f>VLOOKUP(E127,VIP!$A$2:$O14957,2,0)</f>
        <v>DRBR160</v>
      </c>
      <c r="G127" s="159" t="str">
        <f>VLOOKUP(E127,'LISTADO ATM'!$A$2:$B$900,2,0)</f>
        <v xml:space="preserve">ATM Oficina Herrera </v>
      </c>
      <c r="H127" s="159" t="str">
        <f>VLOOKUP(E127,VIP!$A$2:$O19918,7,FALSE)</f>
        <v>Si</v>
      </c>
      <c r="I127" s="159" t="str">
        <f>VLOOKUP(E127,VIP!$A$2:$O11883,8,FALSE)</f>
        <v>Si</v>
      </c>
      <c r="J127" s="159" t="str">
        <f>VLOOKUP(E127,VIP!$A$2:$O11833,8,FALSE)</f>
        <v>Si</v>
      </c>
      <c r="K127" s="159" t="str">
        <f>VLOOKUP(E127,VIP!$A$2:$O15407,6,0)</f>
        <v>NO</v>
      </c>
      <c r="L127" s="140" t="s">
        <v>2435</v>
      </c>
      <c r="M127" s="95" t="s">
        <v>2439</v>
      </c>
      <c r="N127" s="95" t="s">
        <v>2446</v>
      </c>
      <c r="O127" s="159" t="s">
        <v>2463</v>
      </c>
      <c r="P127" s="159"/>
      <c r="Q127" s="95" t="s">
        <v>2435</v>
      </c>
      <c r="U127" s="78"/>
      <c r="V127" s="138"/>
    </row>
    <row r="128" spans="1:22" s="123" customFormat="1" ht="18.75" customHeight="1" x14ac:dyDescent="0.25">
      <c r="A128" s="159" t="str">
        <f>VLOOKUP(E128,'LISTADO ATM'!$A$2:$C$901,3,0)</f>
        <v>DISTRITO NACIONAL</v>
      </c>
      <c r="B128" s="150" t="s">
        <v>2753</v>
      </c>
      <c r="C128" s="96">
        <v>44423.61886574074</v>
      </c>
      <c r="D128" s="96" t="s">
        <v>2442</v>
      </c>
      <c r="E128" s="136">
        <v>435</v>
      </c>
      <c r="F128" s="159" t="str">
        <f>VLOOKUP(E128,VIP!$A$2:$O14986,2,0)</f>
        <v>DRBR435</v>
      </c>
      <c r="G128" s="159" t="str">
        <f>VLOOKUP(E128,'LISTADO ATM'!$A$2:$B$900,2,0)</f>
        <v xml:space="preserve">ATM Autobanco Torre I </v>
      </c>
      <c r="H128" s="159" t="str">
        <f>VLOOKUP(E128,VIP!$A$2:$O19947,7,FALSE)</f>
        <v>Si</v>
      </c>
      <c r="I128" s="159" t="str">
        <f>VLOOKUP(E128,VIP!$A$2:$O11912,8,FALSE)</f>
        <v>Si</v>
      </c>
      <c r="J128" s="159" t="str">
        <f>VLOOKUP(E128,VIP!$A$2:$O11862,8,FALSE)</f>
        <v>Si</v>
      </c>
      <c r="K128" s="159" t="str">
        <f>VLOOKUP(E128,VIP!$A$2:$O15436,6,0)</f>
        <v>SI</v>
      </c>
      <c r="L128" s="140" t="s">
        <v>2435</v>
      </c>
      <c r="M128" s="95" t="s">
        <v>2439</v>
      </c>
      <c r="N128" s="95" t="s">
        <v>2446</v>
      </c>
      <c r="O128" s="159" t="s">
        <v>2447</v>
      </c>
      <c r="P128" s="159"/>
      <c r="Q128" s="95" t="s">
        <v>2435</v>
      </c>
      <c r="U128" s="78"/>
      <c r="V128" s="138"/>
    </row>
    <row r="129" spans="1:22" s="123" customFormat="1" ht="18.75" customHeight="1" x14ac:dyDescent="0.25">
      <c r="A129" s="160" t="str">
        <f>VLOOKUP(E129,'LISTADO ATM'!$A$2:$C$901,3,0)</f>
        <v>SUR</v>
      </c>
      <c r="B129" s="150" t="s">
        <v>2749</v>
      </c>
      <c r="C129" s="96">
        <v>44423.634502314817</v>
      </c>
      <c r="D129" s="96" t="s">
        <v>2676</v>
      </c>
      <c r="E129" s="136">
        <v>470</v>
      </c>
      <c r="F129" s="160" t="str">
        <f>VLOOKUP(E129,VIP!$A$2:$O14982,2,0)</f>
        <v>DRBR470</v>
      </c>
      <c r="G129" s="160" t="str">
        <f>VLOOKUP(E129,'LISTADO ATM'!$A$2:$B$900,2,0)</f>
        <v xml:space="preserve">ATM Hospital Taiwán (Azua) </v>
      </c>
      <c r="H129" s="160" t="str">
        <f>VLOOKUP(E129,VIP!$A$2:$O19943,7,FALSE)</f>
        <v>Si</v>
      </c>
      <c r="I129" s="160" t="str">
        <f>VLOOKUP(E129,VIP!$A$2:$O11908,8,FALSE)</f>
        <v>Si</v>
      </c>
      <c r="J129" s="160" t="str">
        <f>VLOOKUP(E129,VIP!$A$2:$O11858,8,FALSE)</f>
        <v>Si</v>
      </c>
      <c r="K129" s="160" t="str">
        <f>VLOOKUP(E129,VIP!$A$2:$O15432,6,0)</f>
        <v>NO</v>
      </c>
      <c r="L129" s="140" t="s">
        <v>2435</v>
      </c>
      <c r="M129" s="95" t="s">
        <v>2439</v>
      </c>
      <c r="N129" s="95" t="s">
        <v>2446</v>
      </c>
      <c r="O129" s="160" t="s">
        <v>2757</v>
      </c>
      <c r="P129" s="160"/>
      <c r="Q129" s="95" t="s">
        <v>2435</v>
      </c>
      <c r="U129" s="78"/>
      <c r="V129" s="138"/>
    </row>
    <row r="130" spans="1:22" s="123" customFormat="1" ht="18.75" customHeight="1" x14ac:dyDescent="0.25">
      <c r="A130" s="163" t="str">
        <f>VLOOKUP(E130,'LISTADO ATM'!$A$2:$C$901,3,0)</f>
        <v>DISTRITO NACIONAL</v>
      </c>
      <c r="B130" s="150" t="s">
        <v>2769</v>
      </c>
      <c r="C130" s="96">
        <v>44423.843564814815</v>
      </c>
      <c r="D130" s="96" t="s">
        <v>2442</v>
      </c>
      <c r="E130" s="136">
        <v>267</v>
      </c>
      <c r="F130" s="163" t="str">
        <f>VLOOKUP(E130,VIP!$A$2:$O14976,2,0)</f>
        <v>DRBR267</v>
      </c>
      <c r="G130" s="163" t="str">
        <f>VLOOKUP(E130,'LISTADO ATM'!$A$2:$B$900,2,0)</f>
        <v xml:space="preserve">ATM Centro de Caja México </v>
      </c>
      <c r="H130" s="163" t="str">
        <f>VLOOKUP(E130,VIP!$A$2:$O19937,7,FALSE)</f>
        <v>Si</v>
      </c>
      <c r="I130" s="163" t="str">
        <f>VLOOKUP(E130,VIP!$A$2:$O11902,8,FALSE)</f>
        <v>Si</v>
      </c>
      <c r="J130" s="163" t="str">
        <f>VLOOKUP(E130,VIP!$A$2:$O11852,8,FALSE)</f>
        <v>Si</v>
      </c>
      <c r="K130" s="163" t="str">
        <f>VLOOKUP(E130,VIP!$A$2:$O15426,6,0)</f>
        <v>NO</v>
      </c>
      <c r="L130" s="140" t="s">
        <v>2435</v>
      </c>
      <c r="M130" s="95" t="s">
        <v>2439</v>
      </c>
      <c r="N130" s="95" t="s">
        <v>2446</v>
      </c>
      <c r="O130" s="163" t="s">
        <v>2447</v>
      </c>
      <c r="P130" s="163"/>
      <c r="Q130" s="95" t="s">
        <v>2776</v>
      </c>
      <c r="U130" s="78"/>
      <c r="V130" s="138"/>
    </row>
    <row r="131" spans="1:22" s="123" customFormat="1" ht="18.75" customHeight="1" x14ac:dyDescent="0.25">
      <c r="A131" s="163" t="str">
        <f>VLOOKUP(E131,'LISTADO ATM'!$A$2:$C$901,3,0)</f>
        <v>ESTE</v>
      </c>
      <c r="B131" s="150" t="s">
        <v>2762</v>
      </c>
      <c r="C131" s="96">
        <v>44423.866516203707</v>
      </c>
      <c r="D131" s="96" t="s">
        <v>2462</v>
      </c>
      <c r="E131" s="136">
        <v>366</v>
      </c>
      <c r="F131" s="163" t="str">
        <f>VLOOKUP(E131,VIP!$A$2:$O14969,2,0)</f>
        <v>DRBR366</v>
      </c>
      <c r="G131" s="163" t="str">
        <f>VLOOKUP(E131,'LISTADO ATM'!$A$2:$B$900,2,0)</f>
        <v>ATM Oficina Boulevard (Higuey) II</v>
      </c>
      <c r="H131" s="163" t="str">
        <f>VLOOKUP(E131,VIP!$A$2:$O19930,7,FALSE)</f>
        <v>N/A</v>
      </c>
      <c r="I131" s="163" t="str">
        <f>VLOOKUP(E131,VIP!$A$2:$O11895,8,FALSE)</f>
        <v>N/A</v>
      </c>
      <c r="J131" s="163" t="str">
        <f>VLOOKUP(E131,VIP!$A$2:$O11845,8,FALSE)</f>
        <v>N/A</v>
      </c>
      <c r="K131" s="163" t="str">
        <f>VLOOKUP(E131,VIP!$A$2:$O15419,6,0)</f>
        <v>N/A</v>
      </c>
      <c r="L131" s="140" t="s">
        <v>2435</v>
      </c>
      <c r="M131" s="95" t="s">
        <v>2439</v>
      </c>
      <c r="N131" s="95" t="s">
        <v>2446</v>
      </c>
      <c r="O131" s="163" t="s">
        <v>2463</v>
      </c>
      <c r="P131" s="163"/>
      <c r="Q131" s="95" t="s">
        <v>2435</v>
      </c>
      <c r="U131" s="78"/>
      <c r="V131" s="138"/>
    </row>
    <row r="132" spans="1:22" s="123" customFormat="1" ht="18.75" customHeight="1" x14ac:dyDescent="0.25">
      <c r="A132" s="163" t="str">
        <f>VLOOKUP(E132,'LISTADO ATM'!$A$2:$C$901,3,0)</f>
        <v>NORTE</v>
      </c>
      <c r="B132" s="150" t="s">
        <v>2789</v>
      </c>
      <c r="C132" s="96">
        <v>44423.938784722224</v>
      </c>
      <c r="D132" s="96" t="s">
        <v>2616</v>
      </c>
      <c r="E132" s="136">
        <v>282</v>
      </c>
      <c r="F132" s="163" t="str">
        <f>VLOOKUP(E132,VIP!$A$2:$O14970,2,0)</f>
        <v>DRBR282</v>
      </c>
      <c r="G132" s="163" t="str">
        <f>VLOOKUP(E132,'LISTADO ATM'!$A$2:$B$900,2,0)</f>
        <v xml:space="preserve">ATM Autobanco Nibaje </v>
      </c>
      <c r="H132" s="163" t="str">
        <f>VLOOKUP(E132,VIP!$A$2:$O19931,7,FALSE)</f>
        <v>Si</v>
      </c>
      <c r="I132" s="163" t="str">
        <f>VLOOKUP(E132,VIP!$A$2:$O11896,8,FALSE)</f>
        <v>Si</v>
      </c>
      <c r="J132" s="163" t="str">
        <f>VLOOKUP(E132,VIP!$A$2:$O11846,8,FALSE)</f>
        <v>Si</v>
      </c>
      <c r="K132" s="163" t="str">
        <f>VLOOKUP(E132,VIP!$A$2:$O15420,6,0)</f>
        <v>NO</v>
      </c>
      <c r="L132" s="140" t="s">
        <v>2435</v>
      </c>
      <c r="M132" s="95" t="s">
        <v>2439</v>
      </c>
      <c r="N132" s="95" t="s">
        <v>2446</v>
      </c>
      <c r="O132" s="163" t="s">
        <v>2617</v>
      </c>
      <c r="P132" s="163"/>
      <c r="Q132" s="95" t="s">
        <v>2435</v>
      </c>
      <c r="U132" s="78"/>
      <c r="V132" s="138"/>
    </row>
    <row r="133" spans="1:22" s="123" customFormat="1" ht="18.75" customHeight="1" x14ac:dyDescent="0.25">
      <c r="A133" s="163" t="str">
        <f>VLOOKUP(E133,'LISTADO ATM'!$A$2:$C$901,3,0)</f>
        <v>SUR</v>
      </c>
      <c r="B133" s="150" t="s">
        <v>2663</v>
      </c>
      <c r="C133" s="96">
        <v>44422.757743055554</v>
      </c>
      <c r="D133" s="96" t="s">
        <v>2175</v>
      </c>
      <c r="E133" s="136">
        <v>582</v>
      </c>
      <c r="F133" s="163" t="str">
        <f>VLOOKUP(E133,VIP!$A$2:$O14938,2,0)</f>
        <v xml:space="preserve">DRBR582 </v>
      </c>
      <c r="G133" s="163" t="str">
        <f>VLOOKUP(E133,'LISTADO ATM'!$A$2:$B$900,2,0)</f>
        <v>ATM Estación Sabana Yegua</v>
      </c>
      <c r="H133" s="163" t="str">
        <f>VLOOKUP(E133,VIP!$A$2:$O19899,7,FALSE)</f>
        <v>N/A</v>
      </c>
      <c r="I133" s="163" t="str">
        <f>VLOOKUP(E133,VIP!$A$2:$O11864,8,FALSE)</f>
        <v>N/A</v>
      </c>
      <c r="J133" s="163" t="str">
        <f>VLOOKUP(E133,VIP!$A$2:$O11814,8,FALSE)</f>
        <v>N/A</v>
      </c>
      <c r="K133" s="163" t="str">
        <f>VLOOKUP(E133,VIP!$A$2:$O15388,6,0)</f>
        <v>N/A</v>
      </c>
      <c r="L133" s="140" t="s">
        <v>2662</v>
      </c>
      <c r="M133" s="95" t="s">
        <v>2439</v>
      </c>
      <c r="N133" s="95" t="s">
        <v>2446</v>
      </c>
      <c r="O133" s="163" t="s">
        <v>2448</v>
      </c>
      <c r="P133" s="163" t="s">
        <v>2643</v>
      </c>
      <c r="Q133" s="95" t="s">
        <v>2623</v>
      </c>
      <c r="U133" s="78"/>
      <c r="V133" s="138"/>
    </row>
    <row r="134" spans="1:22" s="123" customFormat="1" ht="18.75" customHeight="1" x14ac:dyDescent="0.25">
      <c r="A134" s="163" t="str">
        <f>VLOOKUP(E134,'LISTADO ATM'!$A$2:$C$901,3,0)</f>
        <v>DISTRITO NACIONAL</v>
      </c>
      <c r="B134" s="150" t="s">
        <v>2689</v>
      </c>
      <c r="C134" s="96">
        <v>44422.908877314818</v>
      </c>
      <c r="D134" s="96" t="s">
        <v>2175</v>
      </c>
      <c r="E134" s="136">
        <v>379</v>
      </c>
      <c r="F134" s="163" t="str">
        <f>VLOOKUP(E134,VIP!$A$2:$O14939,2,0)</f>
        <v>DRBR379</v>
      </c>
      <c r="G134" s="163" t="str">
        <f>VLOOKUP(E134,'LISTADO ATM'!$A$2:$B$900,2,0)</f>
        <v>ATM S/M Nacional Plaza Central</v>
      </c>
      <c r="H134" s="163">
        <f>VLOOKUP(E134,VIP!$A$2:$O19912,7,FALSE)</f>
        <v>0</v>
      </c>
      <c r="I134" s="163">
        <f>VLOOKUP(E134,VIP!$A$2:$O11877,8,FALSE)</f>
        <v>0</v>
      </c>
      <c r="J134" s="163">
        <f>VLOOKUP(E134,VIP!$A$2:$O11827,8,FALSE)</f>
        <v>0</v>
      </c>
      <c r="K134" s="163">
        <f>VLOOKUP(E134,VIP!$A$2:$O15401,6,0)</f>
        <v>0</v>
      </c>
      <c r="L134" s="140" t="s">
        <v>2662</v>
      </c>
      <c r="M134" s="95" t="s">
        <v>2439</v>
      </c>
      <c r="N134" s="95" t="s">
        <v>2446</v>
      </c>
      <c r="O134" s="163" t="s">
        <v>2448</v>
      </c>
      <c r="P134" s="163" t="s">
        <v>2643</v>
      </c>
      <c r="Q134" s="95" t="s">
        <v>2623</v>
      </c>
      <c r="U134" s="78"/>
      <c r="V134" s="138"/>
    </row>
    <row r="135" spans="1:22" s="123" customFormat="1" ht="18.75" customHeight="1" x14ac:dyDescent="0.25">
      <c r="A135" s="163" t="str">
        <f>VLOOKUP(E135,'LISTADO ATM'!$A$2:$C$901,3,0)</f>
        <v>ESTE</v>
      </c>
      <c r="B135" s="150" t="s">
        <v>2688</v>
      </c>
      <c r="C135" s="96">
        <v>44422.910532407404</v>
      </c>
      <c r="D135" s="96" t="s">
        <v>2175</v>
      </c>
      <c r="E135" s="136">
        <v>742</v>
      </c>
      <c r="F135" s="163" t="str">
        <f>VLOOKUP(E135,VIP!$A$2:$O14950,2,0)</f>
        <v>DRBR990</v>
      </c>
      <c r="G135" s="163" t="str">
        <f>VLOOKUP(E135,'LISTADO ATM'!$A$2:$B$900,2,0)</f>
        <v xml:space="preserve">ATM Oficina Plaza del Rey (La Romana) </v>
      </c>
      <c r="H135" s="163" t="str">
        <f>VLOOKUP(E135,VIP!$A$2:$O19911,7,FALSE)</f>
        <v>Si</v>
      </c>
      <c r="I135" s="163" t="str">
        <f>VLOOKUP(E135,VIP!$A$2:$O11876,8,FALSE)</f>
        <v>Si</v>
      </c>
      <c r="J135" s="163" t="str">
        <f>VLOOKUP(E135,VIP!$A$2:$O11826,8,FALSE)</f>
        <v>Si</v>
      </c>
      <c r="K135" s="163" t="str">
        <f>VLOOKUP(E135,VIP!$A$2:$O15400,6,0)</f>
        <v>NO</v>
      </c>
      <c r="L135" s="140" t="s">
        <v>2662</v>
      </c>
      <c r="M135" s="95" t="s">
        <v>2439</v>
      </c>
      <c r="N135" s="95" t="s">
        <v>2446</v>
      </c>
      <c r="O135" s="163" t="s">
        <v>2448</v>
      </c>
      <c r="P135" s="163" t="s">
        <v>2643</v>
      </c>
      <c r="Q135" s="95" t="s">
        <v>2623</v>
      </c>
      <c r="U135" s="78"/>
      <c r="V135" s="138"/>
    </row>
    <row r="136" spans="1:22" s="123" customFormat="1" ht="18.75" customHeight="1" x14ac:dyDescent="0.25">
      <c r="A136" s="163" t="str">
        <f>VLOOKUP(E136,'LISTADO ATM'!$A$2:$C$901,3,0)</f>
        <v>SUR</v>
      </c>
      <c r="B136" s="150" t="s">
        <v>2748</v>
      </c>
      <c r="C136" s="96">
        <v>44423.637638888889</v>
      </c>
      <c r="D136" s="96" t="s">
        <v>2676</v>
      </c>
      <c r="E136" s="136">
        <v>871</v>
      </c>
      <c r="F136" s="163" t="str">
        <f>VLOOKUP(E136,VIP!$A$2:$O14981,2,0)</f>
        <v>DRBR871</v>
      </c>
      <c r="G136" s="163" t="str">
        <f>VLOOKUP(E136,'LISTADO ATM'!$A$2:$B$900,2,0)</f>
        <v>ATM Plaza Cultural San Juan</v>
      </c>
      <c r="H136" s="163" t="str">
        <f>VLOOKUP(E136,VIP!$A$2:$O19942,7,FALSE)</f>
        <v>N/A</v>
      </c>
      <c r="I136" s="163" t="str">
        <f>VLOOKUP(E136,VIP!$A$2:$O11907,8,FALSE)</f>
        <v>N/A</v>
      </c>
      <c r="J136" s="163" t="str">
        <f>VLOOKUP(E136,VIP!$A$2:$O11857,8,FALSE)</f>
        <v>N/A</v>
      </c>
      <c r="K136" s="163" t="str">
        <f>VLOOKUP(E136,VIP!$A$2:$O15431,6,0)</f>
        <v>N/A</v>
      </c>
      <c r="L136" s="140" t="s">
        <v>2756</v>
      </c>
      <c r="M136" s="95" t="s">
        <v>2439</v>
      </c>
      <c r="N136" s="95" t="s">
        <v>2446</v>
      </c>
      <c r="O136" s="163" t="s">
        <v>2757</v>
      </c>
      <c r="P136" s="163"/>
      <c r="Q136" s="95" t="s">
        <v>2756</v>
      </c>
      <c r="U136" s="78"/>
      <c r="V136" s="138"/>
    </row>
    <row r="137" spans="1:22" s="123" customFormat="1" ht="18.75" customHeight="1" x14ac:dyDescent="0.25">
      <c r="A137" s="163" t="str">
        <f>VLOOKUP(E137,'LISTADO ATM'!$A$2:$C$901,3,0)</f>
        <v>SUR</v>
      </c>
      <c r="B137" s="150" t="s">
        <v>2747</v>
      </c>
      <c r="C137" s="96">
        <v>44423.638854166667</v>
      </c>
      <c r="D137" s="96" t="s">
        <v>2676</v>
      </c>
      <c r="E137" s="136">
        <v>825</v>
      </c>
      <c r="F137" s="163" t="str">
        <f>VLOOKUP(E137,VIP!$A$2:$O14980,2,0)</f>
        <v>DRBR825</v>
      </c>
      <c r="G137" s="163" t="str">
        <f>VLOOKUP(E137,'LISTADO ATM'!$A$2:$B$900,2,0)</f>
        <v xml:space="preserve">ATM Estacion Eco Cibeles (Las Matas de Farfán) </v>
      </c>
      <c r="H137" s="163" t="str">
        <f>VLOOKUP(E137,VIP!$A$2:$O19941,7,FALSE)</f>
        <v>Si</v>
      </c>
      <c r="I137" s="163" t="str">
        <f>VLOOKUP(E137,VIP!$A$2:$O11906,8,FALSE)</f>
        <v>Si</v>
      </c>
      <c r="J137" s="163" t="str">
        <f>VLOOKUP(E137,VIP!$A$2:$O11856,8,FALSE)</f>
        <v>Si</v>
      </c>
      <c r="K137" s="163" t="str">
        <f>VLOOKUP(E137,VIP!$A$2:$O15430,6,0)</f>
        <v>NO</v>
      </c>
      <c r="L137" s="140" t="s">
        <v>2756</v>
      </c>
      <c r="M137" s="95" t="s">
        <v>2439</v>
      </c>
      <c r="N137" s="95" t="s">
        <v>2446</v>
      </c>
      <c r="O137" s="163" t="s">
        <v>2757</v>
      </c>
      <c r="P137" s="163"/>
      <c r="Q137" s="95" t="s">
        <v>2756</v>
      </c>
      <c r="U137" s="78"/>
      <c r="V137" s="138"/>
    </row>
    <row r="138" spans="1:22" s="123" customFormat="1" ht="18.75" customHeight="1" x14ac:dyDescent="0.25">
      <c r="A138" s="163" t="str">
        <f>VLOOKUP(E138,'LISTADO ATM'!$A$2:$C$901,3,0)</f>
        <v>SUR</v>
      </c>
      <c r="B138" s="150" t="s">
        <v>2746</v>
      </c>
      <c r="C138" s="96">
        <v>44423.640486111108</v>
      </c>
      <c r="D138" s="96" t="s">
        <v>2676</v>
      </c>
      <c r="E138" s="136">
        <v>103</v>
      </c>
      <c r="F138" s="163" t="str">
        <f>VLOOKUP(E138,VIP!$A$2:$O14979,2,0)</f>
        <v>DRBR103</v>
      </c>
      <c r="G138" s="163" t="str">
        <f>VLOOKUP(E138,'LISTADO ATM'!$A$2:$B$900,2,0)</f>
        <v xml:space="preserve">ATM Oficina Las Matas de Farfán </v>
      </c>
      <c r="H138" s="163" t="str">
        <f>VLOOKUP(E138,VIP!$A$2:$O19940,7,FALSE)</f>
        <v>Si</v>
      </c>
      <c r="I138" s="163" t="str">
        <f>VLOOKUP(E138,VIP!$A$2:$O11905,8,FALSE)</f>
        <v>Si</v>
      </c>
      <c r="J138" s="163" t="str">
        <f>VLOOKUP(E138,VIP!$A$2:$O11855,8,FALSE)</f>
        <v>Si</v>
      </c>
      <c r="K138" s="163" t="str">
        <f>VLOOKUP(E138,VIP!$A$2:$O15429,6,0)</f>
        <v>NO</v>
      </c>
      <c r="L138" s="140" t="s">
        <v>2756</v>
      </c>
      <c r="M138" s="95" t="s">
        <v>2439</v>
      </c>
      <c r="N138" s="95" t="s">
        <v>2446</v>
      </c>
      <c r="O138" s="163" t="s">
        <v>2757</v>
      </c>
      <c r="P138" s="163"/>
      <c r="Q138" s="95" t="s">
        <v>2756</v>
      </c>
      <c r="U138" s="78"/>
      <c r="V138" s="138"/>
    </row>
    <row r="139" spans="1:22" s="123" customFormat="1" ht="18.75" customHeight="1" x14ac:dyDescent="0.25">
      <c r="A139" s="163" t="str">
        <f>VLOOKUP(E139,'LISTADO ATM'!$A$2:$C$901,3,0)</f>
        <v>DISTRITO NACIONAL</v>
      </c>
      <c r="B139" s="150" t="s">
        <v>2640</v>
      </c>
      <c r="C139" s="96">
        <v>44422.453611111108</v>
      </c>
      <c r="D139" s="96" t="s">
        <v>2462</v>
      </c>
      <c r="E139" s="136">
        <v>551</v>
      </c>
      <c r="F139" s="163" t="str">
        <f>VLOOKUP(E139,VIP!$A$2:$O14932,2,0)</f>
        <v>DRBR01C</v>
      </c>
      <c r="G139" s="163" t="str">
        <f>VLOOKUP(E139,'LISTADO ATM'!$A$2:$B$900,2,0)</f>
        <v xml:space="preserve">ATM Oficina Padre Castellanos </v>
      </c>
      <c r="H139" s="163" t="str">
        <f>VLOOKUP(E139,VIP!$A$2:$O19893,7,FALSE)</f>
        <v>Si</v>
      </c>
      <c r="I139" s="163" t="str">
        <f>VLOOKUP(E139,VIP!$A$2:$O11858,8,FALSE)</f>
        <v>Si</v>
      </c>
      <c r="J139" s="163" t="str">
        <f>VLOOKUP(E139,VIP!$A$2:$O11808,8,FALSE)</f>
        <v>Si</v>
      </c>
      <c r="K139" s="163" t="str">
        <f>VLOOKUP(E139,VIP!$A$2:$O15382,6,0)</f>
        <v>NO</v>
      </c>
      <c r="L139" s="140" t="s">
        <v>2411</v>
      </c>
      <c r="M139" s="95" t="s">
        <v>2439</v>
      </c>
      <c r="N139" s="95" t="s">
        <v>2446</v>
      </c>
      <c r="O139" s="163" t="s">
        <v>2463</v>
      </c>
      <c r="P139" s="163"/>
      <c r="Q139" s="95" t="s">
        <v>2411</v>
      </c>
      <c r="U139" s="78"/>
      <c r="V139" s="138"/>
    </row>
    <row r="140" spans="1:22" s="123" customFormat="1" ht="18.75" customHeight="1" x14ac:dyDescent="0.25">
      <c r="A140" s="163" t="str">
        <f>VLOOKUP(E140,'LISTADO ATM'!$A$2:$C$901,3,0)</f>
        <v>ESTE</v>
      </c>
      <c r="B140" s="150" t="s">
        <v>2650</v>
      </c>
      <c r="C140" s="96">
        <v>44422.524317129632</v>
      </c>
      <c r="D140" s="96" t="s">
        <v>2442</v>
      </c>
      <c r="E140" s="136">
        <v>68</v>
      </c>
      <c r="F140" s="163" t="str">
        <f>VLOOKUP(E140,VIP!$A$2:$O14941,2,0)</f>
        <v>DRBR068</v>
      </c>
      <c r="G140" s="163" t="str">
        <f>VLOOKUP(E140,'LISTADO ATM'!$A$2:$B$900,2,0)</f>
        <v xml:space="preserve">ATM Hotel Nickelodeon (Punta Cana) </v>
      </c>
      <c r="H140" s="163" t="str">
        <f>VLOOKUP(E140,VIP!$A$2:$O19902,7,FALSE)</f>
        <v>Si</v>
      </c>
      <c r="I140" s="163" t="str">
        <f>VLOOKUP(E140,VIP!$A$2:$O11867,8,FALSE)</f>
        <v>Si</v>
      </c>
      <c r="J140" s="163" t="str">
        <f>VLOOKUP(E140,VIP!$A$2:$O11817,8,FALSE)</f>
        <v>Si</v>
      </c>
      <c r="K140" s="163" t="str">
        <f>VLOOKUP(E140,VIP!$A$2:$O15391,6,0)</f>
        <v>NO</v>
      </c>
      <c r="L140" s="140" t="s">
        <v>2411</v>
      </c>
      <c r="M140" s="95" t="s">
        <v>2439</v>
      </c>
      <c r="N140" s="95" t="s">
        <v>2446</v>
      </c>
      <c r="O140" s="163" t="s">
        <v>2447</v>
      </c>
      <c r="P140" s="163"/>
      <c r="Q140" s="95" t="s">
        <v>2411</v>
      </c>
      <c r="U140" s="78"/>
      <c r="V140" s="138"/>
    </row>
    <row r="141" spans="1:22" s="123" customFormat="1" ht="18.75" customHeight="1" x14ac:dyDescent="0.25">
      <c r="A141" s="163" t="str">
        <f>VLOOKUP(E141,'LISTADO ATM'!$A$2:$C$901,3,0)</f>
        <v>NORTE</v>
      </c>
      <c r="B141" s="150" t="s">
        <v>2645</v>
      </c>
      <c r="C141" s="96">
        <v>44422.58457175926</v>
      </c>
      <c r="D141" s="96" t="s">
        <v>2462</v>
      </c>
      <c r="E141" s="136">
        <v>969</v>
      </c>
      <c r="F141" s="163" t="str">
        <f>VLOOKUP(E141,VIP!$A$2:$O14932,2,0)</f>
        <v>DRBR12F</v>
      </c>
      <c r="G141" s="163" t="str">
        <f>VLOOKUP(E141,'LISTADO ATM'!$A$2:$B$900,2,0)</f>
        <v xml:space="preserve">ATM Oficina El Sol I (Santiago) </v>
      </c>
      <c r="H141" s="163" t="str">
        <f>VLOOKUP(E141,VIP!$A$2:$O19893,7,FALSE)</f>
        <v>Si</v>
      </c>
      <c r="I141" s="163" t="str">
        <f>VLOOKUP(E141,VIP!$A$2:$O11858,8,FALSE)</f>
        <v>Si</v>
      </c>
      <c r="J141" s="163" t="str">
        <f>VLOOKUP(E141,VIP!$A$2:$O11808,8,FALSE)</f>
        <v>Si</v>
      </c>
      <c r="K141" s="163" t="str">
        <f>VLOOKUP(E141,VIP!$A$2:$O15382,6,0)</f>
        <v>SI</v>
      </c>
      <c r="L141" s="140" t="s">
        <v>2411</v>
      </c>
      <c r="M141" s="95" t="s">
        <v>2439</v>
      </c>
      <c r="N141" s="95" t="s">
        <v>2446</v>
      </c>
      <c r="O141" s="163" t="s">
        <v>2463</v>
      </c>
      <c r="P141" s="163"/>
      <c r="Q141" s="95" t="s">
        <v>2411</v>
      </c>
      <c r="U141" s="78"/>
      <c r="V141" s="138"/>
    </row>
    <row r="142" spans="1:22" s="123" customFormat="1" ht="18.75" customHeight="1" x14ac:dyDescent="0.25">
      <c r="A142" s="163" t="str">
        <f>VLOOKUP(E142,'LISTADO ATM'!$A$2:$C$901,3,0)</f>
        <v>DISTRITO NACIONAL</v>
      </c>
      <c r="B142" s="150" t="s">
        <v>2658</v>
      </c>
      <c r="C142" s="96">
        <v>44422.822465277779</v>
      </c>
      <c r="D142" s="96" t="s">
        <v>2442</v>
      </c>
      <c r="E142" s="136">
        <v>813</v>
      </c>
      <c r="F142" s="163" t="str">
        <f>VLOOKUP(E142,VIP!$A$2:$O14960,2,0)</f>
        <v>DRBR815</v>
      </c>
      <c r="G142" s="163" t="str">
        <f>VLOOKUP(E142,'LISTADO ATM'!$A$2:$B$900,2,0)</f>
        <v>ATM Occidental Mall</v>
      </c>
      <c r="H142" s="163" t="str">
        <f>VLOOKUP(E142,VIP!$A$2:$O19921,7,FALSE)</f>
        <v>Si</v>
      </c>
      <c r="I142" s="163" t="str">
        <f>VLOOKUP(E142,VIP!$A$2:$O11886,8,FALSE)</f>
        <v>Si</v>
      </c>
      <c r="J142" s="163" t="str">
        <f>VLOOKUP(E142,VIP!$A$2:$O11836,8,FALSE)</f>
        <v>Si</v>
      </c>
      <c r="K142" s="163" t="str">
        <f>VLOOKUP(E142,VIP!$A$2:$O15410,6,0)</f>
        <v>NO</v>
      </c>
      <c r="L142" s="140" t="s">
        <v>2411</v>
      </c>
      <c r="M142" s="95" t="s">
        <v>2439</v>
      </c>
      <c r="N142" s="95" t="s">
        <v>2446</v>
      </c>
      <c r="O142" s="163" t="s">
        <v>2447</v>
      </c>
      <c r="P142" s="163"/>
      <c r="Q142" s="95" t="s">
        <v>2411</v>
      </c>
      <c r="U142" s="78"/>
      <c r="V142" s="138"/>
    </row>
    <row r="143" spans="1:22" s="123" customFormat="1" ht="18.75" customHeight="1" x14ac:dyDescent="0.25">
      <c r="A143" s="163" t="str">
        <f>VLOOKUP(E143,'LISTADO ATM'!$A$2:$C$901,3,0)</f>
        <v>ESTE</v>
      </c>
      <c r="B143" s="150" t="s">
        <v>2695</v>
      </c>
      <c r="C143" s="96">
        <v>44422.895162037035</v>
      </c>
      <c r="D143" s="96" t="s">
        <v>2442</v>
      </c>
      <c r="E143" s="136">
        <v>399</v>
      </c>
      <c r="F143" s="163" t="str">
        <f>VLOOKUP(E143,VIP!$A$2:$O14957,2,0)</f>
        <v>DRBR399</v>
      </c>
      <c r="G143" s="163" t="str">
        <f>VLOOKUP(E143,'LISTADO ATM'!$A$2:$B$900,2,0)</f>
        <v xml:space="preserve">ATM Oficina La Romana II </v>
      </c>
      <c r="H143" s="163" t="str">
        <f>VLOOKUP(E143,VIP!$A$2:$O19918,7,FALSE)</f>
        <v>Si</v>
      </c>
      <c r="I143" s="163" t="str">
        <f>VLOOKUP(E143,VIP!$A$2:$O11883,8,FALSE)</f>
        <v>Si</v>
      </c>
      <c r="J143" s="163" t="str">
        <f>VLOOKUP(E143,VIP!$A$2:$O11833,8,FALSE)</f>
        <v>Si</v>
      </c>
      <c r="K143" s="163" t="str">
        <f>VLOOKUP(E143,VIP!$A$2:$O15407,6,0)</f>
        <v>NO</v>
      </c>
      <c r="L143" s="140" t="s">
        <v>2411</v>
      </c>
      <c r="M143" s="95" t="s">
        <v>2439</v>
      </c>
      <c r="N143" s="95" t="s">
        <v>2446</v>
      </c>
      <c r="O143" s="163" t="s">
        <v>2447</v>
      </c>
      <c r="P143" s="163"/>
      <c r="Q143" s="95" t="s">
        <v>2411</v>
      </c>
      <c r="U143" s="78"/>
      <c r="V143" s="138"/>
    </row>
    <row r="144" spans="1:22" s="123" customFormat="1" ht="18.75" customHeight="1" x14ac:dyDescent="0.25">
      <c r="A144" s="163" t="str">
        <f>VLOOKUP(E144,'LISTADO ATM'!$A$2:$C$901,3,0)</f>
        <v>NORTE</v>
      </c>
      <c r="B144" s="150" t="s">
        <v>2687</v>
      </c>
      <c r="C144" s="96">
        <v>44422.914837962962</v>
      </c>
      <c r="D144" s="96" t="s">
        <v>2462</v>
      </c>
      <c r="E144" s="136">
        <v>142</v>
      </c>
      <c r="F144" s="163" t="str">
        <f>VLOOKUP(E144,VIP!$A$2:$O14947,2,0)</f>
        <v>DRBR142</v>
      </c>
      <c r="G144" s="163" t="str">
        <f>VLOOKUP(E144,'LISTADO ATM'!$A$2:$B$900,2,0)</f>
        <v xml:space="preserve">ATM Centro de Caja Galerías Bonao </v>
      </c>
      <c r="H144" s="163" t="str">
        <f>VLOOKUP(E144,VIP!$A$2:$O19908,7,FALSE)</f>
        <v>Si</v>
      </c>
      <c r="I144" s="163" t="str">
        <f>VLOOKUP(E144,VIP!$A$2:$O11873,8,FALSE)</f>
        <v>Si</v>
      </c>
      <c r="J144" s="163" t="str">
        <f>VLOOKUP(E144,VIP!$A$2:$O11823,8,FALSE)</f>
        <v>Si</v>
      </c>
      <c r="K144" s="163" t="str">
        <f>VLOOKUP(E144,VIP!$A$2:$O15397,6,0)</f>
        <v>SI</v>
      </c>
      <c r="L144" s="140" t="s">
        <v>2411</v>
      </c>
      <c r="M144" s="95" t="s">
        <v>2439</v>
      </c>
      <c r="N144" s="95" t="s">
        <v>2446</v>
      </c>
      <c r="O144" s="163" t="s">
        <v>2463</v>
      </c>
      <c r="P144" s="163"/>
      <c r="Q144" s="95" t="s">
        <v>2411</v>
      </c>
      <c r="U144" s="78"/>
      <c r="V144" s="138"/>
    </row>
    <row r="145" spans="1:22" s="123" customFormat="1" ht="18.75" customHeight="1" x14ac:dyDescent="0.25">
      <c r="A145" s="163" t="str">
        <f>VLOOKUP(E145,'LISTADO ATM'!$A$2:$C$901,3,0)</f>
        <v>DISTRITO NACIONAL</v>
      </c>
      <c r="B145" s="150" t="s">
        <v>2728</v>
      </c>
      <c r="C145" s="96">
        <v>44423.018483796295</v>
      </c>
      <c r="D145" s="96" t="s">
        <v>2462</v>
      </c>
      <c r="E145" s="136">
        <v>713</v>
      </c>
      <c r="F145" s="163" t="str">
        <f>VLOOKUP(E145,VIP!$A$2:$O14975,2,0)</f>
        <v>DRBR016</v>
      </c>
      <c r="G145" s="163" t="str">
        <f>VLOOKUP(E145,'LISTADO ATM'!$A$2:$B$900,2,0)</f>
        <v xml:space="preserve">ATM Oficina Las Américas </v>
      </c>
      <c r="H145" s="163" t="str">
        <f>VLOOKUP(E145,VIP!$A$2:$O19936,7,FALSE)</f>
        <v>Si</v>
      </c>
      <c r="I145" s="163" t="str">
        <f>VLOOKUP(E145,VIP!$A$2:$O11901,8,FALSE)</f>
        <v>Si</v>
      </c>
      <c r="J145" s="163" t="str">
        <f>VLOOKUP(E145,VIP!$A$2:$O11851,8,FALSE)</f>
        <v>Si</v>
      </c>
      <c r="K145" s="163" t="str">
        <f>VLOOKUP(E145,VIP!$A$2:$O15425,6,0)</f>
        <v>NO</v>
      </c>
      <c r="L145" s="140" t="s">
        <v>2411</v>
      </c>
      <c r="M145" s="95" t="s">
        <v>2439</v>
      </c>
      <c r="N145" s="95" t="s">
        <v>2446</v>
      </c>
      <c r="O145" s="163" t="s">
        <v>2732</v>
      </c>
      <c r="P145" s="163"/>
      <c r="Q145" s="95" t="s">
        <v>2411</v>
      </c>
      <c r="U145" s="78"/>
      <c r="V145" s="138"/>
    </row>
    <row r="146" spans="1:22" s="123" customFormat="1" ht="18.75" customHeight="1" x14ac:dyDescent="0.25">
      <c r="A146" s="163" t="str">
        <f>VLOOKUP(E146,'LISTADO ATM'!$A$2:$C$901,3,0)</f>
        <v>ESTE</v>
      </c>
      <c r="B146" s="150" t="s">
        <v>2717</v>
      </c>
      <c r="C146" s="96">
        <v>44423.034837962965</v>
      </c>
      <c r="D146" s="96" t="s">
        <v>2462</v>
      </c>
      <c r="E146" s="136">
        <v>345</v>
      </c>
      <c r="F146" s="163" t="str">
        <f>VLOOKUP(E146,VIP!$A$2:$O14964,2,0)</f>
        <v>DRBR345</v>
      </c>
      <c r="G146" s="163" t="str">
        <f>VLOOKUP(E146,'LISTADO ATM'!$A$2:$B$900,2,0)</f>
        <v>ATM Oficina Yamasá  II</v>
      </c>
      <c r="H146" s="163" t="str">
        <f>VLOOKUP(E146,VIP!$A$2:$O19925,7,FALSE)</f>
        <v>N/A</v>
      </c>
      <c r="I146" s="163" t="str">
        <f>VLOOKUP(E146,VIP!$A$2:$O11890,8,FALSE)</f>
        <v>N/A</v>
      </c>
      <c r="J146" s="163" t="str">
        <f>VLOOKUP(E146,VIP!$A$2:$O11840,8,FALSE)</f>
        <v>N/A</v>
      </c>
      <c r="K146" s="163" t="str">
        <f>VLOOKUP(E146,VIP!$A$2:$O15414,6,0)</f>
        <v>N/A</v>
      </c>
      <c r="L146" s="140" t="s">
        <v>2411</v>
      </c>
      <c r="M146" s="95" t="s">
        <v>2439</v>
      </c>
      <c r="N146" s="95" t="s">
        <v>2446</v>
      </c>
      <c r="O146" s="163" t="s">
        <v>2732</v>
      </c>
      <c r="P146" s="163"/>
      <c r="Q146" s="95" t="s">
        <v>2411</v>
      </c>
      <c r="U146" s="78"/>
      <c r="V146" s="138"/>
    </row>
    <row r="147" spans="1:22" s="123" customFormat="1" ht="18.75" customHeight="1" x14ac:dyDescent="0.25">
      <c r="A147" s="163" t="str">
        <f>VLOOKUP(E147,'LISTADO ATM'!$A$2:$C$901,3,0)</f>
        <v>DISTRITO NACIONAL</v>
      </c>
      <c r="B147" s="150" t="s">
        <v>2712</v>
      </c>
      <c r="C147" s="96">
        <v>44423.047685185185</v>
      </c>
      <c r="D147" s="96" t="s">
        <v>2462</v>
      </c>
      <c r="E147" s="136">
        <v>957</v>
      </c>
      <c r="F147" s="163" t="str">
        <f>VLOOKUP(E147,VIP!$A$2:$O14959,2,0)</f>
        <v>DRBR23F</v>
      </c>
      <c r="G147" s="163" t="str">
        <f>VLOOKUP(E147,'LISTADO ATM'!$A$2:$B$900,2,0)</f>
        <v xml:space="preserve">ATM Oficina Venezuela </v>
      </c>
      <c r="H147" s="163" t="str">
        <f>VLOOKUP(E147,VIP!$A$2:$O19920,7,FALSE)</f>
        <v>Si</v>
      </c>
      <c r="I147" s="163" t="str">
        <f>VLOOKUP(E147,VIP!$A$2:$O11885,8,FALSE)</f>
        <v>Si</v>
      </c>
      <c r="J147" s="163" t="str">
        <f>VLOOKUP(E147,VIP!$A$2:$O11835,8,FALSE)</f>
        <v>Si</v>
      </c>
      <c r="K147" s="163" t="str">
        <f>VLOOKUP(E147,VIP!$A$2:$O15409,6,0)</f>
        <v>SI</v>
      </c>
      <c r="L147" s="140" t="s">
        <v>2411</v>
      </c>
      <c r="M147" s="95" t="s">
        <v>2439</v>
      </c>
      <c r="N147" s="95" t="s">
        <v>2446</v>
      </c>
      <c r="O147" s="163" t="s">
        <v>2732</v>
      </c>
      <c r="P147" s="163"/>
      <c r="Q147" s="95" t="s">
        <v>2411</v>
      </c>
      <c r="U147" s="78"/>
      <c r="V147" s="138"/>
    </row>
    <row r="148" spans="1:22" s="123" customFormat="1" ht="18.75" customHeight="1" x14ac:dyDescent="0.25">
      <c r="A148" s="163" t="str">
        <f>VLOOKUP(E148,'LISTADO ATM'!$A$2:$C$901,3,0)</f>
        <v>ESTE</v>
      </c>
      <c r="B148" s="150" t="s">
        <v>2711</v>
      </c>
      <c r="C148" s="96">
        <v>44423.052337962959</v>
      </c>
      <c r="D148" s="96" t="s">
        <v>2462</v>
      </c>
      <c r="E148" s="136">
        <v>211</v>
      </c>
      <c r="F148" s="163" t="str">
        <f>VLOOKUP(E148,VIP!$A$2:$O14958,2,0)</f>
        <v>DRBR211</v>
      </c>
      <c r="G148" s="163" t="str">
        <f>VLOOKUP(E148,'LISTADO ATM'!$A$2:$B$900,2,0)</f>
        <v xml:space="preserve">ATM Oficina La Romana I </v>
      </c>
      <c r="H148" s="163" t="str">
        <f>VLOOKUP(E148,VIP!$A$2:$O19919,7,FALSE)</f>
        <v>Si</v>
      </c>
      <c r="I148" s="163" t="str">
        <f>VLOOKUP(E148,VIP!$A$2:$O11884,8,FALSE)</f>
        <v>Si</v>
      </c>
      <c r="J148" s="163" t="str">
        <f>VLOOKUP(E148,VIP!$A$2:$O11834,8,FALSE)</f>
        <v>Si</v>
      </c>
      <c r="K148" s="163" t="str">
        <f>VLOOKUP(E148,VIP!$A$2:$O15408,6,0)</f>
        <v>NO</v>
      </c>
      <c r="L148" s="140" t="s">
        <v>2411</v>
      </c>
      <c r="M148" s="95" t="s">
        <v>2439</v>
      </c>
      <c r="N148" s="95" t="s">
        <v>2446</v>
      </c>
      <c r="O148" s="163" t="s">
        <v>2732</v>
      </c>
      <c r="P148" s="163"/>
      <c r="Q148" s="95" t="s">
        <v>2411</v>
      </c>
      <c r="U148" s="78"/>
      <c r="V148" s="138"/>
    </row>
    <row r="149" spans="1:22" s="123" customFormat="1" ht="18.75" customHeight="1" x14ac:dyDescent="0.25">
      <c r="A149" s="163" t="str">
        <f>VLOOKUP(E149,'LISTADO ATM'!$A$2:$C$901,3,0)</f>
        <v>ESTE</v>
      </c>
      <c r="B149" s="150" t="s">
        <v>2708</v>
      </c>
      <c r="C149" s="96">
        <v>44423.064432870371</v>
      </c>
      <c r="D149" s="96" t="s">
        <v>2442</v>
      </c>
      <c r="E149" s="136">
        <v>609</v>
      </c>
      <c r="F149" s="163" t="str">
        <f>VLOOKUP(E149,VIP!$A$2:$O14955,2,0)</f>
        <v>DRBR120</v>
      </c>
      <c r="G149" s="163" t="str">
        <f>VLOOKUP(E149,'LISTADO ATM'!$A$2:$B$900,2,0)</f>
        <v xml:space="preserve">ATM S/M Jumbo (San Pedro) </v>
      </c>
      <c r="H149" s="163" t="str">
        <f>VLOOKUP(E149,VIP!$A$2:$O19916,7,FALSE)</f>
        <v>Si</v>
      </c>
      <c r="I149" s="163" t="str">
        <f>VLOOKUP(E149,VIP!$A$2:$O11881,8,FALSE)</f>
        <v>Si</v>
      </c>
      <c r="J149" s="163" t="str">
        <f>VLOOKUP(E149,VIP!$A$2:$O11831,8,FALSE)</f>
        <v>Si</v>
      </c>
      <c r="K149" s="163" t="str">
        <f>VLOOKUP(E149,VIP!$A$2:$O15405,6,0)</f>
        <v>NO</v>
      </c>
      <c r="L149" s="140" t="s">
        <v>2411</v>
      </c>
      <c r="M149" s="95" t="s">
        <v>2439</v>
      </c>
      <c r="N149" s="95" t="s">
        <v>2446</v>
      </c>
      <c r="O149" s="163" t="s">
        <v>2447</v>
      </c>
      <c r="P149" s="163"/>
      <c r="Q149" s="95" t="s">
        <v>2411</v>
      </c>
      <c r="U149" s="78"/>
      <c r="V149" s="138"/>
    </row>
    <row r="150" spans="1:22" s="123" customFormat="1" ht="18.75" customHeight="1" x14ac:dyDescent="0.25">
      <c r="A150" s="163" t="str">
        <f>VLOOKUP(E150,'LISTADO ATM'!$A$2:$C$901,3,0)</f>
        <v>DISTRITO NACIONAL</v>
      </c>
      <c r="B150" s="150">
        <v>3335989503</v>
      </c>
      <c r="C150" s="96">
        <v>44423.357905092591</v>
      </c>
      <c r="D150" s="96" t="s">
        <v>2442</v>
      </c>
      <c r="E150" s="136">
        <v>183</v>
      </c>
      <c r="F150" s="163" t="str">
        <f>VLOOKUP(E150,VIP!$A$2:$O14955,2,0)</f>
        <v>DRBR183</v>
      </c>
      <c r="G150" s="163" t="str">
        <f>VLOOKUP(E150,'LISTADO ATM'!$A$2:$B$900,2,0)</f>
        <v>ATM Estación Nativa Km. 22 Aut. Duarte.</v>
      </c>
      <c r="H150" s="163" t="str">
        <f>VLOOKUP(E150,VIP!$A$2:$O19916,7,FALSE)</f>
        <v>N/A</v>
      </c>
      <c r="I150" s="163" t="str">
        <f>VLOOKUP(E150,VIP!$A$2:$O11881,8,FALSE)</f>
        <v>N/A</v>
      </c>
      <c r="J150" s="163" t="str">
        <f>VLOOKUP(E150,VIP!$A$2:$O11831,8,FALSE)</f>
        <v>N/A</v>
      </c>
      <c r="K150" s="163" t="str">
        <f>VLOOKUP(E150,VIP!$A$2:$O15405,6,0)</f>
        <v>N/A</v>
      </c>
      <c r="L150" s="140" t="s">
        <v>2411</v>
      </c>
      <c r="M150" s="95" t="s">
        <v>2439</v>
      </c>
      <c r="N150" s="95" t="s">
        <v>2446</v>
      </c>
      <c r="O150" s="163" t="s">
        <v>2447</v>
      </c>
      <c r="P150" s="163"/>
      <c r="Q150" s="95" t="s">
        <v>2411</v>
      </c>
      <c r="U150" s="78"/>
      <c r="V150" s="138"/>
    </row>
    <row r="151" spans="1:22" s="123" customFormat="1" ht="18.75" customHeight="1" x14ac:dyDescent="0.25">
      <c r="A151" s="163" t="str">
        <f>VLOOKUP(E151,'LISTADO ATM'!$A$2:$C$901,3,0)</f>
        <v>NORTE</v>
      </c>
      <c r="B151" s="150">
        <v>3335989514</v>
      </c>
      <c r="C151" s="96">
        <v>44423.458321759259</v>
      </c>
      <c r="D151" s="96" t="s">
        <v>2175</v>
      </c>
      <c r="E151" s="136">
        <v>965</v>
      </c>
      <c r="F151" s="163" t="str">
        <f>VLOOKUP(E151,VIP!$A$2:$O14958,2,0)</f>
        <v>DRBR965</v>
      </c>
      <c r="G151" s="163" t="str">
        <f>VLOOKUP(E151,'LISTADO ATM'!$A$2:$B$900,2,0)</f>
        <v xml:space="preserve">ATM S/M La Fuente FUN (Santiago) </v>
      </c>
      <c r="H151" s="163" t="str">
        <f>VLOOKUP(E151,VIP!$A$2:$O19919,7,FALSE)</f>
        <v>Si</v>
      </c>
      <c r="I151" s="163" t="str">
        <f>VLOOKUP(E151,VIP!$A$2:$O11884,8,FALSE)</f>
        <v>Si</v>
      </c>
      <c r="J151" s="163" t="str">
        <f>VLOOKUP(E151,VIP!$A$2:$O11834,8,FALSE)</f>
        <v>Si</v>
      </c>
      <c r="K151" s="163" t="str">
        <f>VLOOKUP(E151,VIP!$A$2:$O15408,6,0)</f>
        <v>NO</v>
      </c>
      <c r="L151" s="140" t="s">
        <v>2411</v>
      </c>
      <c r="M151" s="95" t="s">
        <v>2439</v>
      </c>
      <c r="N151" s="95" t="s">
        <v>2446</v>
      </c>
      <c r="O151" s="163" t="s">
        <v>2463</v>
      </c>
      <c r="P151" s="163"/>
      <c r="Q151" s="95" t="s">
        <v>2411</v>
      </c>
      <c r="U151" s="78"/>
      <c r="V151" s="138"/>
    </row>
    <row r="152" spans="1:22" s="123" customFormat="1" ht="18.75" customHeight="1" x14ac:dyDescent="0.25">
      <c r="A152" s="163" t="str">
        <f>VLOOKUP(E152,'LISTADO ATM'!$A$2:$C$901,3,0)</f>
        <v>DISTRITO NACIONAL</v>
      </c>
      <c r="B152" s="150">
        <v>3335989522</v>
      </c>
      <c r="C152" s="96">
        <v>44423.527037037034</v>
      </c>
      <c r="D152" s="96" t="s">
        <v>2462</v>
      </c>
      <c r="E152" s="136">
        <v>527</v>
      </c>
      <c r="F152" s="163" t="str">
        <f>VLOOKUP(E152,VIP!$A$2:$O14966,2,0)</f>
        <v>DRBR527</v>
      </c>
      <c r="G152" s="163" t="str">
        <f>VLOOKUP(E152,'LISTADO ATM'!$A$2:$B$900,2,0)</f>
        <v>ATM Oficina Zona Oriental II</v>
      </c>
      <c r="H152" s="163" t="str">
        <f>VLOOKUP(E152,VIP!$A$2:$O19927,7,FALSE)</f>
        <v>Si</v>
      </c>
      <c r="I152" s="163" t="str">
        <f>VLOOKUP(E152,VIP!$A$2:$O11892,8,FALSE)</f>
        <v>Si</v>
      </c>
      <c r="J152" s="163" t="str">
        <f>VLOOKUP(E152,VIP!$A$2:$O11842,8,FALSE)</f>
        <v>Si</v>
      </c>
      <c r="K152" s="163" t="str">
        <f>VLOOKUP(E152,VIP!$A$2:$O15416,6,0)</f>
        <v>SI</v>
      </c>
      <c r="L152" s="140" t="s">
        <v>2411</v>
      </c>
      <c r="M152" s="95" t="s">
        <v>2439</v>
      </c>
      <c r="N152" s="95" t="s">
        <v>2446</v>
      </c>
      <c r="O152" s="163" t="s">
        <v>2463</v>
      </c>
      <c r="P152" s="163"/>
      <c r="Q152" s="95" t="s">
        <v>2411</v>
      </c>
      <c r="U152" s="78"/>
      <c r="V152" s="138"/>
    </row>
    <row r="153" spans="1:22" s="123" customFormat="1" ht="18.75" customHeight="1" x14ac:dyDescent="0.25">
      <c r="A153" s="163" t="str">
        <f>VLOOKUP(E153,'LISTADO ATM'!$A$2:$C$901,3,0)</f>
        <v>SUR</v>
      </c>
      <c r="B153" s="150">
        <v>3335989523</v>
      </c>
      <c r="C153" s="96">
        <v>44423.528078703705</v>
      </c>
      <c r="D153" s="96" t="s">
        <v>2462</v>
      </c>
      <c r="E153" s="136">
        <v>881</v>
      </c>
      <c r="F153" s="163" t="str">
        <f>VLOOKUP(E153,VIP!$A$2:$O14965,2,0)</f>
        <v>DRBR881</v>
      </c>
      <c r="G153" s="163" t="str">
        <f>VLOOKUP(E153,'LISTADO ATM'!$A$2:$B$900,2,0)</f>
        <v xml:space="preserve">ATM UNP Yaguate (San Cristóbal) </v>
      </c>
      <c r="H153" s="163" t="str">
        <f>VLOOKUP(E153,VIP!$A$2:$O19926,7,FALSE)</f>
        <v>Si</v>
      </c>
      <c r="I153" s="163" t="str">
        <f>VLOOKUP(E153,VIP!$A$2:$O11891,8,FALSE)</f>
        <v>Si</v>
      </c>
      <c r="J153" s="163" t="str">
        <f>VLOOKUP(E153,VIP!$A$2:$O11841,8,FALSE)</f>
        <v>Si</v>
      </c>
      <c r="K153" s="163" t="str">
        <f>VLOOKUP(E153,VIP!$A$2:$O15415,6,0)</f>
        <v>NO</v>
      </c>
      <c r="L153" s="140" t="s">
        <v>2411</v>
      </c>
      <c r="M153" s="95" t="s">
        <v>2439</v>
      </c>
      <c r="N153" s="95" t="s">
        <v>2446</v>
      </c>
      <c r="O153" s="163" t="s">
        <v>2463</v>
      </c>
      <c r="P153" s="163"/>
      <c r="Q153" s="95" t="s">
        <v>2411</v>
      </c>
      <c r="U153" s="78"/>
      <c r="V153" s="138"/>
    </row>
    <row r="154" spans="1:22" s="123" customFormat="1" ht="18.75" customHeight="1" x14ac:dyDescent="0.25">
      <c r="A154" s="163" t="str">
        <f>VLOOKUP(E154,'LISTADO ATM'!$A$2:$C$901,3,0)</f>
        <v>ESTE</v>
      </c>
      <c r="B154" s="150">
        <v>3335989524</v>
      </c>
      <c r="C154" s="96">
        <v>44423.529560185183</v>
      </c>
      <c r="D154" s="96" t="s">
        <v>2462</v>
      </c>
      <c r="E154" s="136">
        <v>912</v>
      </c>
      <c r="F154" s="163" t="str">
        <f>VLOOKUP(E154,VIP!$A$2:$O14964,2,0)</f>
        <v>DRBR973</v>
      </c>
      <c r="G154" s="163" t="str">
        <f>VLOOKUP(E154,'LISTADO ATM'!$A$2:$B$900,2,0)</f>
        <v xml:space="preserve">ATM Oficina San Pedro II </v>
      </c>
      <c r="H154" s="163" t="str">
        <f>VLOOKUP(E154,VIP!$A$2:$O19925,7,FALSE)</f>
        <v>Si</v>
      </c>
      <c r="I154" s="163" t="str">
        <f>VLOOKUP(E154,VIP!$A$2:$O11890,8,FALSE)</f>
        <v>Si</v>
      </c>
      <c r="J154" s="163" t="str">
        <f>VLOOKUP(E154,VIP!$A$2:$O11840,8,FALSE)</f>
        <v>Si</v>
      </c>
      <c r="K154" s="163" t="str">
        <f>VLOOKUP(E154,VIP!$A$2:$O15414,6,0)</f>
        <v>SI</v>
      </c>
      <c r="L154" s="140" t="s">
        <v>2411</v>
      </c>
      <c r="M154" s="95" t="s">
        <v>2439</v>
      </c>
      <c r="N154" s="95" t="s">
        <v>2446</v>
      </c>
      <c r="O154" s="163" t="s">
        <v>2463</v>
      </c>
      <c r="P154" s="163"/>
      <c r="Q154" s="95" t="s">
        <v>2411</v>
      </c>
      <c r="U154" s="78"/>
      <c r="V154" s="138"/>
    </row>
    <row r="155" spans="1:22" s="123" customFormat="1" ht="18.75" customHeight="1" x14ac:dyDescent="0.25">
      <c r="A155" s="163" t="str">
        <f>VLOOKUP(E155,'LISTADO ATM'!$A$2:$C$901,3,0)</f>
        <v>NORTE</v>
      </c>
      <c r="B155" s="150">
        <v>3335989525</v>
      </c>
      <c r="C155" s="96">
        <v>44423.530543981484</v>
      </c>
      <c r="D155" s="96" t="s">
        <v>2462</v>
      </c>
      <c r="E155" s="136">
        <v>119</v>
      </c>
      <c r="F155" s="163" t="str">
        <f>VLOOKUP(E155,VIP!$A$2:$O14963,2,0)</f>
        <v>DRBR119</v>
      </c>
      <c r="G155" s="163" t="str">
        <f>VLOOKUP(E155,'LISTADO ATM'!$A$2:$B$900,2,0)</f>
        <v>ATM Oficina La Barranquita</v>
      </c>
      <c r="H155" s="163" t="str">
        <f>VLOOKUP(E155,VIP!$A$2:$O19924,7,FALSE)</f>
        <v>N/A</v>
      </c>
      <c r="I155" s="163" t="str">
        <f>VLOOKUP(E155,VIP!$A$2:$O11889,8,FALSE)</f>
        <v>N/A</v>
      </c>
      <c r="J155" s="163" t="str">
        <f>VLOOKUP(E155,VIP!$A$2:$O11839,8,FALSE)</f>
        <v>N/A</v>
      </c>
      <c r="K155" s="163" t="str">
        <f>VLOOKUP(E155,VIP!$A$2:$O15413,6,0)</f>
        <v>N/A</v>
      </c>
      <c r="L155" s="140" t="s">
        <v>2411</v>
      </c>
      <c r="M155" s="95" t="s">
        <v>2439</v>
      </c>
      <c r="N155" s="95" t="s">
        <v>2446</v>
      </c>
      <c r="O155" s="163" t="s">
        <v>2463</v>
      </c>
      <c r="P155" s="163"/>
      <c r="Q155" s="95" t="s">
        <v>2411</v>
      </c>
      <c r="U155" s="78"/>
      <c r="V155" s="138"/>
    </row>
    <row r="156" spans="1:22" s="123" customFormat="1" ht="18.75" customHeight="1" x14ac:dyDescent="0.25">
      <c r="A156" s="163" t="str">
        <f>VLOOKUP(E156,'LISTADO ATM'!$A$2:$C$901,3,0)</f>
        <v>ESTE</v>
      </c>
      <c r="B156" s="150">
        <v>3335989526</v>
      </c>
      <c r="C156" s="96">
        <v>44423.5312037037</v>
      </c>
      <c r="D156" s="96" t="s">
        <v>2462</v>
      </c>
      <c r="E156" s="136">
        <v>842</v>
      </c>
      <c r="F156" s="163" t="str">
        <f>VLOOKUP(E156,VIP!$A$2:$O14962,2,0)</f>
        <v>DRBR842</v>
      </c>
      <c r="G156" s="163" t="str">
        <f>VLOOKUP(E156,'LISTADO ATM'!$A$2:$B$900,2,0)</f>
        <v xml:space="preserve">ATM Plaza Orense II (La Romana) </v>
      </c>
      <c r="H156" s="163" t="str">
        <f>VLOOKUP(E156,VIP!$A$2:$O19923,7,FALSE)</f>
        <v>Si</v>
      </c>
      <c r="I156" s="163" t="str">
        <f>VLOOKUP(E156,VIP!$A$2:$O11888,8,FALSE)</f>
        <v>Si</v>
      </c>
      <c r="J156" s="163" t="str">
        <f>VLOOKUP(E156,VIP!$A$2:$O11838,8,FALSE)</f>
        <v>Si</v>
      </c>
      <c r="K156" s="163" t="str">
        <f>VLOOKUP(E156,VIP!$A$2:$O15412,6,0)</f>
        <v>NO</v>
      </c>
      <c r="L156" s="140" t="s">
        <v>2411</v>
      </c>
      <c r="M156" s="95" t="s">
        <v>2439</v>
      </c>
      <c r="N156" s="95" t="s">
        <v>2446</v>
      </c>
      <c r="O156" s="163" t="s">
        <v>2463</v>
      </c>
      <c r="P156" s="163"/>
      <c r="Q156" s="95" t="s">
        <v>2411</v>
      </c>
      <c r="U156" s="78"/>
      <c r="V156" s="138"/>
    </row>
    <row r="157" spans="1:22" s="123" customFormat="1" ht="18.75" customHeight="1" x14ac:dyDescent="0.25">
      <c r="A157" s="163" t="str">
        <f>VLOOKUP(E157,'LISTADO ATM'!$A$2:$C$901,3,0)</f>
        <v>ESTE</v>
      </c>
      <c r="B157" s="150" t="s">
        <v>2755</v>
      </c>
      <c r="C157" s="96">
        <v>44423.61446759259</v>
      </c>
      <c r="D157" s="96" t="s">
        <v>2462</v>
      </c>
      <c r="E157" s="136">
        <v>824</v>
      </c>
      <c r="F157" s="163" t="str">
        <f>VLOOKUP(E157,VIP!$A$2:$O14988,2,0)</f>
        <v>DRBR824</v>
      </c>
      <c r="G157" s="163" t="str">
        <f>VLOOKUP(E157,'LISTADO ATM'!$A$2:$B$900,2,0)</f>
        <v xml:space="preserve">ATM Multiplaza (Higuey) </v>
      </c>
      <c r="H157" s="163" t="str">
        <f>VLOOKUP(E157,VIP!$A$2:$O19949,7,FALSE)</f>
        <v>Si</v>
      </c>
      <c r="I157" s="163" t="str">
        <f>VLOOKUP(E157,VIP!$A$2:$O11914,8,FALSE)</f>
        <v>Si</v>
      </c>
      <c r="J157" s="163" t="str">
        <f>VLOOKUP(E157,VIP!$A$2:$O11864,8,FALSE)</f>
        <v>Si</v>
      </c>
      <c r="K157" s="163" t="str">
        <f>VLOOKUP(E157,VIP!$A$2:$O15438,6,0)</f>
        <v>NO</v>
      </c>
      <c r="L157" s="140" t="s">
        <v>2411</v>
      </c>
      <c r="M157" s="95" t="s">
        <v>2439</v>
      </c>
      <c r="N157" s="95" t="s">
        <v>2446</v>
      </c>
      <c r="O157" s="163" t="s">
        <v>2463</v>
      </c>
      <c r="P157" s="163"/>
      <c r="Q157" s="95" t="s">
        <v>2411</v>
      </c>
      <c r="U157" s="78"/>
      <c r="V157" s="138"/>
    </row>
    <row r="158" spans="1:22" s="123" customFormat="1" ht="18.75" customHeight="1" x14ac:dyDescent="0.25">
      <c r="A158" s="163" t="str">
        <f>VLOOKUP(E158,'LISTADO ATM'!$A$2:$C$901,3,0)</f>
        <v>DISTRITO NACIONAL</v>
      </c>
      <c r="B158" s="150" t="s">
        <v>2754</v>
      </c>
      <c r="C158" s="96">
        <v>44423.617407407408</v>
      </c>
      <c r="D158" s="96" t="s">
        <v>2442</v>
      </c>
      <c r="E158" s="136">
        <v>300</v>
      </c>
      <c r="F158" s="163" t="str">
        <f>VLOOKUP(E158,VIP!$A$2:$O14987,2,0)</f>
        <v>DRBR300</v>
      </c>
      <c r="G158" s="163" t="str">
        <f>VLOOKUP(E158,'LISTADO ATM'!$A$2:$B$900,2,0)</f>
        <v xml:space="preserve">ATM S/M Aprezio Los Guaricanos </v>
      </c>
      <c r="H158" s="163" t="str">
        <f>VLOOKUP(E158,VIP!$A$2:$O19948,7,FALSE)</f>
        <v>Si</v>
      </c>
      <c r="I158" s="163" t="str">
        <f>VLOOKUP(E158,VIP!$A$2:$O11913,8,FALSE)</f>
        <v>Si</v>
      </c>
      <c r="J158" s="163" t="str">
        <f>VLOOKUP(E158,VIP!$A$2:$O11863,8,FALSE)</f>
        <v>Si</v>
      </c>
      <c r="K158" s="163" t="str">
        <f>VLOOKUP(E158,VIP!$A$2:$O15437,6,0)</f>
        <v>NO</v>
      </c>
      <c r="L158" s="140" t="s">
        <v>2411</v>
      </c>
      <c r="M158" s="95" t="s">
        <v>2439</v>
      </c>
      <c r="N158" s="95" t="s">
        <v>2446</v>
      </c>
      <c r="O158" s="163" t="s">
        <v>2447</v>
      </c>
      <c r="P158" s="163"/>
      <c r="Q158" s="95" t="s">
        <v>2411</v>
      </c>
      <c r="U158" s="78"/>
      <c r="V158" s="138"/>
    </row>
    <row r="159" spans="1:22" s="123" customFormat="1" ht="18.75" customHeight="1" x14ac:dyDescent="0.25">
      <c r="A159" s="163" t="str">
        <f>VLOOKUP(E159,'LISTADO ATM'!$A$2:$C$901,3,0)</f>
        <v>NORTE</v>
      </c>
      <c r="B159" s="150" t="s">
        <v>2752</v>
      </c>
      <c r="C159" s="96">
        <v>44423.621400462966</v>
      </c>
      <c r="D159" s="96" t="s">
        <v>2462</v>
      </c>
      <c r="E159" s="136">
        <v>285</v>
      </c>
      <c r="F159" s="163" t="str">
        <f>VLOOKUP(E159,VIP!$A$2:$O14985,2,0)</f>
        <v>DRBR285</v>
      </c>
      <c r="G159" s="163" t="str">
        <f>VLOOKUP(E159,'LISTADO ATM'!$A$2:$B$900,2,0)</f>
        <v xml:space="preserve">ATM Oficina Camino Real (Puerto Plata) </v>
      </c>
      <c r="H159" s="163" t="str">
        <f>VLOOKUP(E159,VIP!$A$2:$O19946,7,FALSE)</f>
        <v>Si</v>
      </c>
      <c r="I159" s="163" t="str">
        <f>VLOOKUP(E159,VIP!$A$2:$O11911,8,FALSE)</f>
        <v>Si</v>
      </c>
      <c r="J159" s="163" t="str">
        <f>VLOOKUP(E159,VIP!$A$2:$O11861,8,FALSE)</f>
        <v>Si</v>
      </c>
      <c r="K159" s="163" t="str">
        <f>VLOOKUP(E159,VIP!$A$2:$O15435,6,0)</f>
        <v>NO</v>
      </c>
      <c r="L159" s="140" t="s">
        <v>2411</v>
      </c>
      <c r="M159" s="95" t="s">
        <v>2439</v>
      </c>
      <c r="N159" s="95" t="s">
        <v>2446</v>
      </c>
      <c r="O159" s="163" t="s">
        <v>2463</v>
      </c>
      <c r="P159" s="163"/>
      <c r="Q159" s="95" t="s">
        <v>2411</v>
      </c>
      <c r="U159" s="78"/>
      <c r="V159" s="138"/>
    </row>
    <row r="160" spans="1:22" s="123" customFormat="1" ht="18.75" customHeight="1" x14ac:dyDescent="0.25">
      <c r="A160" s="163" t="str">
        <f>VLOOKUP(E160,'LISTADO ATM'!$A$2:$C$901,3,0)</f>
        <v>DISTRITO NACIONAL</v>
      </c>
      <c r="B160" s="150" t="s">
        <v>2751</v>
      </c>
      <c r="C160" s="96">
        <v>44423.623148148145</v>
      </c>
      <c r="D160" s="96" t="s">
        <v>2462</v>
      </c>
      <c r="E160" s="136">
        <v>23</v>
      </c>
      <c r="F160" s="163" t="str">
        <f>VLOOKUP(E160,VIP!$A$2:$O14984,2,0)</f>
        <v>DRBR023</v>
      </c>
      <c r="G160" s="163" t="str">
        <f>VLOOKUP(E160,'LISTADO ATM'!$A$2:$B$900,2,0)</f>
        <v xml:space="preserve">ATM Oficina México </v>
      </c>
      <c r="H160" s="163" t="str">
        <f>VLOOKUP(E160,VIP!$A$2:$O19945,7,FALSE)</f>
        <v>Si</v>
      </c>
      <c r="I160" s="163" t="str">
        <f>VLOOKUP(E160,VIP!$A$2:$O11910,8,FALSE)</f>
        <v>Si</v>
      </c>
      <c r="J160" s="163" t="str">
        <f>VLOOKUP(E160,VIP!$A$2:$O11860,8,FALSE)</f>
        <v>Si</v>
      </c>
      <c r="K160" s="163" t="str">
        <f>VLOOKUP(E160,VIP!$A$2:$O15434,6,0)</f>
        <v>NO</v>
      </c>
      <c r="L160" s="140" t="s">
        <v>2411</v>
      </c>
      <c r="M160" s="95" t="s">
        <v>2439</v>
      </c>
      <c r="N160" s="95" t="s">
        <v>2446</v>
      </c>
      <c r="O160" s="163" t="s">
        <v>2463</v>
      </c>
      <c r="P160" s="163"/>
      <c r="Q160" s="95" t="s">
        <v>2411</v>
      </c>
      <c r="U160" s="78"/>
      <c r="V160" s="138"/>
    </row>
    <row r="161" spans="1:23" s="123" customFormat="1" ht="18.75" customHeight="1" x14ac:dyDescent="0.25">
      <c r="A161" s="163" t="str">
        <f>VLOOKUP(E161,'LISTADO ATM'!$A$2:$C$901,3,0)</f>
        <v>DISTRITO NACIONAL</v>
      </c>
      <c r="B161" s="150" t="s">
        <v>2773</v>
      </c>
      <c r="C161" s="96">
        <v>44423.825046296297</v>
      </c>
      <c r="D161" s="96" t="s">
        <v>2442</v>
      </c>
      <c r="E161" s="136">
        <v>237</v>
      </c>
      <c r="F161" s="163" t="str">
        <f>VLOOKUP(E161,VIP!$A$2:$O14980,2,0)</f>
        <v>DRBR237</v>
      </c>
      <c r="G161" s="163" t="str">
        <f>VLOOKUP(E161,'LISTADO ATM'!$A$2:$B$900,2,0)</f>
        <v xml:space="preserve">ATM UNP Plaza Vásquez </v>
      </c>
      <c r="H161" s="163" t="str">
        <f>VLOOKUP(E161,VIP!$A$2:$O19941,7,FALSE)</f>
        <v>Si</v>
      </c>
      <c r="I161" s="163" t="str">
        <f>VLOOKUP(E161,VIP!$A$2:$O11906,8,FALSE)</f>
        <v>Si</v>
      </c>
      <c r="J161" s="163" t="str">
        <f>VLOOKUP(E161,VIP!$A$2:$O11856,8,FALSE)</f>
        <v>Si</v>
      </c>
      <c r="K161" s="163" t="str">
        <f>VLOOKUP(E161,VIP!$A$2:$O15430,6,0)</f>
        <v>SI</v>
      </c>
      <c r="L161" s="140" t="s">
        <v>2411</v>
      </c>
      <c r="M161" s="95" t="s">
        <v>2439</v>
      </c>
      <c r="N161" s="95" t="s">
        <v>2446</v>
      </c>
      <c r="O161" s="163" t="s">
        <v>2447</v>
      </c>
      <c r="P161" s="163"/>
      <c r="Q161" s="95" t="s">
        <v>2411</v>
      </c>
      <c r="U161" s="78"/>
      <c r="V161" s="138"/>
    </row>
    <row r="162" spans="1:23" s="123" customFormat="1" ht="18.75" customHeight="1" x14ac:dyDescent="0.25">
      <c r="A162" s="163" t="str">
        <f>VLOOKUP(E162,'LISTADO ATM'!$A$2:$C$901,3,0)</f>
        <v>DISTRITO NACIONAL</v>
      </c>
      <c r="B162" s="150" t="s">
        <v>2772</v>
      </c>
      <c r="C162" s="96">
        <v>44423.826921296299</v>
      </c>
      <c r="D162" s="96" t="s">
        <v>2442</v>
      </c>
      <c r="E162" s="136">
        <v>698</v>
      </c>
      <c r="F162" s="163" t="str">
        <f>VLOOKUP(E162,VIP!$A$2:$O14979,2,0)</f>
        <v>DRBR698</v>
      </c>
      <c r="G162" s="163" t="str">
        <f>VLOOKUP(E162,'LISTADO ATM'!$A$2:$B$900,2,0)</f>
        <v>ATM Parador Bellamar</v>
      </c>
      <c r="H162" s="163" t="str">
        <f>VLOOKUP(E162,VIP!$A$2:$O19940,7,FALSE)</f>
        <v>Si</v>
      </c>
      <c r="I162" s="163" t="str">
        <f>VLOOKUP(E162,VIP!$A$2:$O11905,8,FALSE)</f>
        <v>Si</v>
      </c>
      <c r="J162" s="163" t="str">
        <f>VLOOKUP(E162,VIP!$A$2:$O11855,8,FALSE)</f>
        <v>Si</v>
      </c>
      <c r="K162" s="163" t="str">
        <f>VLOOKUP(E162,VIP!$A$2:$O15429,6,0)</f>
        <v>NO</v>
      </c>
      <c r="L162" s="140" t="s">
        <v>2411</v>
      </c>
      <c r="M162" s="95" t="s">
        <v>2439</v>
      </c>
      <c r="N162" s="95" t="s">
        <v>2446</v>
      </c>
      <c r="O162" s="163" t="s">
        <v>2447</v>
      </c>
      <c r="P162" s="163"/>
      <c r="Q162" s="95" t="s">
        <v>2411</v>
      </c>
      <c r="U162" s="78"/>
      <c r="V162" s="138"/>
    </row>
    <row r="163" spans="1:23" s="123" customFormat="1" ht="18.75" customHeight="1" x14ac:dyDescent="0.25">
      <c r="A163" s="163" t="str">
        <f>VLOOKUP(E163,'LISTADO ATM'!$A$2:$C$901,3,0)</f>
        <v>NORTE</v>
      </c>
      <c r="B163" s="150" t="s">
        <v>2771</v>
      </c>
      <c r="C163" s="96">
        <v>44423.832187499997</v>
      </c>
      <c r="D163" s="96" t="s">
        <v>2616</v>
      </c>
      <c r="E163" s="136">
        <v>633</v>
      </c>
      <c r="F163" s="163" t="str">
        <f>VLOOKUP(E163,VIP!$A$2:$O14978,2,0)</f>
        <v>DRBR260</v>
      </c>
      <c r="G163" s="163" t="str">
        <f>VLOOKUP(E163,'LISTADO ATM'!$A$2:$B$900,2,0)</f>
        <v xml:space="preserve">ATM Autobanco Las Colinas </v>
      </c>
      <c r="H163" s="163" t="str">
        <f>VLOOKUP(E163,VIP!$A$2:$O19939,7,FALSE)</f>
        <v>Si</v>
      </c>
      <c r="I163" s="163" t="str">
        <f>VLOOKUP(E163,VIP!$A$2:$O11904,8,FALSE)</f>
        <v>Si</v>
      </c>
      <c r="J163" s="163" t="str">
        <f>VLOOKUP(E163,VIP!$A$2:$O11854,8,FALSE)</f>
        <v>Si</v>
      </c>
      <c r="K163" s="163" t="str">
        <f>VLOOKUP(E163,VIP!$A$2:$O15428,6,0)</f>
        <v>SI</v>
      </c>
      <c r="L163" s="140" t="s">
        <v>2411</v>
      </c>
      <c r="M163" s="95" t="s">
        <v>2439</v>
      </c>
      <c r="N163" s="95" t="s">
        <v>2446</v>
      </c>
      <c r="O163" s="163" t="s">
        <v>2617</v>
      </c>
      <c r="P163" s="163"/>
      <c r="Q163" s="95" t="s">
        <v>2411</v>
      </c>
      <c r="U163" s="78"/>
      <c r="V163" s="138"/>
    </row>
    <row r="164" spans="1:23" s="123" customFormat="1" ht="18.75" customHeight="1" x14ac:dyDescent="0.25">
      <c r="A164" s="163" t="str">
        <f>VLOOKUP(E164,'LISTADO ATM'!$A$2:$C$901,3,0)</f>
        <v>DISTRITO NACIONAL</v>
      </c>
      <c r="B164" s="150" t="s">
        <v>2770</v>
      </c>
      <c r="C164" s="96">
        <v>44423.839988425927</v>
      </c>
      <c r="D164" s="96" t="s">
        <v>2462</v>
      </c>
      <c r="E164" s="136">
        <v>504</v>
      </c>
      <c r="F164" s="163" t="str">
        <f>VLOOKUP(E164,VIP!$A$2:$O14977,2,0)</f>
        <v>DRBR504</v>
      </c>
      <c r="G164" s="163" t="str">
        <f>VLOOKUP(E164,'LISTADO ATM'!$A$2:$B$900,2,0)</f>
        <v>ATM Oficina Plaza Moderna</v>
      </c>
      <c r="H164" s="163" t="str">
        <f>VLOOKUP(E164,VIP!$A$2:$O19938,7,FALSE)</f>
        <v>Si</v>
      </c>
      <c r="I164" s="163" t="str">
        <f>VLOOKUP(E164,VIP!$A$2:$O11903,8,FALSE)</f>
        <v>Si</v>
      </c>
      <c r="J164" s="163" t="str">
        <f>VLOOKUP(E164,VIP!$A$2:$O11853,8,FALSE)</f>
        <v>Si</v>
      </c>
      <c r="K164" s="163" t="str">
        <f>VLOOKUP(E164,VIP!$A$2:$O15427,6,0)</f>
        <v>NO</v>
      </c>
      <c r="L164" s="140" t="s">
        <v>2411</v>
      </c>
      <c r="M164" s="95" t="s">
        <v>2439</v>
      </c>
      <c r="N164" s="95" t="s">
        <v>2446</v>
      </c>
      <c r="O164" s="163" t="s">
        <v>2463</v>
      </c>
      <c r="P164" s="163"/>
      <c r="Q164" s="95" t="s">
        <v>2411</v>
      </c>
      <c r="U164" s="78"/>
      <c r="V164" s="138"/>
    </row>
    <row r="165" spans="1:23" s="123" customFormat="1" ht="18" x14ac:dyDescent="0.25">
      <c r="A165" s="163" t="str">
        <f>VLOOKUP(E165,'LISTADO ATM'!$A$2:$C$901,3,0)</f>
        <v>ESTE</v>
      </c>
      <c r="B165" s="150" t="s">
        <v>2768</v>
      </c>
      <c r="C165" s="96">
        <v>44423.845879629633</v>
      </c>
      <c r="D165" s="96" t="s">
        <v>2442</v>
      </c>
      <c r="E165" s="136">
        <v>934</v>
      </c>
      <c r="F165" s="163" t="str">
        <f>VLOOKUP(E165,VIP!$A$2:$O14975,2,0)</f>
        <v>DRBR934</v>
      </c>
      <c r="G165" s="163" t="str">
        <f>VLOOKUP(E165,'LISTADO ATM'!$A$2:$B$900,2,0)</f>
        <v>ATM Hotel Dreams La Romana</v>
      </c>
      <c r="H165" s="163" t="str">
        <f>VLOOKUP(E165,VIP!$A$2:$O19936,7,FALSE)</f>
        <v>Si</v>
      </c>
      <c r="I165" s="163" t="str">
        <f>VLOOKUP(E165,VIP!$A$2:$O11901,8,FALSE)</f>
        <v>Si</v>
      </c>
      <c r="J165" s="163" t="str">
        <f>VLOOKUP(E165,VIP!$A$2:$O11851,8,FALSE)</f>
        <v>Si</v>
      </c>
      <c r="K165" s="163" t="str">
        <f>VLOOKUP(E165,VIP!$A$2:$O15425,6,0)</f>
        <v>NO</v>
      </c>
      <c r="L165" s="140" t="s">
        <v>2411</v>
      </c>
      <c r="M165" s="95" t="s">
        <v>2439</v>
      </c>
      <c r="N165" s="95" t="s">
        <v>2446</v>
      </c>
      <c r="O165" s="163" t="s">
        <v>2447</v>
      </c>
      <c r="P165" s="163"/>
      <c r="Q165" s="95" t="s">
        <v>2411</v>
      </c>
      <c r="R165" s="44"/>
      <c r="V165" s="78"/>
      <c r="W165" s="138"/>
    </row>
    <row r="166" spans="1:23" s="123" customFormat="1" ht="18" x14ac:dyDescent="0.25">
      <c r="A166" s="163" t="str">
        <f>VLOOKUP(E166,'LISTADO ATM'!$A$2:$C$901,3,0)</f>
        <v>ESTE</v>
      </c>
      <c r="B166" s="150" t="s">
        <v>2767</v>
      </c>
      <c r="C166" s="96">
        <v>44423.848020833335</v>
      </c>
      <c r="D166" s="96" t="s">
        <v>2442</v>
      </c>
      <c r="E166" s="136">
        <v>480</v>
      </c>
      <c r="F166" s="163" t="str">
        <f>VLOOKUP(E166,VIP!$A$2:$O14974,2,0)</f>
        <v>DRBR480</v>
      </c>
      <c r="G166" s="163" t="str">
        <f>VLOOKUP(E166,'LISTADO ATM'!$A$2:$B$900,2,0)</f>
        <v>ATM UNP Farmaconal Higuey</v>
      </c>
      <c r="H166" s="163" t="str">
        <f>VLOOKUP(E166,VIP!$A$2:$O19935,7,FALSE)</f>
        <v>N/A</v>
      </c>
      <c r="I166" s="163" t="str">
        <f>VLOOKUP(E166,VIP!$A$2:$O11900,8,FALSE)</f>
        <v>N/A</v>
      </c>
      <c r="J166" s="163" t="str">
        <f>VLOOKUP(E166,VIP!$A$2:$O11850,8,FALSE)</f>
        <v>N/A</v>
      </c>
      <c r="K166" s="163" t="str">
        <f>VLOOKUP(E166,VIP!$A$2:$O15424,6,0)</f>
        <v>N/A</v>
      </c>
      <c r="L166" s="140" t="s">
        <v>2411</v>
      </c>
      <c r="M166" s="95" t="s">
        <v>2439</v>
      </c>
      <c r="N166" s="95" t="s">
        <v>2446</v>
      </c>
      <c r="O166" s="163" t="s">
        <v>2447</v>
      </c>
      <c r="P166" s="163"/>
      <c r="Q166" s="95" t="s">
        <v>2411</v>
      </c>
      <c r="R166" s="44"/>
      <c r="V166" s="78"/>
      <c r="W166" s="138"/>
    </row>
    <row r="167" spans="1:23" s="123" customFormat="1" ht="18" x14ac:dyDescent="0.25">
      <c r="A167" s="163" t="str">
        <f>VLOOKUP(E167,'LISTADO ATM'!$A$2:$C$901,3,0)</f>
        <v>ESTE</v>
      </c>
      <c r="B167" s="150" t="s">
        <v>2792</v>
      </c>
      <c r="C167" s="96">
        <v>44423.931180555555</v>
      </c>
      <c r="D167" s="96" t="s">
        <v>2442</v>
      </c>
      <c r="E167" s="136">
        <v>963</v>
      </c>
      <c r="F167" s="163" t="str">
        <f>VLOOKUP(E167,VIP!$A$2:$O14973,2,0)</f>
        <v>DRBR963</v>
      </c>
      <c r="G167" s="163" t="str">
        <f>VLOOKUP(E167,'LISTADO ATM'!$A$2:$B$900,2,0)</f>
        <v xml:space="preserve">ATM Multiplaza La Romana </v>
      </c>
      <c r="H167" s="163" t="str">
        <f>VLOOKUP(E167,VIP!$A$2:$O19934,7,FALSE)</f>
        <v>Si</v>
      </c>
      <c r="I167" s="163" t="str">
        <f>VLOOKUP(E167,VIP!$A$2:$O11899,8,FALSE)</f>
        <v>Si</v>
      </c>
      <c r="J167" s="163" t="str">
        <f>VLOOKUP(E167,VIP!$A$2:$O11849,8,FALSE)</f>
        <v>Si</v>
      </c>
      <c r="K167" s="163" t="str">
        <f>VLOOKUP(E167,VIP!$A$2:$O15423,6,0)</f>
        <v>NO</v>
      </c>
      <c r="L167" s="140" t="s">
        <v>2411</v>
      </c>
      <c r="M167" s="95" t="s">
        <v>2439</v>
      </c>
      <c r="N167" s="95" t="s">
        <v>2446</v>
      </c>
      <c r="O167" s="163" t="s">
        <v>2447</v>
      </c>
      <c r="P167" s="163"/>
      <c r="Q167" s="95" t="s">
        <v>2411</v>
      </c>
      <c r="R167" s="44"/>
      <c r="V167" s="78"/>
      <c r="W167" s="138"/>
    </row>
    <row r="168" spans="1:23" s="123" customFormat="1" ht="18" x14ac:dyDescent="0.25">
      <c r="A168" s="163" t="str">
        <f>VLOOKUP(E168,'LISTADO ATM'!$A$2:$C$901,3,0)</f>
        <v>DISTRITO NACIONAL</v>
      </c>
      <c r="B168" s="150" t="s">
        <v>2791</v>
      </c>
      <c r="C168" s="96">
        <v>44423.933912037035</v>
      </c>
      <c r="D168" s="96" t="s">
        <v>2462</v>
      </c>
      <c r="E168" s="136">
        <v>409</v>
      </c>
      <c r="F168" s="163" t="str">
        <f>VLOOKUP(E168,VIP!$A$2:$O14972,2,0)</f>
        <v>DRBR409</v>
      </c>
      <c r="G168" s="163" t="str">
        <f>VLOOKUP(E168,'LISTADO ATM'!$A$2:$B$900,2,0)</f>
        <v xml:space="preserve">ATM Oficina Las Palmas de Herrera I </v>
      </c>
      <c r="H168" s="163" t="str">
        <f>VLOOKUP(E168,VIP!$A$2:$O19933,7,FALSE)</f>
        <v>Si</v>
      </c>
      <c r="I168" s="163" t="str">
        <f>VLOOKUP(E168,VIP!$A$2:$O11898,8,FALSE)</f>
        <v>Si</v>
      </c>
      <c r="J168" s="163" t="str">
        <f>VLOOKUP(E168,VIP!$A$2:$O11848,8,FALSE)</f>
        <v>Si</v>
      </c>
      <c r="K168" s="163" t="str">
        <f>VLOOKUP(E168,VIP!$A$2:$O15422,6,0)</f>
        <v>NO</v>
      </c>
      <c r="L168" s="140" t="s">
        <v>2411</v>
      </c>
      <c r="M168" s="95" t="s">
        <v>2439</v>
      </c>
      <c r="N168" s="95" t="s">
        <v>2446</v>
      </c>
      <c r="O168" s="163" t="s">
        <v>2463</v>
      </c>
      <c r="P168" s="163"/>
      <c r="Q168" s="95" t="s">
        <v>2411</v>
      </c>
      <c r="R168" s="44"/>
      <c r="V168" s="78"/>
      <c r="W168" s="138"/>
    </row>
    <row r="169" spans="1:23" s="123" customFormat="1" ht="18" x14ac:dyDescent="0.25">
      <c r="A169" s="163" t="str">
        <f>VLOOKUP(E169,'LISTADO ATM'!$A$2:$C$901,3,0)</f>
        <v>NORTE</v>
      </c>
      <c r="B169" s="150" t="s">
        <v>2790</v>
      </c>
      <c r="C169" s="96">
        <v>44423.935567129629</v>
      </c>
      <c r="D169" s="96" t="s">
        <v>2616</v>
      </c>
      <c r="E169" s="136">
        <v>606</v>
      </c>
      <c r="F169" s="163" t="str">
        <f>VLOOKUP(E169,VIP!$A$2:$O14971,2,0)</f>
        <v>DRBR704</v>
      </c>
      <c r="G169" s="163" t="str">
        <f>VLOOKUP(E169,'LISTADO ATM'!$A$2:$B$900,2,0)</f>
        <v xml:space="preserve">ATM UNP Manolo Tavarez Justo </v>
      </c>
      <c r="H169" s="163" t="str">
        <f>VLOOKUP(E169,VIP!$A$2:$O19932,7,FALSE)</f>
        <v>Si</v>
      </c>
      <c r="I169" s="163" t="str">
        <f>VLOOKUP(E169,VIP!$A$2:$O11897,8,FALSE)</f>
        <v>Si</v>
      </c>
      <c r="J169" s="163" t="str">
        <f>VLOOKUP(E169,VIP!$A$2:$O11847,8,FALSE)</f>
        <v>Si</v>
      </c>
      <c r="K169" s="163" t="str">
        <f>VLOOKUP(E169,VIP!$A$2:$O15421,6,0)</f>
        <v>NO</v>
      </c>
      <c r="L169" s="140" t="s">
        <v>2411</v>
      </c>
      <c r="M169" s="95" t="s">
        <v>2439</v>
      </c>
      <c r="N169" s="95" t="s">
        <v>2446</v>
      </c>
      <c r="O169" s="163" t="s">
        <v>2617</v>
      </c>
      <c r="P169" s="163"/>
      <c r="Q169" s="95" t="s">
        <v>2411</v>
      </c>
      <c r="R169" s="44"/>
      <c r="V169" s="78"/>
      <c r="W169" s="138"/>
    </row>
    <row r="170" spans="1:23" s="123" customFormat="1" ht="18" x14ac:dyDescent="0.25">
      <c r="A170" s="163" t="str">
        <f>VLOOKUP(E170,'LISTADO ATM'!$A$2:$C$901,3,0)</f>
        <v>DISTRITO NACIONAL</v>
      </c>
      <c r="B170" s="150">
        <v>3335988174</v>
      </c>
      <c r="C170" s="96">
        <v>44421.450532407405</v>
      </c>
      <c r="D170" s="96" t="s">
        <v>2175</v>
      </c>
      <c r="E170" s="136">
        <v>35</v>
      </c>
      <c r="F170" s="163" t="str">
        <f>VLOOKUP(E170,VIP!$A$2:$O14944,2,0)</f>
        <v>DRBR035</v>
      </c>
      <c r="G170" s="163" t="str">
        <f>VLOOKUP(E170,'LISTADO ATM'!$A$2:$B$900,2,0)</f>
        <v xml:space="preserve">ATM Dirección General de Aduanas I </v>
      </c>
      <c r="H170" s="163" t="str">
        <f>VLOOKUP(E170,VIP!$A$2:$O19905,7,FALSE)</f>
        <v>Si</v>
      </c>
      <c r="I170" s="163" t="str">
        <f>VLOOKUP(E170,VIP!$A$2:$O11870,8,FALSE)</f>
        <v>Si</v>
      </c>
      <c r="J170" s="163" t="str">
        <f>VLOOKUP(E170,VIP!$A$2:$O11820,8,FALSE)</f>
        <v>Si</v>
      </c>
      <c r="K170" s="163" t="str">
        <f>VLOOKUP(E170,VIP!$A$2:$O15394,6,0)</f>
        <v>NO</v>
      </c>
      <c r="L170" s="140" t="s">
        <v>2458</v>
      </c>
      <c r="M170" s="95" t="s">
        <v>2439</v>
      </c>
      <c r="N170" s="95" t="s">
        <v>2611</v>
      </c>
      <c r="O170" s="163" t="s">
        <v>2448</v>
      </c>
      <c r="P170" s="163"/>
      <c r="Q170" s="95" t="s">
        <v>2458</v>
      </c>
      <c r="R170" s="44"/>
      <c r="V170" s="78"/>
      <c r="W170" s="138"/>
    </row>
    <row r="171" spans="1:23" s="123" customFormat="1" ht="18" x14ac:dyDescent="0.25">
      <c r="A171" s="163" t="str">
        <f>VLOOKUP(E171,'LISTADO ATM'!$A$2:$C$901,3,0)</f>
        <v>DISTRITO NACIONAL</v>
      </c>
      <c r="B171" s="150">
        <v>3335988829</v>
      </c>
      <c r="C171" s="96">
        <v>44421.650995370372</v>
      </c>
      <c r="D171" s="96" t="s">
        <v>2175</v>
      </c>
      <c r="E171" s="136">
        <v>349</v>
      </c>
      <c r="F171" s="163" t="str">
        <f>VLOOKUP(E171,VIP!$A$2:$O14943,2,0)</f>
        <v>DRBR349</v>
      </c>
      <c r="G171" s="163" t="str">
        <f>VLOOKUP(E171,'LISTADO ATM'!$A$2:$B$900,2,0)</f>
        <v>ATM SENASA</v>
      </c>
      <c r="H171" s="163" t="str">
        <f>VLOOKUP(E171,VIP!$A$2:$O19904,7,FALSE)</f>
        <v>Si</v>
      </c>
      <c r="I171" s="163" t="str">
        <f>VLOOKUP(E171,VIP!$A$2:$O11869,8,FALSE)</f>
        <v>Si</v>
      </c>
      <c r="J171" s="163" t="str">
        <f>VLOOKUP(E171,VIP!$A$2:$O11819,8,FALSE)</f>
        <v>Si</v>
      </c>
      <c r="K171" s="163" t="str">
        <f>VLOOKUP(E171,VIP!$A$2:$O15393,6,0)</f>
        <v>NO</v>
      </c>
      <c r="L171" s="140" t="s">
        <v>2458</v>
      </c>
      <c r="M171" s="95" t="s">
        <v>2439</v>
      </c>
      <c r="N171" s="95" t="s">
        <v>2611</v>
      </c>
      <c r="O171" s="163" t="s">
        <v>2448</v>
      </c>
      <c r="P171" s="163"/>
      <c r="Q171" s="95" t="s">
        <v>2458</v>
      </c>
      <c r="R171" s="44"/>
      <c r="V171" s="78"/>
      <c r="W171" s="138"/>
    </row>
    <row r="172" spans="1:23" s="123" customFormat="1" ht="18" x14ac:dyDescent="0.25">
      <c r="A172" s="163" t="str">
        <f>VLOOKUP(E172,'LISTADO ATM'!$A$2:$C$901,3,0)</f>
        <v>SUR</v>
      </c>
      <c r="B172" s="150" t="s">
        <v>2696</v>
      </c>
      <c r="C172" s="96">
        <v>44422.894189814811</v>
      </c>
      <c r="D172" s="96" t="s">
        <v>2175</v>
      </c>
      <c r="E172" s="136">
        <v>5</v>
      </c>
      <c r="F172" s="163" t="str">
        <f>VLOOKUP(E172,VIP!$A$2:$O14958,2,0)</f>
        <v>DRBR005</v>
      </c>
      <c r="G172" s="163" t="str">
        <f>VLOOKUP(E172,'LISTADO ATM'!$A$2:$B$900,2,0)</f>
        <v>ATM Oficina Autoservicio Villa Ofelia (San Juan)</v>
      </c>
      <c r="H172" s="163" t="str">
        <f>VLOOKUP(E172,VIP!$A$2:$O19919,7,FALSE)</f>
        <v>Si</v>
      </c>
      <c r="I172" s="163" t="str">
        <f>VLOOKUP(E172,VIP!$A$2:$O11884,8,FALSE)</f>
        <v>Si</v>
      </c>
      <c r="J172" s="163" t="str">
        <f>VLOOKUP(E172,VIP!$A$2:$O11834,8,FALSE)</f>
        <v>Si</v>
      </c>
      <c r="K172" s="163" t="str">
        <f>VLOOKUP(E172,VIP!$A$2:$O15408,6,0)</f>
        <v>NO</v>
      </c>
      <c r="L172" s="140" t="s">
        <v>2458</v>
      </c>
      <c r="M172" s="95" t="s">
        <v>2439</v>
      </c>
      <c r="N172" s="95" t="s">
        <v>2446</v>
      </c>
      <c r="O172" s="163" t="s">
        <v>2448</v>
      </c>
      <c r="P172" s="163"/>
      <c r="Q172" s="95" t="s">
        <v>2458</v>
      </c>
      <c r="R172" s="44"/>
      <c r="V172" s="78"/>
      <c r="W172" s="138"/>
    </row>
    <row r="173" spans="1:23" s="123" customFormat="1" ht="18" x14ac:dyDescent="0.25">
      <c r="A173" s="163" t="str">
        <f>VLOOKUP(E173,'LISTADO ATM'!$A$2:$C$901,3,0)</f>
        <v>DISTRITO NACIONAL</v>
      </c>
      <c r="B173" s="150" t="s">
        <v>2700</v>
      </c>
      <c r="C173" s="96">
        <v>44423.101527777777</v>
      </c>
      <c r="D173" s="96" t="s">
        <v>2175</v>
      </c>
      <c r="E173" s="136">
        <v>267</v>
      </c>
      <c r="F173" s="163" t="str">
        <f>VLOOKUP(E173,VIP!$A$2:$O14947,2,0)</f>
        <v>DRBR267</v>
      </c>
      <c r="G173" s="163" t="str">
        <f>VLOOKUP(E173,'LISTADO ATM'!$A$2:$B$900,2,0)</f>
        <v xml:space="preserve">ATM Centro de Caja México </v>
      </c>
      <c r="H173" s="163" t="str">
        <f>VLOOKUP(E173,VIP!$A$2:$O19908,7,FALSE)</f>
        <v>Si</v>
      </c>
      <c r="I173" s="163" t="str">
        <f>VLOOKUP(E173,VIP!$A$2:$O11873,8,FALSE)</f>
        <v>Si</v>
      </c>
      <c r="J173" s="163" t="str">
        <f>VLOOKUP(E173,VIP!$A$2:$O11823,8,FALSE)</f>
        <v>Si</v>
      </c>
      <c r="K173" s="163" t="str">
        <f>VLOOKUP(E173,VIP!$A$2:$O15397,6,0)</f>
        <v>NO</v>
      </c>
      <c r="L173" s="140" t="s">
        <v>2458</v>
      </c>
      <c r="M173" s="95" t="s">
        <v>2439</v>
      </c>
      <c r="N173" s="95" t="s">
        <v>2446</v>
      </c>
      <c r="O173" s="163" t="s">
        <v>2448</v>
      </c>
      <c r="P173" s="163"/>
      <c r="Q173" s="95" t="s">
        <v>2458</v>
      </c>
      <c r="R173" s="44"/>
      <c r="V173" s="78"/>
      <c r="W173" s="138"/>
    </row>
    <row r="174" spans="1:23" s="123" customFormat="1" ht="18" x14ac:dyDescent="0.25">
      <c r="A174" s="163" t="str">
        <f>VLOOKUP(E174,'LISTADO ATM'!$A$2:$C$901,3,0)</f>
        <v>NORTE</v>
      </c>
      <c r="B174" s="150">
        <v>3335989508</v>
      </c>
      <c r="C174" s="96">
        <v>44423.411076388889</v>
      </c>
      <c r="D174" s="96" t="s">
        <v>2175</v>
      </c>
      <c r="E174" s="136">
        <v>991</v>
      </c>
      <c r="F174" s="163" t="str">
        <f>VLOOKUP(E174,VIP!$A$2:$O14951,2,0)</f>
        <v>DRBR991</v>
      </c>
      <c r="G174" s="163" t="str">
        <f>VLOOKUP(E174,'LISTADO ATM'!$A$2:$B$900,2,0)</f>
        <v xml:space="preserve">ATM UNP Las Matas de Santa Cruz </v>
      </c>
      <c r="H174" s="163" t="str">
        <f>VLOOKUP(E174,VIP!$A$2:$O19912,7,FALSE)</f>
        <v>Si</v>
      </c>
      <c r="I174" s="163" t="str">
        <f>VLOOKUP(E174,VIP!$A$2:$O11877,8,FALSE)</f>
        <v>Si</v>
      </c>
      <c r="J174" s="163" t="str">
        <f>VLOOKUP(E174,VIP!$A$2:$O11827,8,FALSE)</f>
        <v>Si</v>
      </c>
      <c r="K174" s="163" t="str">
        <f>VLOOKUP(E174,VIP!$A$2:$O15401,6,0)</f>
        <v>NO</v>
      </c>
      <c r="L174" s="140" t="s">
        <v>2458</v>
      </c>
      <c r="M174" s="95" t="s">
        <v>2439</v>
      </c>
      <c r="N174" s="217" t="s">
        <v>2642</v>
      </c>
      <c r="O174" s="163" t="s">
        <v>2448</v>
      </c>
      <c r="P174" s="163"/>
      <c r="Q174" s="95" t="s">
        <v>2458</v>
      </c>
      <c r="R174" s="44"/>
      <c r="V174" s="78"/>
      <c r="W174" s="138"/>
    </row>
    <row r="175" spans="1:23" s="123" customFormat="1" ht="18" x14ac:dyDescent="0.25">
      <c r="A175" s="163" t="str">
        <f>VLOOKUP(E175,'LISTADO ATM'!$A$2:$C$901,3,0)</f>
        <v>NORTE</v>
      </c>
      <c r="B175" s="150">
        <v>3335989511</v>
      </c>
      <c r="C175" s="96">
        <v>44423.414074074077</v>
      </c>
      <c r="D175" s="96" t="s">
        <v>2175</v>
      </c>
      <c r="E175" s="136">
        <v>181</v>
      </c>
      <c r="F175" s="163" t="str">
        <f>VLOOKUP(E175,VIP!$A$2:$O14948,2,0)</f>
        <v>DRBR181</v>
      </c>
      <c r="G175" s="163" t="str">
        <f>VLOOKUP(E175,'LISTADO ATM'!$A$2:$B$900,2,0)</f>
        <v xml:space="preserve">ATM Oficina Sabaneta </v>
      </c>
      <c r="H175" s="163" t="str">
        <f>VLOOKUP(E175,VIP!$A$2:$O19909,7,FALSE)</f>
        <v>Si</v>
      </c>
      <c r="I175" s="163" t="str">
        <f>VLOOKUP(E175,VIP!$A$2:$O11874,8,FALSE)</f>
        <v>Si</v>
      </c>
      <c r="J175" s="163" t="str">
        <f>VLOOKUP(E175,VIP!$A$2:$O11824,8,FALSE)</f>
        <v>Si</v>
      </c>
      <c r="K175" s="163" t="str">
        <f>VLOOKUP(E175,VIP!$A$2:$O15398,6,0)</f>
        <v>SI</v>
      </c>
      <c r="L175" s="140" t="s">
        <v>2458</v>
      </c>
      <c r="M175" s="95" t="s">
        <v>2439</v>
      </c>
      <c r="N175" s="217" t="s">
        <v>2642</v>
      </c>
      <c r="O175" s="163" t="s">
        <v>2448</v>
      </c>
      <c r="P175" s="163"/>
      <c r="Q175" s="95" t="s">
        <v>2458</v>
      </c>
      <c r="R175" s="44"/>
      <c r="V175" s="78"/>
      <c r="W175" s="138"/>
    </row>
    <row r="176" spans="1:23" s="123" customFormat="1" ht="18" x14ac:dyDescent="0.25">
      <c r="A176" s="163" t="str">
        <f>VLOOKUP(E176,'LISTADO ATM'!$A$2:$C$901,3,0)</f>
        <v>NORTE</v>
      </c>
      <c r="B176" s="150">
        <v>3335989521</v>
      </c>
      <c r="C176" s="96">
        <v>44423.509710648148</v>
      </c>
      <c r="D176" s="96" t="s">
        <v>2175</v>
      </c>
      <c r="E176" s="136">
        <v>944</v>
      </c>
      <c r="F176" s="163" t="str">
        <f>VLOOKUP(E176,VIP!$A$2:$O14967,2,0)</f>
        <v>DRBR944</v>
      </c>
      <c r="G176" s="163" t="str">
        <f>VLOOKUP(E176,'LISTADO ATM'!$A$2:$B$900,2,0)</f>
        <v xml:space="preserve">ATM UNP Mao </v>
      </c>
      <c r="H176" s="163" t="str">
        <f>VLOOKUP(E176,VIP!$A$2:$O19928,7,FALSE)</f>
        <v>Si</v>
      </c>
      <c r="I176" s="163" t="str">
        <f>VLOOKUP(E176,VIP!$A$2:$O11893,8,FALSE)</f>
        <v>Si</v>
      </c>
      <c r="J176" s="163" t="str">
        <f>VLOOKUP(E176,VIP!$A$2:$O11843,8,FALSE)</f>
        <v>Si</v>
      </c>
      <c r="K176" s="163" t="str">
        <f>VLOOKUP(E176,VIP!$A$2:$O15417,6,0)</f>
        <v>NO</v>
      </c>
      <c r="L176" s="140" t="s">
        <v>2458</v>
      </c>
      <c r="M176" s="95" t="s">
        <v>2439</v>
      </c>
      <c r="N176" s="95" t="s">
        <v>2446</v>
      </c>
      <c r="O176" s="163" t="s">
        <v>2448</v>
      </c>
      <c r="P176" s="163"/>
      <c r="Q176" s="95" t="s">
        <v>2458</v>
      </c>
      <c r="R176" s="44"/>
      <c r="V176" s="78"/>
      <c r="W176" s="138"/>
    </row>
    <row r="177" spans="1:23" s="123" customFormat="1" ht="18" x14ac:dyDescent="0.25">
      <c r="A177" s="163" t="str">
        <f>VLOOKUP(E177,'LISTADO ATM'!$A$2:$C$901,3,0)</f>
        <v>DISTRITO NACIONAL</v>
      </c>
      <c r="B177" s="150" t="s">
        <v>2744</v>
      </c>
      <c r="C177" s="96">
        <v>44423.665208333332</v>
      </c>
      <c r="D177" s="96" t="s">
        <v>2175</v>
      </c>
      <c r="E177" s="136">
        <v>493</v>
      </c>
      <c r="F177" s="163" t="str">
        <f>VLOOKUP(E177,VIP!$A$2:$O14977,2,0)</f>
        <v>DRBR493</v>
      </c>
      <c r="G177" s="163" t="str">
        <f>VLOOKUP(E177,'LISTADO ATM'!$A$2:$B$900,2,0)</f>
        <v xml:space="preserve">ATM Oficina Haina Occidental II </v>
      </c>
      <c r="H177" s="163" t="str">
        <f>VLOOKUP(E177,VIP!$A$2:$O19938,7,FALSE)</f>
        <v>Si</v>
      </c>
      <c r="I177" s="163" t="str">
        <f>VLOOKUP(E177,VIP!$A$2:$O11903,8,FALSE)</f>
        <v>Si</v>
      </c>
      <c r="J177" s="163" t="str">
        <f>VLOOKUP(E177,VIP!$A$2:$O11853,8,FALSE)</f>
        <v>Si</v>
      </c>
      <c r="K177" s="163" t="str">
        <f>VLOOKUP(E177,VIP!$A$2:$O15427,6,0)</f>
        <v>NO</v>
      </c>
      <c r="L177" s="140" t="s">
        <v>2458</v>
      </c>
      <c r="M177" s="95" t="s">
        <v>2439</v>
      </c>
      <c r="N177" s="95" t="s">
        <v>2446</v>
      </c>
      <c r="O177" s="163" t="s">
        <v>2448</v>
      </c>
      <c r="P177" s="163"/>
      <c r="Q177" s="95" t="s">
        <v>2458</v>
      </c>
      <c r="R177" s="44"/>
      <c r="V177" s="78"/>
      <c r="W177" s="138"/>
    </row>
    <row r="178" spans="1:23" s="123" customFormat="1" ht="18" x14ac:dyDescent="0.25">
      <c r="A178" s="163" t="str">
        <f>VLOOKUP(E178,'LISTADO ATM'!$A$2:$C$901,3,0)</f>
        <v>DISTRITO NACIONAL</v>
      </c>
      <c r="B178" s="150" t="s">
        <v>2764</v>
      </c>
      <c r="C178" s="96">
        <v>44423.860162037039</v>
      </c>
      <c r="D178" s="96" t="s">
        <v>2175</v>
      </c>
      <c r="E178" s="136">
        <v>744</v>
      </c>
      <c r="F178" s="163" t="str">
        <f>VLOOKUP(E178,VIP!$A$2:$O14971,2,0)</f>
        <v>DRBR289</v>
      </c>
      <c r="G178" s="163" t="str">
        <f>VLOOKUP(E178,'LISTADO ATM'!$A$2:$B$900,2,0)</f>
        <v xml:space="preserve">ATM Multicentro La Sirena Venezuela </v>
      </c>
      <c r="H178" s="163" t="str">
        <f>VLOOKUP(E178,VIP!$A$2:$O19932,7,FALSE)</f>
        <v>Si</v>
      </c>
      <c r="I178" s="163" t="str">
        <f>VLOOKUP(E178,VIP!$A$2:$O11897,8,FALSE)</f>
        <v>Si</v>
      </c>
      <c r="J178" s="163" t="str">
        <f>VLOOKUP(E178,VIP!$A$2:$O11847,8,FALSE)</f>
        <v>Si</v>
      </c>
      <c r="K178" s="163" t="str">
        <f>VLOOKUP(E178,VIP!$A$2:$O15421,6,0)</f>
        <v>SI</v>
      </c>
      <c r="L178" s="140" t="s">
        <v>2458</v>
      </c>
      <c r="M178" s="95" t="s">
        <v>2439</v>
      </c>
      <c r="N178" s="95" t="s">
        <v>2446</v>
      </c>
      <c r="O178" s="163" t="s">
        <v>2448</v>
      </c>
      <c r="P178" s="163"/>
      <c r="Q178" s="95" t="s">
        <v>2458</v>
      </c>
      <c r="R178" s="44"/>
      <c r="V178" s="78"/>
      <c r="W178" s="138"/>
    </row>
    <row r="179" spans="1:23" s="123" customFormat="1" ht="18" x14ac:dyDescent="0.25">
      <c r="A179" s="163" t="str">
        <f>VLOOKUP(E179,'LISTADO ATM'!$A$2:$C$901,3,0)</f>
        <v>DISTRITO NACIONAL</v>
      </c>
      <c r="B179" s="150" t="s">
        <v>2763</v>
      </c>
      <c r="C179" s="96">
        <v>44423.862141203703</v>
      </c>
      <c r="D179" s="96" t="s">
        <v>2175</v>
      </c>
      <c r="E179" s="136">
        <v>54</v>
      </c>
      <c r="F179" s="163" t="str">
        <f>VLOOKUP(E179,VIP!$A$2:$O14970,2,0)</f>
        <v>DRBR054</v>
      </c>
      <c r="G179" s="163" t="str">
        <f>VLOOKUP(E179,'LISTADO ATM'!$A$2:$B$900,2,0)</f>
        <v xml:space="preserve">ATM Autoservicio Galería 360 </v>
      </c>
      <c r="H179" s="163" t="str">
        <f>VLOOKUP(E179,VIP!$A$2:$O19931,7,FALSE)</f>
        <v>Si</v>
      </c>
      <c r="I179" s="163" t="str">
        <f>VLOOKUP(E179,VIP!$A$2:$O11896,8,FALSE)</f>
        <v>Si</v>
      </c>
      <c r="J179" s="163" t="str">
        <f>VLOOKUP(E179,VIP!$A$2:$O11846,8,FALSE)</f>
        <v>Si</v>
      </c>
      <c r="K179" s="163" t="str">
        <f>VLOOKUP(E179,VIP!$A$2:$O15420,6,0)</f>
        <v>NO</v>
      </c>
      <c r="L179" s="140" t="s">
        <v>2458</v>
      </c>
      <c r="M179" s="95" t="s">
        <v>2439</v>
      </c>
      <c r="N179" s="95" t="s">
        <v>2446</v>
      </c>
      <c r="O179" s="163" t="s">
        <v>2448</v>
      </c>
      <c r="P179" s="163"/>
      <c r="Q179" s="95" t="s">
        <v>2458</v>
      </c>
      <c r="R179" s="44"/>
      <c r="V179" s="78"/>
      <c r="W179" s="138"/>
    </row>
    <row r="1037347" spans="16:16" ht="18" x14ac:dyDescent="0.25">
      <c r="P1037347" s="110"/>
    </row>
  </sheetData>
  <autoFilter ref="A4:Q76">
    <sortState ref="A5:Q179">
      <sortCondition ref="M4:M76"/>
    </sortState>
  </autoFilter>
  <sortState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80:B1048576 B1:B4">
    <cfRule type="duplicateValues" dxfId="348" priority="129905"/>
  </conditionalFormatting>
  <conditionalFormatting sqref="B180:B1048576">
    <cfRule type="duplicateValues" dxfId="347" priority="129914"/>
  </conditionalFormatting>
  <conditionalFormatting sqref="B26:B33">
    <cfRule type="duplicateValues" dxfId="346" priority="125"/>
  </conditionalFormatting>
  <conditionalFormatting sqref="B26:B33">
    <cfRule type="duplicateValues" dxfId="345" priority="124"/>
  </conditionalFormatting>
  <conditionalFormatting sqref="E26:E33">
    <cfRule type="duplicateValues" dxfId="344" priority="120"/>
    <cfRule type="duplicateValues" dxfId="343" priority="121"/>
    <cfRule type="duplicateValues" dxfId="342" priority="122"/>
    <cfRule type="duplicateValues" dxfId="341" priority="123"/>
  </conditionalFormatting>
  <conditionalFormatting sqref="E26:E33">
    <cfRule type="duplicateValues" dxfId="340" priority="116"/>
    <cfRule type="duplicateValues" dxfId="339" priority="117"/>
    <cfRule type="duplicateValues" dxfId="338" priority="118"/>
    <cfRule type="duplicateValues" dxfId="337" priority="119"/>
  </conditionalFormatting>
  <conditionalFormatting sqref="B26:B33">
    <cfRule type="duplicateValues" dxfId="336" priority="115"/>
  </conditionalFormatting>
  <conditionalFormatting sqref="B34:B66">
    <cfRule type="duplicateValues" dxfId="335" priority="130441"/>
  </conditionalFormatting>
  <conditionalFormatting sqref="B15:B25">
    <cfRule type="duplicateValues" dxfId="334" priority="130472"/>
  </conditionalFormatting>
  <conditionalFormatting sqref="E15:E25">
    <cfRule type="duplicateValues" dxfId="333" priority="130474"/>
    <cfRule type="duplicateValues" dxfId="332" priority="130475"/>
    <cfRule type="duplicateValues" dxfId="331" priority="130476"/>
    <cfRule type="duplicateValues" dxfId="330" priority="130477"/>
  </conditionalFormatting>
  <conditionalFormatting sqref="B76">
    <cfRule type="duplicateValues" dxfId="329" priority="98"/>
  </conditionalFormatting>
  <conditionalFormatting sqref="E76">
    <cfRule type="duplicateValues" dxfId="328" priority="94"/>
    <cfRule type="duplicateValues" dxfId="327" priority="95"/>
    <cfRule type="duplicateValues" dxfId="326" priority="96"/>
    <cfRule type="duplicateValues" dxfId="325" priority="97"/>
  </conditionalFormatting>
  <conditionalFormatting sqref="E76">
    <cfRule type="duplicateValues" dxfId="324" priority="90"/>
    <cfRule type="duplicateValues" dxfId="323" priority="91"/>
    <cfRule type="duplicateValues" dxfId="322" priority="92"/>
    <cfRule type="duplicateValues" dxfId="321" priority="93"/>
  </conditionalFormatting>
  <conditionalFormatting sqref="B67:B75 B77:B107">
    <cfRule type="duplicateValues" dxfId="320" priority="130508"/>
  </conditionalFormatting>
  <conditionalFormatting sqref="E67:E75 E77:E107">
    <cfRule type="duplicateValues" dxfId="319" priority="130510"/>
    <cfRule type="duplicateValues" dxfId="318" priority="130511"/>
    <cfRule type="duplicateValues" dxfId="317" priority="130512"/>
    <cfRule type="duplicateValues" dxfId="316" priority="130513"/>
  </conditionalFormatting>
  <conditionalFormatting sqref="E77:E107 E5:E75">
    <cfRule type="duplicateValues" dxfId="315" priority="130518"/>
    <cfRule type="duplicateValues" dxfId="314" priority="130519"/>
    <cfRule type="duplicateValues" dxfId="313" priority="130520"/>
    <cfRule type="duplicateValues" dxfId="312" priority="130521"/>
  </conditionalFormatting>
  <conditionalFormatting sqref="B5:B14">
    <cfRule type="duplicateValues" dxfId="311" priority="130523"/>
  </conditionalFormatting>
  <conditionalFormatting sqref="E5:E14">
    <cfRule type="duplicateValues" dxfId="310" priority="130525"/>
    <cfRule type="duplicateValues" dxfId="309" priority="130526"/>
    <cfRule type="duplicateValues" dxfId="308" priority="130527"/>
    <cfRule type="duplicateValues" dxfId="307" priority="130528"/>
  </conditionalFormatting>
  <conditionalFormatting sqref="B108:B129">
    <cfRule type="duplicateValues" dxfId="306" priority="130564"/>
  </conditionalFormatting>
  <conditionalFormatting sqref="E108:E129">
    <cfRule type="duplicateValues" dxfId="305" priority="130565"/>
    <cfRule type="duplicateValues" dxfId="304" priority="130566"/>
    <cfRule type="duplicateValues" dxfId="303" priority="130567"/>
    <cfRule type="duplicateValues" dxfId="302" priority="130568"/>
  </conditionalFormatting>
  <conditionalFormatting sqref="E1:E150 E180:E1048576">
    <cfRule type="duplicateValues" dxfId="301" priority="75"/>
  </conditionalFormatting>
  <conditionalFormatting sqref="B1:B150 B180:B1048576">
    <cfRule type="duplicateValues" dxfId="300" priority="74"/>
  </conditionalFormatting>
  <conditionalFormatting sqref="B130:B150">
    <cfRule type="duplicateValues" dxfId="299" priority="130570"/>
  </conditionalFormatting>
  <conditionalFormatting sqref="E130:E150">
    <cfRule type="duplicateValues" dxfId="298" priority="130571"/>
    <cfRule type="duplicateValues" dxfId="297" priority="130572"/>
    <cfRule type="duplicateValues" dxfId="296" priority="130573"/>
    <cfRule type="duplicateValues" dxfId="295" priority="130574"/>
  </conditionalFormatting>
  <conditionalFormatting sqref="E151:E163">
    <cfRule type="duplicateValues" dxfId="294" priority="73"/>
  </conditionalFormatting>
  <conditionalFormatting sqref="B151:B163">
    <cfRule type="duplicateValues" dxfId="293" priority="72"/>
  </conditionalFormatting>
  <conditionalFormatting sqref="B151:B163">
    <cfRule type="duplicateValues" dxfId="292" priority="71"/>
  </conditionalFormatting>
  <conditionalFormatting sqref="E151:E163">
    <cfRule type="duplicateValues" dxfId="291" priority="67"/>
    <cfRule type="duplicateValues" dxfId="290" priority="68"/>
    <cfRule type="duplicateValues" dxfId="289" priority="69"/>
    <cfRule type="duplicateValues" dxfId="288" priority="70"/>
  </conditionalFormatting>
  <conditionalFormatting sqref="E1:E163 E180:E1048576">
    <cfRule type="duplicateValues" dxfId="287" priority="66"/>
  </conditionalFormatting>
  <conditionalFormatting sqref="B1:B163 B180:B1048576">
    <cfRule type="duplicateValues" dxfId="286" priority="65"/>
  </conditionalFormatting>
  <conditionalFormatting sqref="E164">
    <cfRule type="duplicateValues" dxfId="285" priority="64"/>
  </conditionalFormatting>
  <conditionalFormatting sqref="B164">
    <cfRule type="duplicateValues" dxfId="284" priority="63"/>
  </conditionalFormatting>
  <conditionalFormatting sqref="B164">
    <cfRule type="duplicateValues" dxfId="283" priority="62"/>
  </conditionalFormatting>
  <conditionalFormatting sqref="E164">
    <cfRule type="duplicateValues" dxfId="282" priority="58"/>
    <cfRule type="duplicateValues" dxfId="281" priority="59"/>
    <cfRule type="duplicateValues" dxfId="280" priority="60"/>
    <cfRule type="duplicateValues" dxfId="279" priority="61"/>
  </conditionalFormatting>
  <conditionalFormatting sqref="E164">
    <cfRule type="duplicateValues" dxfId="278" priority="57"/>
  </conditionalFormatting>
  <conditionalFormatting sqref="B164">
    <cfRule type="duplicateValues" dxfId="277" priority="56"/>
  </conditionalFormatting>
  <conditionalFormatting sqref="B1:B164 B180:B1048576">
    <cfRule type="duplicateValues" dxfId="276" priority="55"/>
  </conditionalFormatting>
  <conditionalFormatting sqref="E165:E169">
    <cfRule type="duplicateValues" dxfId="275" priority="51"/>
    <cfRule type="duplicateValues" dxfId="274" priority="52"/>
    <cfRule type="duplicateValues" dxfId="273" priority="53"/>
    <cfRule type="duplicateValues" dxfId="272" priority="54"/>
  </conditionalFormatting>
  <conditionalFormatting sqref="B165:B169">
    <cfRule type="duplicateValues" dxfId="271" priority="50"/>
  </conditionalFormatting>
  <conditionalFormatting sqref="E165:E169">
    <cfRule type="duplicateValues" dxfId="270" priority="46"/>
    <cfRule type="duplicateValues" dxfId="269" priority="47"/>
    <cfRule type="duplicateValues" dxfId="268" priority="48"/>
    <cfRule type="duplicateValues" dxfId="267" priority="49"/>
  </conditionalFormatting>
  <conditionalFormatting sqref="E165:E169">
    <cfRule type="duplicateValues" dxfId="266" priority="45"/>
  </conditionalFormatting>
  <conditionalFormatting sqref="B165:B169">
    <cfRule type="duplicateValues" dxfId="265" priority="44"/>
  </conditionalFormatting>
  <conditionalFormatting sqref="E165:E169">
    <cfRule type="duplicateValues" dxfId="264" priority="43"/>
  </conditionalFormatting>
  <conditionalFormatting sqref="B165:B169">
    <cfRule type="duplicateValues" dxfId="263" priority="42"/>
  </conditionalFormatting>
  <conditionalFormatting sqref="B165:B169">
    <cfRule type="duplicateValues" dxfId="262" priority="41"/>
  </conditionalFormatting>
  <conditionalFormatting sqref="E1:E169 E180:E1048576">
    <cfRule type="duplicateValues" dxfId="261" priority="38"/>
    <cfRule type="duplicateValues" dxfId="260" priority="40"/>
  </conditionalFormatting>
  <conditionalFormatting sqref="B1:B169 B180:B1048576">
    <cfRule type="duplicateValues" dxfId="259" priority="39"/>
  </conditionalFormatting>
  <conditionalFormatting sqref="E170:E173">
    <cfRule type="duplicateValues" dxfId="258" priority="34"/>
    <cfRule type="duplicateValues" dxfId="257" priority="35"/>
    <cfRule type="duplicateValues" dxfId="256" priority="36"/>
    <cfRule type="duplicateValues" dxfId="255" priority="37"/>
  </conditionalFormatting>
  <conditionalFormatting sqref="B170:B173">
    <cfRule type="duplicateValues" dxfId="254" priority="33"/>
  </conditionalFormatting>
  <conditionalFormatting sqref="E170:E173">
    <cfRule type="duplicateValues" dxfId="253" priority="29"/>
    <cfRule type="duplicateValues" dxfId="252" priority="30"/>
    <cfRule type="duplicateValues" dxfId="251" priority="31"/>
    <cfRule type="duplicateValues" dxfId="250" priority="32"/>
  </conditionalFormatting>
  <conditionalFormatting sqref="E170:E173">
    <cfRule type="duplicateValues" dxfId="249" priority="28"/>
  </conditionalFormatting>
  <conditionalFormatting sqref="B170:B173">
    <cfRule type="duplicateValues" dxfId="248" priority="27"/>
  </conditionalFormatting>
  <conditionalFormatting sqref="E170:E173">
    <cfRule type="duplicateValues" dxfId="247" priority="26"/>
  </conditionalFormatting>
  <conditionalFormatting sqref="B170:B173">
    <cfRule type="duplicateValues" dxfId="246" priority="25"/>
  </conditionalFormatting>
  <conditionalFormatting sqref="B170:B173">
    <cfRule type="duplicateValues" dxfId="245" priority="24"/>
  </conditionalFormatting>
  <conditionalFormatting sqref="E170:E173">
    <cfRule type="duplicateValues" dxfId="244" priority="21"/>
    <cfRule type="duplicateValues" dxfId="243" priority="23"/>
  </conditionalFormatting>
  <conditionalFormatting sqref="B170:B173">
    <cfRule type="duplicateValues" dxfId="242" priority="22"/>
  </conditionalFormatting>
  <conditionalFormatting sqref="E1:E173 E180:E1048576">
    <cfRule type="duplicateValues" dxfId="241" priority="20"/>
  </conditionalFormatting>
  <conditionalFormatting sqref="E174:E179">
    <cfRule type="duplicateValues" dxfId="240" priority="16"/>
    <cfRule type="duplicateValues" dxfId="239" priority="17"/>
    <cfRule type="duplicateValues" dxfId="238" priority="18"/>
    <cfRule type="duplicateValues" dxfId="237" priority="19"/>
  </conditionalFormatting>
  <conditionalFormatting sqref="B174:B179">
    <cfRule type="duplicateValues" dxfId="236" priority="15"/>
  </conditionalFormatting>
  <conditionalFormatting sqref="E174:E179">
    <cfRule type="duplicateValues" dxfId="235" priority="11"/>
    <cfRule type="duplicateValues" dxfId="234" priority="12"/>
    <cfRule type="duplicateValues" dxfId="233" priority="13"/>
    <cfRule type="duplicateValues" dxfId="232" priority="14"/>
  </conditionalFormatting>
  <conditionalFormatting sqref="E174:E179">
    <cfRule type="duplicateValues" dxfId="231" priority="10"/>
  </conditionalFormatting>
  <conditionalFormatting sqref="B174:B179">
    <cfRule type="duplicateValues" dxfId="230" priority="9"/>
  </conditionalFormatting>
  <conditionalFormatting sqref="E174:E179">
    <cfRule type="duplicateValues" dxfId="229" priority="8"/>
  </conditionalFormatting>
  <conditionalFormatting sqref="B174:B179">
    <cfRule type="duplicateValues" dxfId="228" priority="7"/>
  </conditionalFormatting>
  <conditionalFormatting sqref="B174:B179">
    <cfRule type="duplicateValues" dxfId="227" priority="6"/>
  </conditionalFormatting>
  <conditionalFormatting sqref="E174:E179">
    <cfRule type="duplicateValues" dxfId="226" priority="3"/>
    <cfRule type="duplicateValues" dxfId="225" priority="5"/>
  </conditionalFormatting>
  <conditionalFormatting sqref="B174:B179">
    <cfRule type="duplicateValues" dxfId="224" priority="4"/>
  </conditionalFormatting>
  <conditionalFormatting sqref="E174:E179">
    <cfRule type="duplicateValues" dxfId="223" priority="2"/>
  </conditionalFormatting>
  <conditionalFormatting sqref="E1:E1048576">
    <cfRule type="duplicateValues" dxfId="222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zoomScale="70" zoomScaleNormal="70" workbookViewId="0">
      <selection activeCell="A7" sqref="A7:E409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98" t="s">
        <v>2145</v>
      </c>
      <c r="B1" s="199"/>
      <c r="C1" s="199"/>
      <c r="D1" s="199"/>
      <c r="E1" s="200"/>
      <c r="F1" s="196" t="s">
        <v>2542</v>
      </c>
      <c r="G1" s="197"/>
      <c r="H1" s="100">
        <f>COUNTIF(A:E,"2 Gavetas Vacías + 1 Fallando")</f>
        <v>3</v>
      </c>
      <c r="I1" s="100">
        <f>COUNTIF(A:E,("3 Gavetas Vacías"))</f>
        <v>17</v>
      </c>
      <c r="J1" s="82">
        <f>COUNTIF(A:E,"2 Gavetas Fallando + 1 Vacia")</f>
        <v>0</v>
      </c>
    </row>
    <row r="2" spans="1:11" ht="25.5" customHeight="1" x14ac:dyDescent="0.25">
      <c r="A2" s="201" t="s">
        <v>2444</v>
      </c>
      <c r="B2" s="202"/>
      <c r="C2" s="202"/>
      <c r="D2" s="202"/>
      <c r="E2" s="203"/>
      <c r="F2" s="99" t="s">
        <v>2541</v>
      </c>
      <c r="G2" s="98">
        <f>G3+G4</f>
        <v>183</v>
      </c>
      <c r="H2" s="99" t="s">
        <v>2551</v>
      </c>
      <c r="I2" s="98">
        <f>COUNTIF(A:E,"Abastecido")</f>
        <v>24</v>
      </c>
      <c r="J2" s="99" t="s">
        <v>2568</v>
      </c>
      <c r="K2" s="98">
        <f>COUNTIF(REPORTE!1:1048576,"REINICIO FALLIDO")</f>
        <v>4</v>
      </c>
    </row>
    <row r="3" spans="1:11" ht="18" x14ac:dyDescent="0.25">
      <c r="A3" s="123"/>
      <c r="B3" s="141"/>
      <c r="C3" s="124"/>
      <c r="D3" s="124"/>
      <c r="E3" s="131"/>
      <c r="F3" s="99" t="s">
        <v>2540</v>
      </c>
      <c r="G3" s="98">
        <f>COUNTIF(REPORTE!A:Q,"fuera de Servicio")</f>
        <v>114</v>
      </c>
      <c r="H3" s="99" t="s">
        <v>2547</v>
      </c>
      <c r="I3" s="98">
        <f>COUNTIF(A:E,"Gavetas Vacías + Gavetas Fallando")</f>
        <v>14</v>
      </c>
      <c r="J3" s="99" t="s">
        <v>2569</v>
      </c>
      <c r="K3" s="98">
        <f>COUNTIF(REPORTE!1:1048576,"CARGA FALLIDA")</f>
        <v>0</v>
      </c>
    </row>
    <row r="4" spans="1:11" ht="18.75" thickBot="1" x14ac:dyDescent="0.3">
      <c r="A4" s="130" t="s">
        <v>2407</v>
      </c>
      <c r="B4" s="139">
        <v>44423.25</v>
      </c>
      <c r="C4" s="124"/>
      <c r="D4" s="124"/>
      <c r="E4" s="145"/>
      <c r="F4" s="99" t="s">
        <v>2537</v>
      </c>
      <c r="G4" s="98">
        <f>COUNTIF(REPORTE!A:Q,"En Servicio")</f>
        <v>69</v>
      </c>
      <c r="H4" s="99" t="s">
        <v>2550</v>
      </c>
      <c r="I4" s="98">
        <f>COUNTIF(A:E,"Solucionado")</f>
        <v>2</v>
      </c>
      <c r="J4" s="99" t="s">
        <v>2570</v>
      </c>
      <c r="K4" s="98">
        <f>COUNTIF(REPORTE!1:1048576,"PRINTER DEPOSITO")</f>
        <v>0</v>
      </c>
    </row>
    <row r="5" spans="1:11" ht="18.75" thickBot="1" x14ac:dyDescent="0.3">
      <c r="A5" s="130" t="s">
        <v>2408</v>
      </c>
      <c r="B5" s="139">
        <v>44423.708333333336</v>
      </c>
      <c r="C5" s="148"/>
      <c r="D5" s="124"/>
      <c r="E5" s="145"/>
      <c r="F5" s="99" t="s">
        <v>2538</v>
      </c>
      <c r="G5" s="98">
        <f>COUNTIF(REPORTE!A:Q,"REINICIO EXITOSO")</f>
        <v>0</v>
      </c>
      <c r="H5" s="99" t="s">
        <v>2544</v>
      </c>
      <c r="I5" s="98">
        <f>I1+H1+J1</f>
        <v>20</v>
      </c>
    </row>
    <row r="6" spans="1:11" ht="18" x14ac:dyDescent="0.25">
      <c r="A6" s="123"/>
      <c r="B6" s="141"/>
      <c r="C6" s="124"/>
      <c r="D6" s="124"/>
      <c r="E6" s="132"/>
      <c r="F6" s="99" t="s">
        <v>2539</v>
      </c>
      <c r="G6" s="98">
        <f>COUNTIF(REPORTE!A:Q,"carga exitosa")</f>
        <v>1</v>
      </c>
      <c r="H6" s="99" t="s">
        <v>2548</v>
      </c>
      <c r="I6" s="98">
        <f>COUNTIF(A:E,"GAVETA DE RECHAZO LLENA")</f>
        <v>1</v>
      </c>
    </row>
    <row r="7" spans="1:11" ht="18" customHeight="1" x14ac:dyDescent="0.25">
      <c r="A7" s="187" t="s">
        <v>2572</v>
      </c>
      <c r="B7" s="188"/>
      <c r="C7" s="188"/>
      <c r="D7" s="188"/>
      <c r="E7" s="189"/>
      <c r="F7" s="99" t="s">
        <v>2543</v>
      </c>
      <c r="G7" s="98">
        <f>COUNTIF(A:E,"Sin Efectivo")</f>
        <v>32</v>
      </c>
      <c r="H7" s="99" t="s">
        <v>2549</v>
      </c>
      <c r="I7" s="98">
        <f>COUNTIF(A:E,"GAVETA DE DEPOSITO LLENA")</f>
        <v>9</v>
      </c>
    </row>
    <row r="8" spans="1:11" ht="18" x14ac:dyDescent="0.25">
      <c r="A8" s="135" t="s">
        <v>15</v>
      </c>
      <c r="B8" s="135" t="s">
        <v>2409</v>
      </c>
      <c r="C8" s="135" t="s">
        <v>46</v>
      </c>
      <c r="D8" s="135" t="s">
        <v>2412</v>
      </c>
      <c r="E8" s="135" t="s">
        <v>2410</v>
      </c>
    </row>
    <row r="9" spans="1:11" s="108" customFormat="1" ht="18" x14ac:dyDescent="0.25">
      <c r="A9" s="136" t="str">
        <f>VLOOKUP(B9,'[2]LISTADO ATM'!$A$2:$C$822,3,0)</f>
        <v>DISTRITO NACIONAL</v>
      </c>
      <c r="B9" s="161">
        <v>709</v>
      </c>
      <c r="C9" s="136" t="str">
        <f>VLOOKUP(B9,'[2]LISTADO ATM'!$A$2:$B$822,2,0)</f>
        <v xml:space="preserve">ATM Seguros Maestro SEMMA  </v>
      </c>
      <c r="D9" s="134" t="s">
        <v>2630</v>
      </c>
      <c r="E9" s="149" t="s">
        <v>2625</v>
      </c>
    </row>
    <row r="10" spans="1:11" s="108" customFormat="1" ht="18" x14ac:dyDescent="0.25">
      <c r="A10" s="136" t="str">
        <f>VLOOKUP(B10,'[2]LISTADO ATM'!$A$2:$C$922,3,0)</f>
        <v>DISTRITO NACIONAL</v>
      </c>
      <c r="B10" s="136">
        <v>338</v>
      </c>
      <c r="C10" s="136" t="str">
        <f>VLOOKUP(B10,'[2]LISTADO ATM'!$A$2:$B$922,2,0)</f>
        <v>ATM S/M Aprezio Pantoja</v>
      </c>
      <c r="D10" s="134" t="s">
        <v>2630</v>
      </c>
      <c r="E10" s="149" t="s">
        <v>2641</v>
      </c>
    </row>
    <row r="11" spans="1:11" s="108" customFormat="1" ht="18" x14ac:dyDescent="0.25">
      <c r="A11" s="136" t="str">
        <f>VLOOKUP(B11,'[2]LISTADO ATM'!$A$2:$C$922,3,0)</f>
        <v>DISTRITO NACIONAL</v>
      </c>
      <c r="B11" s="136">
        <v>536</v>
      </c>
      <c r="C11" s="136" t="str">
        <f>VLOOKUP(B11,'[2]LISTADO ATM'!$A$2:$B$922,2,0)</f>
        <v xml:space="preserve">ATM Super Lama San Isidro </v>
      </c>
      <c r="D11" s="134" t="s">
        <v>2630</v>
      </c>
      <c r="E11" s="149" t="s">
        <v>2639</v>
      </c>
    </row>
    <row r="12" spans="1:11" s="108" customFormat="1" ht="18" customHeight="1" x14ac:dyDescent="0.25">
      <c r="A12" s="136" t="str">
        <f>VLOOKUP(B12,'[2]LISTADO ATM'!$A$2:$C$922,3,0)</f>
        <v>DISTRITO NACIONAL</v>
      </c>
      <c r="B12" s="136">
        <v>836</v>
      </c>
      <c r="C12" s="136" t="str">
        <f>VLOOKUP(B12,'[2]LISTADO ATM'!$A$2:$B$922,2,0)</f>
        <v xml:space="preserve">ATM UNP Plaza Luperón </v>
      </c>
      <c r="D12" s="134" t="s">
        <v>2630</v>
      </c>
      <c r="E12" s="164" t="s">
        <v>2679</v>
      </c>
    </row>
    <row r="13" spans="1:11" s="108" customFormat="1" ht="18" x14ac:dyDescent="0.25">
      <c r="A13" s="136" t="str">
        <f>VLOOKUP(B13,'[2]LISTADO ATM'!$A$2:$C$922,3,0)</f>
        <v>DISTRITO NACIONAL</v>
      </c>
      <c r="B13" s="136">
        <v>708</v>
      </c>
      <c r="C13" s="136" t="str">
        <f>VLOOKUP(B13,'[2]LISTADO ATM'!$A$2:$B$922,2,0)</f>
        <v xml:space="preserve">ATM El Vestir De Hoy </v>
      </c>
      <c r="D13" s="134" t="s">
        <v>2630</v>
      </c>
      <c r="E13" s="164" t="s">
        <v>2660</v>
      </c>
    </row>
    <row r="14" spans="1:11" s="108" customFormat="1" ht="18" x14ac:dyDescent="0.25">
      <c r="A14" s="136" t="str">
        <f>VLOOKUP(B14,'[2]LISTADO ATM'!$A$2:$C$922,3,0)</f>
        <v>DISTRITO NACIONAL</v>
      </c>
      <c r="B14" s="136">
        <v>967</v>
      </c>
      <c r="C14" s="136" t="str">
        <f>VLOOKUP(B14,'[2]LISTADO ATM'!$A$2:$B$922,2,0)</f>
        <v xml:space="preserve">ATM UNP Hiper Olé Autopista Duarte </v>
      </c>
      <c r="D14" s="134" t="s">
        <v>2630</v>
      </c>
      <c r="E14" s="149" t="s">
        <v>2727</v>
      </c>
    </row>
    <row r="15" spans="1:11" s="108" customFormat="1" ht="18" x14ac:dyDescent="0.25">
      <c r="A15" s="136" t="str">
        <f>VLOOKUP(B15,'[2]LISTADO ATM'!$A$2:$C$922,3,0)</f>
        <v>DISTRITO NACIONAL</v>
      </c>
      <c r="B15" s="136">
        <v>565</v>
      </c>
      <c r="C15" s="136" t="str">
        <f>VLOOKUP(B15,'[2]LISTADO ATM'!$A$2:$B$922,2,0)</f>
        <v xml:space="preserve">ATM S/M La Cadena Núñez de Cáceres </v>
      </c>
      <c r="D15" s="134" t="s">
        <v>2630</v>
      </c>
      <c r="E15" s="149" t="s">
        <v>2725</v>
      </c>
    </row>
    <row r="16" spans="1:11" s="108" customFormat="1" ht="18" customHeight="1" x14ac:dyDescent="0.25">
      <c r="A16" s="136" t="str">
        <f>VLOOKUP(B16,'[2]LISTADO ATM'!$A$2:$C$922,3,0)</f>
        <v>DISTRITO NACIONAL</v>
      </c>
      <c r="B16" s="136">
        <v>904</v>
      </c>
      <c r="C16" s="136" t="str">
        <f>VLOOKUP(B16,'[2]LISTADO ATM'!$A$2:$B$922,2,0)</f>
        <v xml:space="preserve">ATM Oficina Multicentro La Sirena Churchill </v>
      </c>
      <c r="D16" s="134" t="s">
        <v>2630</v>
      </c>
      <c r="E16" s="149" t="s">
        <v>2724</v>
      </c>
    </row>
    <row r="17" spans="1:5" s="108" customFormat="1" ht="18.75" customHeight="1" x14ac:dyDescent="0.25">
      <c r="A17" s="136" t="str">
        <f>VLOOKUP(B17,'[2]LISTADO ATM'!$A$2:$C$822,3,0)</f>
        <v>DISTRITO NACIONAL</v>
      </c>
      <c r="B17" s="161">
        <v>663</v>
      </c>
      <c r="C17" s="136" t="str">
        <f>VLOOKUP(B17,'[2]LISTADO ATM'!$A$2:$B$822,2,0)</f>
        <v>S/M Ole Ave. España</v>
      </c>
      <c r="D17" s="134" t="s">
        <v>2630</v>
      </c>
      <c r="E17" s="149" t="s">
        <v>2720</v>
      </c>
    </row>
    <row r="18" spans="1:5" s="108" customFormat="1" ht="18" customHeight="1" x14ac:dyDescent="0.25">
      <c r="A18" s="136" t="str">
        <f>VLOOKUP(B18,'[2]LISTADO ATM'!$A$2:$C$922,3,0)</f>
        <v>DISTRITO NACIONAL</v>
      </c>
      <c r="B18" s="136">
        <v>391</v>
      </c>
      <c r="C18" s="136" t="str">
        <f>VLOOKUP(B18,'[2]LISTADO ATM'!$A$2:$B$922,2,0)</f>
        <v xml:space="preserve">ATM S/M Jumbo Luperón </v>
      </c>
      <c r="D18" s="134" t="s">
        <v>2630</v>
      </c>
      <c r="E18" s="149" t="s">
        <v>2719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36">
        <v>696</v>
      </c>
      <c r="C19" s="136" t="str">
        <f>VLOOKUP(B19,'[2]LISTADO ATM'!$A$2:$B$922,2,0)</f>
        <v>ATM Olé Jacobo Majluta</v>
      </c>
      <c r="D19" s="134" t="s">
        <v>2630</v>
      </c>
      <c r="E19" s="164" t="s">
        <v>2716</v>
      </c>
    </row>
    <row r="20" spans="1:5" s="114" customFormat="1" ht="18" customHeight="1" x14ac:dyDescent="0.25">
      <c r="A20" s="136" t="str">
        <f>VLOOKUP(B20,'[2]LISTADO ATM'!$A$2:$C$922,3,0)</f>
        <v>DISTRITO NACIONAL</v>
      </c>
      <c r="B20" s="136">
        <v>32</v>
      </c>
      <c r="C20" s="136" t="str">
        <f>VLOOKUP(B20,'[2]LISTADO ATM'!$A$2:$B$922,2,0)</f>
        <v xml:space="preserve">ATM Oficina San Martín II </v>
      </c>
      <c r="D20" s="134" t="s">
        <v>2630</v>
      </c>
      <c r="E20" s="164" t="s">
        <v>2714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36">
        <v>394</v>
      </c>
      <c r="C21" s="136" t="str">
        <f>VLOOKUP(B21,'[2]LISTADO ATM'!$A$2:$B$922,2,0)</f>
        <v xml:space="preserve">ATM Multicentro La Sirena Luperón </v>
      </c>
      <c r="D21" s="134" t="s">
        <v>2630</v>
      </c>
      <c r="E21" s="149" t="s">
        <v>2713</v>
      </c>
    </row>
    <row r="22" spans="1:5" s="114" customFormat="1" ht="18" customHeight="1" x14ac:dyDescent="0.25">
      <c r="A22" s="136" t="str">
        <f>VLOOKUP(B22,'[2]LISTADO ATM'!$A$2:$C$922,3,0)</f>
        <v>DISTRITO NACIONAL</v>
      </c>
      <c r="B22" s="136">
        <v>407</v>
      </c>
      <c r="C22" s="136" t="str">
        <f>VLOOKUP(B22,'[2]LISTADO ATM'!$A$2:$B$922,2,0)</f>
        <v xml:space="preserve">ATM Multicentro La Sirena Villa Mella </v>
      </c>
      <c r="D22" s="134" t="s">
        <v>2630</v>
      </c>
      <c r="E22" s="164">
        <v>3335989502</v>
      </c>
    </row>
    <row r="23" spans="1:5" s="114" customFormat="1" ht="18" customHeight="1" x14ac:dyDescent="0.25">
      <c r="A23" s="136" t="str">
        <f>VLOOKUP(B23,'[2]LISTADO ATM'!$A$2:$C$922,3,0)</f>
        <v>DISTRITO NACIONAL</v>
      </c>
      <c r="B23" s="136">
        <v>240</v>
      </c>
      <c r="C23" s="136" t="str">
        <f>VLOOKUP(B23,'[2]LISTADO ATM'!$A$2:$B$922,2,0)</f>
        <v xml:space="preserve">ATM Oficina Carrefour I </v>
      </c>
      <c r="D23" s="134" t="s">
        <v>2630</v>
      </c>
      <c r="E23" s="149">
        <v>3335989507</v>
      </c>
    </row>
    <row r="24" spans="1:5" s="114" customFormat="1" ht="18" customHeight="1" x14ac:dyDescent="0.25">
      <c r="A24" s="136" t="str">
        <f>VLOOKUP(B24,'[2]LISTADO ATM'!$A$2:$C$922,3,0)</f>
        <v>DISTRITO NACIONAL</v>
      </c>
      <c r="B24" s="136">
        <v>566</v>
      </c>
      <c r="C24" s="136" t="str">
        <f>VLOOKUP(B24,'[2]LISTADO ATM'!$A$2:$B$922,2,0)</f>
        <v xml:space="preserve">ATM Hiper Olé Aut. Duarte </v>
      </c>
      <c r="D24" s="134" t="s">
        <v>2630</v>
      </c>
      <c r="E24" s="149" t="s">
        <v>2649</v>
      </c>
    </row>
    <row r="25" spans="1:5" s="114" customFormat="1" ht="18" customHeight="1" x14ac:dyDescent="0.25">
      <c r="A25" s="136" t="str">
        <f>VLOOKUP(B25,'[2]LISTADO ATM'!$A$2:$C$922,3,0)</f>
        <v>DISTRITO NACIONAL</v>
      </c>
      <c r="B25" s="136">
        <v>744</v>
      </c>
      <c r="C25" s="136" t="str">
        <f>VLOOKUP(B25,'[2]LISTADO ATM'!$A$2:$B$922,2,0)</f>
        <v xml:space="preserve">ATM Multicentro La Sirena Venezuela </v>
      </c>
      <c r="D25" s="134" t="s">
        <v>2630</v>
      </c>
      <c r="E25" s="149" t="s">
        <v>2726</v>
      </c>
    </row>
    <row r="26" spans="1:5" s="114" customFormat="1" ht="18" customHeight="1" x14ac:dyDescent="0.25">
      <c r="A26" s="136" t="str">
        <f>VLOOKUP(B26,'[2]LISTADO ATM'!$A$2:$C$822,3,0)</f>
        <v>DISTRITO NACIONAL</v>
      </c>
      <c r="B26" s="161">
        <v>577</v>
      </c>
      <c r="C26" s="136" t="str">
        <f>VLOOKUP(B26,'[2]LISTADO ATM'!$A$2:$B$822,2,0)</f>
        <v xml:space="preserve">ATM Olé Ave. Duarte </v>
      </c>
      <c r="D26" s="134" t="s">
        <v>2630</v>
      </c>
      <c r="E26" s="149" t="s">
        <v>2722</v>
      </c>
    </row>
    <row r="27" spans="1:5" s="114" customFormat="1" ht="18.75" customHeight="1" x14ac:dyDescent="0.25">
      <c r="A27" s="136" t="str">
        <f>VLOOKUP(B27,'[2]LISTADO ATM'!$A$2:$C$822,3,0)</f>
        <v>DISTRITO NACIONAL</v>
      </c>
      <c r="B27" s="161">
        <v>438</v>
      </c>
      <c r="C27" s="136" t="str">
        <f>VLOOKUP(B27,'[2]LISTADO ATM'!$A$2:$B$822,2,0)</f>
        <v xml:space="preserve">ATM Autobanco Torre IV </v>
      </c>
      <c r="D27" s="134" t="s">
        <v>2630</v>
      </c>
      <c r="E27" s="149" t="s">
        <v>2718</v>
      </c>
    </row>
    <row r="28" spans="1:5" s="123" customFormat="1" ht="18.75" customHeight="1" x14ac:dyDescent="0.25">
      <c r="A28" s="136" t="str">
        <f>VLOOKUP(B28,'[2]LISTADO ATM'!$A$2:$C$822,3,0)</f>
        <v>DISTRITO NACIONAL</v>
      </c>
      <c r="B28" s="163">
        <v>192</v>
      </c>
      <c r="C28" s="136" t="str">
        <f>VLOOKUP(B28,'[2]LISTADO ATM'!$A$2:$B$822,2,0)</f>
        <v xml:space="preserve">ATM Autobanco Luperón II </v>
      </c>
      <c r="D28" s="134" t="s">
        <v>2630</v>
      </c>
      <c r="E28" s="149" t="s">
        <v>2710</v>
      </c>
    </row>
    <row r="29" spans="1:5" s="123" customFormat="1" ht="18.75" customHeight="1" x14ac:dyDescent="0.25">
      <c r="A29" s="136" t="str">
        <f>VLOOKUP(B29,'[2]LISTADO ATM'!$A$2:$C$822,3,0)</f>
        <v>DISTRITO NACIONAL</v>
      </c>
      <c r="B29" s="163">
        <v>688</v>
      </c>
      <c r="C29" s="136" t="str">
        <f>VLOOKUP(B29,'[2]LISTADO ATM'!$A$2:$B$822,2,0)</f>
        <v>ATM Innova Centro Ave. Kennedy</v>
      </c>
      <c r="D29" s="134" t="s">
        <v>2630</v>
      </c>
      <c r="E29" s="149" t="s">
        <v>2709</v>
      </c>
    </row>
    <row r="30" spans="1:5" s="123" customFormat="1" ht="18.75" customHeight="1" x14ac:dyDescent="0.25">
      <c r="A30" s="136" t="str">
        <f>VLOOKUP(B30,'[2]LISTADO ATM'!$A$2:$C$822,3,0)</f>
        <v>DISTRITO NACIONAL</v>
      </c>
      <c r="B30" s="163">
        <v>416</v>
      </c>
      <c r="C30" s="136" t="str">
        <f>VLOOKUP(B30,'[2]LISTADO ATM'!$A$2:$B$822,2,0)</f>
        <v xml:space="preserve">ATM Autobanco San Martín II </v>
      </c>
      <c r="D30" s="134" t="s">
        <v>2630</v>
      </c>
      <c r="E30" s="149"/>
    </row>
    <row r="31" spans="1:5" s="123" customFormat="1" ht="18.75" customHeight="1" x14ac:dyDescent="0.25">
      <c r="A31" s="136" t="e">
        <f>VLOOKUP(B31,'[2]LISTADO ATM'!$A$2:$C$822,3,0)</f>
        <v>#N/A</v>
      </c>
      <c r="B31" s="163"/>
      <c r="C31" s="136" t="e">
        <f>VLOOKUP(B31,'[2]LISTADO ATM'!$A$2:$B$822,2,0)</f>
        <v>#N/A</v>
      </c>
      <c r="D31" s="134" t="s">
        <v>2630</v>
      </c>
      <c r="E31" s="149"/>
    </row>
    <row r="32" spans="1:5" s="123" customFormat="1" ht="18.75" customHeight="1" thickBot="1" x14ac:dyDescent="0.3">
      <c r="A32" s="136" t="e">
        <f>VLOOKUP(B32,'[2]LISTADO ATM'!$A$2:$C$822,3,0)</f>
        <v>#N/A</v>
      </c>
      <c r="B32" s="163"/>
      <c r="C32" s="136" t="e">
        <f>VLOOKUP(B32,'[2]LISTADO ATM'!$A$2:$B$822,2,0)</f>
        <v>#N/A</v>
      </c>
      <c r="D32" s="134" t="s">
        <v>2630</v>
      </c>
      <c r="E32" s="149"/>
    </row>
    <row r="33" spans="1:10" s="114" customFormat="1" ht="18.75" customHeight="1" thickBot="1" x14ac:dyDescent="0.3">
      <c r="A33" s="126" t="s">
        <v>2465</v>
      </c>
      <c r="B33" s="162">
        <f>COUNT(B9:B32)</f>
        <v>22</v>
      </c>
      <c r="C33" s="190"/>
      <c r="D33" s="191"/>
      <c r="E33" s="192"/>
    </row>
    <row r="34" spans="1:10" s="114" customFormat="1" ht="18.75" customHeight="1" x14ac:dyDescent="0.25">
      <c r="A34" s="123"/>
      <c r="B34" s="128"/>
      <c r="C34" s="123"/>
      <c r="D34" s="123"/>
      <c r="E34" s="128"/>
    </row>
    <row r="35" spans="1:10" s="114" customFormat="1" ht="18" x14ac:dyDescent="0.25">
      <c r="A35" s="187" t="s">
        <v>2573</v>
      </c>
      <c r="B35" s="188"/>
      <c r="C35" s="188"/>
      <c r="D35" s="188"/>
      <c r="E35" s="189"/>
    </row>
    <row r="36" spans="1:10" s="114" customFormat="1" ht="18.75" customHeight="1" x14ac:dyDescent="0.25">
      <c r="A36" s="135" t="s">
        <v>15</v>
      </c>
      <c r="B36" s="135" t="s">
        <v>2409</v>
      </c>
      <c r="C36" s="135" t="s">
        <v>46</v>
      </c>
      <c r="D36" s="135" t="s">
        <v>2412</v>
      </c>
      <c r="E36" s="135" t="s">
        <v>2410</v>
      </c>
      <c r="G36" s="122"/>
    </row>
    <row r="37" spans="1:10" s="114" customFormat="1" ht="18" customHeight="1" x14ac:dyDescent="0.25">
      <c r="A37" s="136" t="e">
        <f>VLOOKUP(B37,'[2]LISTADO ATM'!$A$2:$C$822,3,0)</f>
        <v>#N/A</v>
      </c>
      <c r="B37" s="136"/>
      <c r="C37" s="136" t="e">
        <f>VLOOKUP(B37,'[2]LISTADO ATM'!$A$2:$B$822,2,0)</f>
        <v>#N/A</v>
      </c>
      <c r="D37" s="134" t="s">
        <v>2533</v>
      </c>
      <c r="E37" s="149"/>
      <c r="F37" s="122"/>
      <c r="G37" s="122"/>
      <c r="H37" s="122"/>
      <c r="I37" s="122"/>
      <c r="J37" s="122"/>
    </row>
    <row r="38" spans="1:10" s="114" customFormat="1" ht="18.75" customHeight="1" thickBot="1" x14ac:dyDescent="0.3">
      <c r="A38" s="136" t="str">
        <f>VLOOKUP(B38,'[2]LISTADO ATM'!$A$2:$C$822,3,0)</f>
        <v>DISTRITO NACIONAL</v>
      </c>
      <c r="B38" s="136">
        <v>980</v>
      </c>
      <c r="C38" s="136" t="str">
        <f>VLOOKUP(B38,'[2]LISTADO ATM'!$A$2:$B$822,2,0)</f>
        <v xml:space="preserve">ATM Oficina Bella Vista Mall II </v>
      </c>
      <c r="D38" s="134" t="s">
        <v>2533</v>
      </c>
      <c r="E38" s="149">
        <v>3335989492</v>
      </c>
      <c r="F38" s="122"/>
      <c r="G38" s="122"/>
      <c r="H38" s="122"/>
      <c r="I38" s="122"/>
      <c r="J38" s="122"/>
    </row>
    <row r="39" spans="1:10" s="122" customFormat="1" ht="18.75" thickBot="1" x14ac:dyDescent="0.3">
      <c r="A39" s="126" t="s">
        <v>2465</v>
      </c>
      <c r="B39" s="162">
        <f>COUNT(B37:B37)</f>
        <v>0</v>
      </c>
      <c r="C39" s="190"/>
      <c r="D39" s="191"/>
      <c r="E39" s="192"/>
    </row>
    <row r="40" spans="1:10" s="122" customFormat="1" ht="18.75" customHeight="1" thickBot="1" x14ac:dyDescent="0.3">
      <c r="A40" s="123"/>
      <c r="B40" s="128"/>
      <c r="C40" s="123"/>
      <c r="D40" s="123"/>
      <c r="E40" s="128"/>
    </row>
    <row r="41" spans="1:10" s="122" customFormat="1" ht="18.75" thickBot="1" x14ac:dyDescent="0.3">
      <c r="A41" s="180" t="s">
        <v>2466</v>
      </c>
      <c r="B41" s="181"/>
      <c r="C41" s="181"/>
      <c r="D41" s="181"/>
      <c r="E41" s="182"/>
    </row>
    <row r="42" spans="1:10" s="122" customFormat="1" ht="18" x14ac:dyDescent="0.25">
      <c r="A42" s="125" t="s">
        <v>15</v>
      </c>
      <c r="B42" s="125" t="s">
        <v>2409</v>
      </c>
      <c r="C42" s="125" t="s">
        <v>46</v>
      </c>
      <c r="D42" s="125" t="s">
        <v>2412</v>
      </c>
      <c r="E42" s="125" t="s">
        <v>2410</v>
      </c>
    </row>
    <row r="43" spans="1:10" s="122" customFormat="1" ht="18" customHeight="1" x14ac:dyDescent="0.25">
      <c r="A43" s="136" t="str">
        <f>VLOOKUP(B43,'[2]LISTADO ATM'!$A$2:$C$822,3,0)</f>
        <v>DISTRITO NACIONAL</v>
      </c>
      <c r="B43" s="136">
        <v>551</v>
      </c>
      <c r="C43" s="136" t="str">
        <f>VLOOKUP(B43,'[2]LISTADO ATM'!$A$2:$B$822,2,0)</f>
        <v xml:space="preserve">ATM Oficina Padre Castellanos </v>
      </c>
      <c r="D43" s="144" t="s">
        <v>2430</v>
      </c>
      <c r="E43" s="164" t="s">
        <v>2640</v>
      </c>
    </row>
    <row r="44" spans="1:10" s="122" customFormat="1" ht="18" x14ac:dyDescent="0.25">
      <c r="A44" s="136" t="str">
        <f>VLOOKUP(B44,'[2]LISTADO ATM'!$A$2:$C$822,3,0)</f>
        <v>ESTE</v>
      </c>
      <c r="B44" s="136">
        <v>68</v>
      </c>
      <c r="C44" s="136" t="str">
        <f>VLOOKUP(B44,'[2]LISTADO ATM'!$A$2:$B$822,2,0)</f>
        <v xml:space="preserve">ATM Hotel Nickelodeon (Punta Cana) </v>
      </c>
      <c r="D44" s="144" t="s">
        <v>2430</v>
      </c>
      <c r="E44" s="164" t="s">
        <v>2650</v>
      </c>
    </row>
    <row r="45" spans="1:10" s="114" customFormat="1" ht="18" customHeight="1" x14ac:dyDescent="0.25">
      <c r="A45" s="136" t="str">
        <f>VLOOKUP(B45,'[2]LISTADO ATM'!$A$2:$C$922,3,0)</f>
        <v>NORTE</v>
      </c>
      <c r="B45" s="136">
        <v>969</v>
      </c>
      <c r="C45" s="136" t="str">
        <f>VLOOKUP(B45,'[2]LISTADO ATM'!$A$2:$B$922,2,0)</f>
        <v xml:space="preserve">ATM Oficina El Sol I (Santiago) </v>
      </c>
      <c r="D45" s="144" t="s">
        <v>2430</v>
      </c>
      <c r="E45" s="164" t="s">
        <v>2645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ATM'!$A$2:$C$922,3,0)</f>
        <v>DISTRITO NACIONAL</v>
      </c>
      <c r="B46" s="136">
        <v>813</v>
      </c>
      <c r="C46" s="136" t="str">
        <f>VLOOKUP(B46,'[2]LISTADO ATM'!$A$2:$B$922,2,0)</f>
        <v>ATM Oficina Occidental Mall</v>
      </c>
      <c r="D46" s="144" t="s">
        <v>2430</v>
      </c>
      <c r="E46" s="164" t="s">
        <v>2658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ATM'!$A$2:$C$922,3,0)</f>
        <v>ESTE</v>
      </c>
      <c r="B47" s="136">
        <v>399</v>
      </c>
      <c r="C47" s="136" t="str">
        <f>VLOOKUP(B47,'[2]LISTADO ATM'!$A$2:$B$922,2,0)</f>
        <v xml:space="preserve">ATM Oficina La Romana II </v>
      </c>
      <c r="D47" s="144" t="s">
        <v>2430</v>
      </c>
      <c r="E47" s="164" t="s">
        <v>2695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ATM'!$A$2:$C$922,3,0)</f>
        <v>NORTE</v>
      </c>
      <c r="B48" s="136">
        <v>142</v>
      </c>
      <c r="C48" s="136" t="str">
        <f>VLOOKUP(B48,'[2]LISTADO ATM'!$A$2:$B$922,2,0)</f>
        <v xml:space="preserve">ATM Centro de Caja Galerías Bonao </v>
      </c>
      <c r="D48" s="144" t="s">
        <v>2430</v>
      </c>
      <c r="E48" s="164" t="s">
        <v>2687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36" t="str">
        <f>VLOOKUP(B49,'[2]LISTADO ATM'!$A$2:$C$922,3,0)</f>
        <v>DISTRITO NACIONAL</v>
      </c>
      <c r="B49" s="136">
        <v>713</v>
      </c>
      <c r="C49" s="136" t="str">
        <f>VLOOKUP(B49,'[2]LISTADO ATM'!$A$2:$B$922,2,0)</f>
        <v xml:space="preserve">ATM Oficina Las Américas </v>
      </c>
      <c r="D49" s="144" t="s">
        <v>2430</v>
      </c>
      <c r="E49" s="149" t="s">
        <v>2728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36" t="str">
        <f>VLOOKUP(B50,'[2]LISTADO ATM'!$A$2:$C$922,3,0)</f>
        <v>ESTE</v>
      </c>
      <c r="B50" s="136">
        <v>345</v>
      </c>
      <c r="C50" s="136" t="str">
        <f>VLOOKUP(B50,'[2]LISTADO ATM'!$A$2:$B$922,2,0)</f>
        <v>ATM Ofic. Yamasa II</v>
      </c>
      <c r="D50" s="144" t="s">
        <v>2430</v>
      </c>
      <c r="E50" s="149" t="s">
        <v>2717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36" t="str">
        <f>VLOOKUP(B51,'[2]LISTADO ATM'!$A$2:$C$922,3,0)</f>
        <v>DISTRITO NACIONAL</v>
      </c>
      <c r="B51" s="136">
        <v>957</v>
      </c>
      <c r="C51" s="136" t="str">
        <f>VLOOKUP(B51,'[2]LISTADO ATM'!$A$2:$B$922,2,0)</f>
        <v xml:space="preserve">ATM Oficina Venezuela </v>
      </c>
      <c r="D51" s="144" t="s">
        <v>2430</v>
      </c>
      <c r="E51" s="149" t="s">
        <v>2712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36" t="str">
        <f>VLOOKUP(B52,'[2]LISTADO ATM'!$A$2:$C$922,3,0)</f>
        <v>ESTE</v>
      </c>
      <c r="B52" s="136">
        <v>211</v>
      </c>
      <c r="C52" s="136" t="str">
        <f>VLOOKUP(B52,'[2]LISTADO ATM'!$A$2:$B$922,2,0)</f>
        <v xml:space="preserve">ATM Oficina La Romana I </v>
      </c>
      <c r="D52" s="144" t="s">
        <v>2430</v>
      </c>
      <c r="E52" s="149" t="s">
        <v>2711</v>
      </c>
    </row>
    <row r="53" spans="1:10" s="114" customFormat="1" ht="18" customHeight="1" x14ac:dyDescent="0.25">
      <c r="A53" s="136" t="str">
        <f>VLOOKUP(B53,'[2]LISTADO ATM'!$A$2:$C$922,3,0)</f>
        <v>ESTE</v>
      </c>
      <c r="B53" s="136">
        <v>609</v>
      </c>
      <c r="C53" s="136" t="str">
        <f>VLOOKUP(B53,'[2]LISTADO ATM'!$A$2:$B$922,2,0)</f>
        <v xml:space="preserve">ATM S/M Jumbo (San Pedro) </v>
      </c>
      <c r="D53" s="144" t="s">
        <v>2430</v>
      </c>
      <c r="E53" s="149" t="s">
        <v>2708</v>
      </c>
    </row>
    <row r="54" spans="1:10" s="114" customFormat="1" ht="18" customHeight="1" x14ac:dyDescent="0.25">
      <c r="A54" s="136" t="str">
        <f>VLOOKUP(B54,'[2]LISTADO ATM'!$A$2:$C$922,3,0)</f>
        <v>DISTRITO NACIONAL</v>
      </c>
      <c r="B54" s="136">
        <v>183</v>
      </c>
      <c r="C54" s="136" t="str">
        <f>VLOOKUP(B54,'[2]LISTADO ATM'!$A$2:$B$922,2,0)</f>
        <v>ATM Estación Nativa Km. 22 Aut. Duarte.</v>
      </c>
      <c r="D54" s="144" t="s">
        <v>2430</v>
      </c>
      <c r="E54" s="149">
        <v>3335989503</v>
      </c>
    </row>
    <row r="55" spans="1:10" s="114" customFormat="1" ht="18.75" customHeight="1" x14ac:dyDescent="0.25">
      <c r="A55" s="136" t="str">
        <f>VLOOKUP(B55,'[2]LISTADO ATM'!$A$2:$C$922,3,0)</f>
        <v>NORTE</v>
      </c>
      <c r="B55" s="136">
        <v>965</v>
      </c>
      <c r="C55" s="136" t="str">
        <f>VLOOKUP(B55,'[2]LISTADO ATM'!$A$2:$B$922,2,0)</f>
        <v xml:space="preserve">ATM S/M La Fuente FUN (Santiago) </v>
      </c>
      <c r="D55" s="144" t="s">
        <v>2430</v>
      </c>
      <c r="E55" s="149">
        <v>3335989514</v>
      </c>
    </row>
    <row r="56" spans="1:10" s="114" customFormat="1" ht="18" customHeight="1" x14ac:dyDescent="0.25">
      <c r="A56" s="136" t="str">
        <f>VLOOKUP(B56,'[2]LISTADO ATM'!$A$2:$C$922,3,0)</f>
        <v>DISTRITO NACIONAL</v>
      </c>
      <c r="B56" s="136">
        <v>527</v>
      </c>
      <c r="C56" s="136" t="str">
        <f>VLOOKUP(B56,'[2]LISTADO ATM'!$A$2:$B$922,2,0)</f>
        <v>ATM Oficina Zona Oriental II</v>
      </c>
      <c r="D56" s="144" t="s">
        <v>2430</v>
      </c>
      <c r="E56" s="149">
        <v>3335989522</v>
      </c>
    </row>
    <row r="57" spans="1:10" s="122" customFormat="1" ht="18" customHeight="1" x14ac:dyDescent="0.25">
      <c r="A57" s="136" t="str">
        <f>VLOOKUP(B57,'[2]LISTADO ATM'!$A$2:$C$922,3,0)</f>
        <v>SUR</v>
      </c>
      <c r="B57" s="136">
        <v>881</v>
      </c>
      <c r="C57" s="136" t="str">
        <f>VLOOKUP(B57,'[2]LISTADO ATM'!$A$2:$B$922,2,0)</f>
        <v xml:space="preserve">ATM UNP Yaguate (San Cristóbal) </v>
      </c>
      <c r="D57" s="144" t="s">
        <v>2430</v>
      </c>
      <c r="E57" s="149">
        <v>3335989523</v>
      </c>
    </row>
    <row r="58" spans="1:10" s="122" customFormat="1" ht="18" customHeight="1" x14ac:dyDescent="0.25">
      <c r="A58" s="136" t="str">
        <f>VLOOKUP(B58,'[2]LISTADO ATM'!$A$2:$C$922,3,0)</f>
        <v>ESTE</v>
      </c>
      <c r="B58" s="136">
        <v>912</v>
      </c>
      <c r="C58" s="136" t="str">
        <f>VLOOKUP(B58,'[2]LISTADO ATM'!$A$2:$B$922,2,0)</f>
        <v xml:space="preserve">ATM Oficina San Pedro II </v>
      </c>
      <c r="D58" s="144" t="s">
        <v>2430</v>
      </c>
      <c r="E58" s="149">
        <v>3335989524</v>
      </c>
    </row>
    <row r="59" spans="1:10" s="122" customFormat="1" ht="18" customHeight="1" x14ac:dyDescent="0.25">
      <c r="A59" s="136" t="str">
        <f>VLOOKUP(B59,'[2]LISTADO ATM'!$A$2:$C$922,3,0)</f>
        <v>NORTE</v>
      </c>
      <c r="B59" s="136">
        <v>119</v>
      </c>
      <c r="C59" s="136" t="str">
        <f>VLOOKUP(B59,'[2]LISTADO ATM'!$A$2:$B$922,2,0)</f>
        <v>ATM Oficina La Barranquita</v>
      </c>
      <c r="D59" s="144" t="s">
        <v>2430</v>
      </c>
      <c r="E59" s="149">
        <v>3335989525</v>
      </c>
    </row>
    <row r="60" spans="1:10" s="122" customFormat="1" ht="18" x14ac:dyDescent="0.25">
      <c r="A60" s="136" t="str">
        <f>VLOOKUP(B60,'[2]LISTADO ATM'!$A$2:$C$922,3,0)</f>
        <v>ESTE</v>
      </c>
      <c r="B60" s="136">
        <v>842</v>
      </c>
      <c r="C60" s="136" t="str">
        <f>VLOOKUP(B60,'[2]LISTADO ATM'!$A$2:$B$922,2,0)</f>
        <v xml:space="preserve">ATM Plaza Orense II (La Romana) </v>
      </c>
      <c r="D60" s="144" t="s">
        <v>2430</v>
      </c>
      <c r="E60" s="149">
        <v>3335989526</v>
      </c>
    </row>
    <row r="61" spans="1:10" s="122" customFormat="1" ht="18" x14ac:dyDescent="0.25">
      <c r="A61" s="136" t="str">
        <f>VLOOKUP(B61,'[2]LISTADO ATM'!$A$2:$C$922,3,0)</f>
        <v>ESTE</v>
      </c>
      <c r="B61" s="136">
        <v>824</v>
      </c>
      <c r="C61" s="136" t="str">
        <f>VLOOKUP(B61,'[2]LISTADO ATM'!$A$2:$B$922,2,0)</f>
        <v xml:space="preserve">ATM Multiplaza (Higuey) </v>
      </c>
      <c r="D61" s="144" t="s">
        <v>2430</v>
      </c>
      <c r="E61" s="149" t="s">
        <v>2755</v>
      </c>
    </row>
    <row r="62" spans="1:10" s="122" customFormat="1" ht="18" customHeight="1" x14ac:dyDescent="0.25">
      <c r="A62" s="136" t="str">
        <f>VLOOKUP(B62,'[2]LISTADO ATM'!$A$2:$C$922,3,0)</f>
        <v>DISTRITO NACIONAL</v>
      </c>
      <c r="B62" s="136">
        <v>300</v>
      </c>
      <c r="C62" s="136" t="str">
        <f>VLOOKUP(B62,'[2]LISTADO ATM'!$A$2:$B$922,2,0)</f>
        <v xml:space="preserve">ATM S/M Aprezio Los Guaricanos </v>
      </c>
      <c r="D62" s="144" t="s">
        <v>2430</v>
      </c>
      <c r="E62" s="149" t="s">
        <v>2754</v>
      </c>
    </row>
    <row r="63" spans="1:10" s="123" customFormat="1" ht="18" customHeight="1" x14ac:dyDescent="0.25">
      <c r="A63" s="136" t="str">
        <f>VLOOKUP(B63,'[2]LISTADO ATM'!$A$2:$C$922,3,0)</f>
        <v>NORTE</v>
      </c>
      <c r="B63" s="136">
        <v>285</v>
      </c>
      <c r="C63" s="136" t="str">
        <f>VLOOKUP(B63,'[2]LISTADO ATM'!$A$2:$B$922,2,0)</f>
        <v xml:space="preserve">ATM Oficina Camino Real (Puerto Plata) </v>
      </c>
      <c r="D63" s="144" t="s">
        <v>2430</v>
      </c>
      <c r="E63" s="149" t="s">
        <v>2752</v>
      </c>
    </row>
    <row r="64" spans="1:10" s="123" customFormat="1" ht="18" customHeight="1" x14ac:dyDescent="0.25">
      <c r="A64" s="136" t="str">
        <f>VLOOKUP(B64,'[2]LISTADO ATM'!$A$2:$C$922,3,0)</f>
        <v>DISTRITO NACIONAL</v>
      </c>
      <c r="B64" s="136">
        <v>23</v>
      </c>
      <c r="C64" s="136" t="str">
        <f>VLOOKUP(B64,'[2]LISTADO ATM'!$A$2:$B$922,2,0)</f>
        <v xml:space="preserve">ATM Oficina México </v>
      </c>
      <c r="D64" s="144" t="s">
        <v>2430</v>
      </c>
      <c r="E64" s="149" t="s">
        <v>2751</v>
      </c>
    </row>
    <row r="65" spans="1:5" s="123" customFormat="1" ht="18" customHeight="1" x14ac:dyDescent="0.25">
      <c r="A65" s="136" t="str">
        <f>VLOOKUP(B65,'[2]LISTADO ATM'!$A$2:$C$922,3,0)</f>
        <v>DISTRITO NACIONAL</v>
      </c>
      <c r="B65" s="136">
        <v>237</v>
      </c>
      <c r="C65" s="136" t="str">
        <f>VLOOKUP(B65,'[2]LISTADO ATM'!$A$2:$B$922,2,0)</f>
        <v xml:space="preserve">ATM UNP Plaza Vásquez </v>
      </c>
      <c r="D65" s="144" t="s">
        <v>2430</v>
      </c>
      <c r="E65" s="149" t="s">
        <v>2773</v>
      </c>
    </row>
    <row r="66" spans="1:5" s="123" customFormat="1" ht="18" customHeight="1" x14ac:dyDescent="0.25">
      <c r="A66" s="136" t="str">
        <f>VLOOKUP(B66,'[2]LISTADO ATM'!$A$2:$C$922,3,0)</f>
        <v>DISTRITO NACIONAL</v>
      </c>
      <c r="B66" s="136">
        <v>698</v>
      </c>
      <c r="C66" s="136" t="str">
        <f>VLOOKUP(B66,'[2]LISTADO ATM'!$A$2:$B$922,2,0)</f>
        <v>ATM Parador Bellamar</v>
      </c>
      <c r="D66" s="144" t="s">
        <v>2430</v>
      </c>
      <c r="E66" s="149" t="s">
        <v>2772</v>
      </c>
    </row>
    <row r="67" spans="1:5" s="123" customFormat="1" ht="18" customHeight="1" x14ac:dyDescent="0.25">
      <c r="A67" s="136" t="str">
        <f>VLOOKUP(B67,'[2]LISTADO ATM'!$A$2:$C$922,3,0)</f>
        <v>NORTE</v>
      </c>
      <c r="B67" s="136">
        <v>633</v>
      </c>
      <c r="C67" s="136" t="str">
        <f>VLOOKUP(B67,'[2]LISTADO ATM'!$A$2:$B$922,2,0)</f>
        <v xml:space="preserve">ATM Autobanco Las Colinas </v>
      </c>
      <c r="D67" s="144" t="s">
        <v>2430</v>
      </c>
      <c r="E67" s="149" t="s">
        <v>2771</v>
      </c>
    </row>
    <row r="68" spans="1:5" s="123" customFormat="1" ht="18" customHeight="1" x14ac:dyDescent="0.25">
      <c r="A68" s="136" t="str">
        <f>VLOOKUP(B68,'[2]LISTADO ATM'!$A$2:$C$922,3,0)</f>
        <v>NORTE</v>
      </c>
      <c r="B68" s="136">
        <v>504</v>
      </c>
      <c r="C68" s="136" t="str">
        <f>VLOOKUP(B68,'[2]LISTADO ATM'!$A$2:$B$922,2,0)</f>
        <v>ATM CURNA UASD Nagua</v>
      </c>
      <c r="D68" s="144" t="s">
        <v>2430</v>
      </c>
      <c r="E68" s="149" t="s">
        <v>2770</v>
      </c>
    </row>
    <row r="69" spans="1:5" s="123" customFormat="1" ht="18" customHeight="1" x14ac:dyDescent="0.25">
      <c r="A69" s="136" t="str">
        <f>VLOOKUP(B69,'[2]LISTADO ATM'!$A$2:$C$922,3,0)</f>
        <v>ESTE</v>
      </c>
      <c r="B69" s="136">
        <v>934</v>
      </c>
      <c r="C69" s="136" t="str">
        <f>VLOOKUP(B69,'[2]LISTADO ATM'!$A$2:$B$922,2,0)</f>
        <v>ATM Hotel Dreams La Romana</v>
      </c>
      <c r="D69" s="144" t="s">
        <v>2430</v>
      </c>
      <c r="E69" s="149" t="s">
        <v>2768</v>
      </c>
    </row>
    <row r="70" spans="1:5" s="122" customFormat="1" ht="18.75" customHeight="1" x14ac:dyDescent="0.25">
      <c r="A70" s="136" t="str">
        <f>VLOOKUP(B70,'[2]LISTADO ATM'!$A$2:$C$922,3,0)</f>
        <v>ESTE</v>
      </c>
      <c r="B70" s="136">
        <v>480</v>
      </c>
      <c r="C70" s="136" t="str">
        <f>VLOOKUP(B70,'[2]LISTADO ATM'!$A$2:$B$922,2,0)</f>
        <v>ATM UNP Farmaconal Higuey</v>
      </c>
      <c r="D70" s="144" t="s">
        <v>2430</v>
      </c>
      <c r="E70" s="149" t="s">
        <v>2767</v>
      </c>
    </row>
    <row r="71" spans="1:5" s="123" customFormat="1" ht="18.75" customHeight="1" x14ac:dyDescent="0.25">
      <c r="A71" s="136" t="str">
        <f>VLOOKUP(B71,'[2]LISTADO ATM'!$A$2:$C$922,3,0)</f>
        <v>ESTE</v>
      </c>
      <c r="B71" s="136">
        <v>963</v>
      </c>
      <c r="C71" s="136" t="str">
        <f>VLOOKUP(B71,'[2]LISTADO ATM'!$A$2:$B$922,2,0)</f>
        <v xml:space="preserve">ATM Multiplaza La Romana </v>
      </c>
      <c r="D71" s="144" t="s">
        <v>2430</v>
      </c>
      <c r="E71" s="149" t="s">
        <v>2792</v>
      </c>
    </row>
    <row r="72" spans="1:5" s="123" customFormat="1" ht="18.75" customHeight="1" x14ac:dyDescent="0.25">
      <c r="A72" s="136" t="str">
        <f>VLOOKUP(B72,'[2]LISTADO ATM'!$A$2:$C$922,3,0)</f>
        <v>DISTRITO NACIONAL</v>
      </c>
      <c r="B72" s="136">
        <v>409</v>
      </c>
      <c r="C72" s="136" t="str">
        <f>VLOOKUP(B72,'[2]LISTADO ATM'!$A$2:$B$922,2,0)</f>
        <v xml:space="preserve">ATM Oficina Las Palmas de Herrera I </v>
      </c>
      <c r="D72" s="144" t="s">
        <v>2430</v>
      </c>
      <c r="E72" s="149" t="s">
        <v>2791</v>
      </c>
    </row>
    <row r="73" spans="1:5" s="123" customFormat="1" ht="18.75" customHeight="1" x14ac:dyDescent="0.25">
      <c r="A73" s="136" t="str">
        <f>VLOOKUP(B73,'[2]LISTADO ATM'!$A$2:$C$922,3,0)</f>
        <v>NORTE</v>
      </c>
      <c r="B73" s="136">
        <v>606</v>
      </c>
      <c r="C73" s="136" t="str">
        <f>VLOOKUP(B73,'[2]LISTADO ATM'!$A$2:$B$922,2,0)</f>
        <v xml:space="preserve">ATM UNP Manolo Tavarez Justo </v>
      </c>
      <c r="D73" s="144" t="s">
        <v>2430</v>
      </c>
      <c r="E73" s="149" t="s">
        <v>2790</v>
      </c>
    </row>
    <row r="74" spans="1:5" s="114" customFormat="1" ht="18" customHeight="1" x14ac:dyDescent="0.25">
      <c r="A74" s="136" t="e">
        <f>VLOOKUP(B74,'[2]LISTADO ATM'!$A$2:$C$922,3,0)</f>
        <v>#N/A</v>
      </c>
      <c r="B74" s="136"/>
      <c r="C74" s="136" t="e">
        <f>VLOOKUP(B74,'[2]LISTADO ATM'!$A$2:$B$922,2,0)</f>
        <v>#N/A</v>
      </c>
      <c r="D74" s="144" t="s">
        <v>2430</v>
      </c>
      <c r="E74" s="149"/>
    </row>
    <row r="75" spans="1:5" s="122" customFormat="1" ht="18.75" customHeight="1" thickBot="1" x14ac:dyDescent="0.3">
      <c r="A75" s="126"/>
      <c r="B75" s="165">
        <f>COUNT(B43:B74)</f>
        <v>31</v>
      </c>
      <c r="C75" s="133"/>
      <c r="D75" s="133"/>
      <c r="E75" s="146"/>
    </row>
    <row r="76" spans="1:5" s="122" customFormat="1" ht="18" customHeight="1" thickBot="1" x14ac:dyDescent="0.3">
      <c r="A76" s="123"/>
      <c r="B76" s="128"/>
      <c r="C76" s="123"/>
      <c r="D76" s="123"/>
      <c r="E76" s="128"/>
    </row>
    <row r="77" spans="1:5" s="122" customFormat="1" ht="18" customHeight="1" x14ac:dyDescent="0.25">
      <c r="A77" s="193" t="s">
        <v>2610</v>
      </c>
      <c r="B77" s="194"/>
      <c r="C77" s="194"/>
      <c r="D77" s="194"/>
      <c r="E77" s="195"/>
    </row>
    <row r="78" spans="1:5" s="122" customFormat="1" ht="17.45" customHeight="1" x14ac:dyDescent="0.25">
      <c r="A78" s="135" t="s">
        <v>15</v>
      </c>
      <c r="B78" s="135" t="s">
        <v>2409</v>
      </c>
      <c r="C78" s="135" t="s">
        <v>46</v>
      </c>
      <c r="D78" s="135" t="s">
        <v>2412</v>
      </c>
      <c r="E78" s="135" t="s">
        <v>2410</v>
      </c>
    </row>
    <row r="79" spans="1:5" s="122" customFormat="1" ht="18.75" customHeight="1" x14ac:dyDescent="0.25">
      <c r="A79" s="136" t="str">
        <f>VLOOKUP(B79,'[2]LISTADO ATM'!$A$2:$C$822,3,0)</f>
        <v>DISTRITO NACIONAL</v>
      </c>
      <c r="B79" s="161">
        <v>267</v>
      </c>
      <c r="C79" s="136" t="str">
        <f>VLOOKUP(B79,'[2]LISTADO ATM'!$A$2:$B$822,2,0)</f>
        <v xml:space="preserve">ATM Centro de Caja México </v>
      </c>
      <c r="D79" s="136" t="s">
        <v>2472</v>
      </c>
      <c r="E79" s="149" t="s">
        <v>2769</v>
      </c>
    </row>
    <row r="80" spans="1:5" s="114" customFormat="1" ht="18.75" customHeight="1" x14ac:dyDescent="0.25">
      <c r="A80" s="136" t="str">
        <f>VLOOKUP(B80,'[2]LISTADO ATM'!$A$2:$C$822,3,0)</f>
        <v>DISTRITO NACIONAL</v>
      </c>
      <c r="B80" s="161">
        <v>39</v>
      </c>
      <c r="C80" s="136" t="str">
        <f>VLOOKUP(B80,'[2]LISTADO ATM'!$A$2:$B$822,2,0)</f>
        <v xml:space="preserve">ATM Oficina Ovando </v>
      </c>
      <c r="D80" s="136" t="s">
        <v>2472</v>
      </c>
      <c r="E80" s="149" t="s">
        <v>2648</v>
      </c>
    </row>
    <row r="81" spans="1:5" s="114" customFormat="1" ht="18" customHeight="1" x14ac:dyDescent="0.25">
      <c r="A81" s="136" t="str">
        <f>VLOOKUP(B81,'[2]LISTADO ATM'!$A$2:$C$822,3,0)</f>
        <v>DISTRITO NACIONAL</v>
      </c>
      <c r="B81" s="161">
        <v>717</v>
      </c>
      <c r="C81" s="136" t="str">
        <f>VLOOKUP(B81,'[2]LISTADO ATM'!$A$2:$B$822,2,0)</f>
        <v xml:space="preserve">ATM Oficina Los Alcarrizos </v>
      </c>
      <c r="D81" s="136" t="s">
        <v>2472</v>
      </c>
      <c r="E81" s="149" t="s">
        <v>2678</v>
      </c>
    </row>
    <row r="82" spans="1:5" s="114" customFormat="1" ht="18" customHeight="1" x14ac:dyDescent="0.25">
      <c r="A82" s="136" t="str">
        <f>VLOOKUP(B82,'[2]LISTADO ATM'!$A$2:$C$822,3,0)</f>
        <v>DISTRITO NACIONAL</v>
      </c>
      <c r="B82" s="161">
        <v>437</v>
      </c>
      <c r="C82" s="136" t="str">
        <f>VLOOKUP(B82,'[2]LISTADO ATM'!$A$2:$B$822,2,0)</f>
        <v xml:space="preserve">ATM Autobanco Torre III </v>
      </c>
      <c r="D82" s="136" t="s">
        <v>2472</v>
      </c>
      <c r="E82" s="149" t="s">
        <v>2723</v>
      </c>
    </row>
    <row r="83" spans="1:5" s="114" customFormat="1" ht="18.75" customHeight="1" x14ac:dyDescent="0.25">
      <c r="A83" s="136" t="str">
        <f>VLOOKUP(B83,'[2]LISTADO ATM'!$A$2:$C$822,3,0)</f>
        <v>ESTE</v>
      </c>
      <c r="B83" s="161">
        <v>843</v>
      </c>
      <c r="C83" s="136" t="str">
        <f>VLOOKUP(B83,'[2]LISTADO ATM'!$A$2:$B$822,2,0)</f>
        <v xml:space="preserve">ATM Oficina Romana Centro </v>
      </c>
      <c r="D83" s="136" t="s">
        <v>2472</v>
      </c>
      <c r="E83" s="149" t="s">
        <v>2721</v>
      </c>
    </row>
    <row r="84" spans="1:5" s="114" customFormat="1" ht="18" customHeight="1" x14ac:dyDescent="0.25">
      <c r="A84" s="136" t="str">
        <f>VLOOKUP(B84,'[2]LISTADO ATM'!$A$2:$C$822,3,0)</f>
        <v>NORTE</v>
      </c>
      <c r="B84" s="161">
        <v>208</v>
      </c>
      <c r="C84" s="136" t="str">
        <f>VLOOKUP(B84,'[2]LISTADO ATM'!$A$2:$B$822,2,0)</f>
        <v xml:space="preserve">ATM UNP Tireo </v>
      </c>
      <c r="D84" s="136" t="s">
        <v>2472</v>
      </c>
      <c r="E84" s="149" t="s">
        <v>2715</v>
      </c>
    </row>
    <row r="85" spans="1:5" s="122" customFormat="1" ht="18.75" customHeight="1" x14ac:dyDescent="0.25">
      <c r="A85" s="136" t="str">
        <f>VLOOKUP(B85,'[2]LISTADO ATM'!$A$2:$C$822,3,0)</f>
        <v>DISTRITO NACIONAL</v>
      </c>
      <c r="B85" s="161">
        <v>911</v>
      </c>
      <c r="C85" s="136" t="str">
        <f>VLOOKUP(B85,'[2]LISTADO ATM'!$A$2:$B$822,2,0)</f>
        <v xml:space="preserve">ATM Oficina Venezuela II </v>
      </c>
      <c r="D85" s="136" t="s">
        <v>2472</v>
      </c>
      <c r="E85" s="149" t="s">
        <v>2707</v>
      </c>
    </row>
    <row r="86" spans="1:5" s="122" customFormat="1" ht="18.75" customHeight="1" x14ac:dyDescent="0.25">
      <c r="A86" s="136" t="str">
        <f>VLOOKUP(B86,'[2]LISTADO ATM'!$A$2:$C$822,3,0)</f>
        <v>NORTE</v>
      </c>
      <c r="B86" s="161">
        <v>910</v>
      </c>
      <c r="C86" s="136" t="str">
        <f>VLOOKUP(B86,'[2]LISTADO ATM'!$A$2:$B$822,2,0)</f>
        <v xml:space="preserve">ATM Oficina El Sol II (Santiago) </v>
      </c>
      <c r="D86" s="136" t="s">
        <v>2472</v>
      </c>
      <c r="E86" s="149" t="s">
        <v>2706</v>
      </c>
    </row>
    <row r="87" spans="1:5" s="123" customFormat="1" ht="18.75" customHeight="1" x14ac:dyDescent="0.25">
      <c r="A87" s="136" t="str">
        <f>VLOOKUP(B87,'[2]LISTADO ATM'!$A$2:$C$822,3,0)</f>
        <v>DISTRITO NACIONAL</v>
      </c>
      <c r="B87" s="163">
        <v>160</v>
      </c>
      <c r="C87" s="136" t="str">
        <f>VLOOKUP(B87,'[2]LISTADO ATM'!$A$2:$B$822,2,0)</f>
        <v xml:space="preserve">ATM Oficina Herrera </v>
      </c>
      <c r="D87" s="136" t="s">
        <v>2472</v>
      </c>
      <c r="E87" s="149">
        <v>3335989515</v>
      </c>
    </row>
    <row r="88" spans="1:5" s="123" customFormat="1" ht="18.75" customHeight="1" x14ac:dyDescent="0.25">
      <c r="A88" s="136" t="str">
        <f>VLOOKUP(B88,'[2]LISTADO ATM'!$A$2:$C$822,3,0)</f>
        <v>DISTRITO NACIONAL</v>
      </c>
      <c r="B88" s="163">
        <v>435</v>
      </c>
      <c r="C88" s="136" t="str">
        <f>VLOOKUP(B88,'[2]LISTADO ATM'!$A$2:$B$822,2,0)</f>
        <v xml:space="preserve">ATM Autobanco Torre I </v>
      </c>
      <c r="D88" s="136" t="s">
        <v>2472</v>
      </c>
      <c r="E88" s="149" t="s">
        <v>2753</v>
      </c>
    </row>
    <row r="89" spans="1:5" s="123" customFormat="1" ht="18.75" customHeight="1" x14ac:dyDescent="0.25">
      <c r="A89" s="136" t="str">
        <f>VLOOKUP(B89,'[2]LISTADO ATM'!$A$2:$C$822,3,0)</f>
        <v>SUR</v>
      </c>
      <c r="B89" s="163">
        <v>470</v>
      </c>
      <c r="C89" s="136" t="str">
        <f>VLOOKUP(B89,'[2]LISTADO ATM'!$A$2:$B$822,2,0)</f>
        <v xml:space="preserve">ATM Hospital Taiwán (Azua) </v>
      </c>
      <c r="D89" s="136" t="s">
        <v>2472</v>
      </c>
      <c r="E89" s="149" t="s">
        <v>2749</v>
      </c>
    </row>
    <row r="90" spans="1:5" s="123" customFormat="1" ht="18.75" customHeight="1" x14ac:dyDescent="0.25">
      <c r="A90" s="136" t="str">
        <f>VLOOKUP(B90,'[2]LISTADO ATM'!$A$2:$C$822,3,0)</f>
        <v>ESTE</v>
      </c>
      <c r="B90" s="163">
        <v>366</v>
      </c>
      <c r="C90" s="136" t="str">
        <f>VLOOKUP(B90,'[2]LISTADO ATM'!$A$2:$B$822,2,0)</f>
        <v>ATM Oficina Boulevard (Higuey) II</v>
      </c>
      <c r="D90" s="136" t="s">
        <v>2472</v>
      </c>
      <c r="E90" s="149" t="s">
        <v>2762</v>
      </c>
    </row>
    <row r="91" spans="1:5" s="114" customFormat="1" ht="18" customHeight="1" x14ac:dyDescent="0.25">
      <c r="A91" s="136" t="str">
        <f>VLOOKUP(B91,'[2]LISTADO ATM'!$A$2:$C$822,3,0)</f>
        <v>NORTE</v>
      </c>
      <c r="B91" s="161">
        <v>282</v>
      </c>
      <c r="C91" s="136" t="str">
        <f>VLOOKUP(B91,'[2]LISTADO ATM'!$A$2:$B$822,2,0)</f>
        <v xml:space="preserve">ATM Autobanco Nibaje </v>
      </c>
      <c r="D91" s="136" t="s">
        <v>2472</v>
      </c>
      <c r="E91" s="149" t="s">
        <v>2789</v>
      </c>
    </row>
    <row r="92" spans="1:5" s="114" customFormat="1" ht="18" customHeight="1" thickBot="1" x14ac:dyDescent="0.3">
      <c r="A92" s="136" t="e">
        <f>VLOOKUP(B92,'[2]LISTADO ATM'!$A$2:$C$822,3,0)</f>
        <v>#N/A</v>
      </c>
      <c r="B92" s="161"/>
      <c r="C92" s="136" t="e">
        <f>VLOOKUP(B92,'[2]LISTADO ATM'!$A$2:$B$822,2,0)</f>
        <v>#N/A</v>
      </c>
      <c r="D92" s="136" t="s">
        <v>2472</v>
      </c>
      <c r="E92" s="149"/>
    </row>
    <row r="93" spans="1:5" s="114" customFormat="1" ht="18.75" thickBot="1" x14ac:dyDescent="0.3">
      <c r="A93" s="137" t="s">
        <v>2465</v>
      </c>
      <c r="B93" s="162">
        <f>COUNT(B79:B92)</f>
        <v>13</v>
      </c>
      <c r="C93" s="133"/>
      <c r="D93" s="133"/>
      <c r="E93" s="146"/>
    </row>
    <row r="94" spans="1:5" s="108" customFormat="1" ht="18" customHeight="1" thickBot="1" x14ac:dyDescent="0.3">
      <c r="A94" s="123"/>
      <c r="B94" s="128"/>
      <c r="C94" s="123"/>
      <c r="D94" s="123"/>
      <c r="E94" s="128"/>
    </row>
    <row r="95" spans="1:5" s="123" customFormat="1" ht="18" customHeight="1" x14ac:dyDescent="0.25">
      <c r="A95" s="193" t="s">
        <v>2587</v>
      </c>
      <c r="B95" s="194"/>
      <c r="C95" s="194"/>
      <c r="D95" s="194"/>
      <c r="E95" s="195"/>
    </row>
    <row r="96" spans="1:5" s="123" customFormat="1" ht="18" customHeight="1" x14ac:dyDescent="0.25">
      <c r="A96" s="135" t="s">
        <v>15</v>
      </c>
      <c r="B96" s="135" t="s">
        <v>2409</v>
      </c>
      <c r="C96" s="135" t="s">
        <v>46</v>
      </c>
      <c r="D96" s="135" t="s">
        <v>2412</v>
      </c>
      <c r="E96" s="135" t="s">
        <v>2410</v>
      </c>
    </row>
    <row r="97" spans="1:5" s="123" customFormat="1" ht="18" customHeight="1" x14ac:dyDescent="0.25">
      <c r="A97" s="136" t="str">
        <f>VLOOKUP(B97,'[2]LISTADO ATM'!$A$2:$C$822,3,0)</f>
        <v>NORTE</v>
      </c>
      <c r="B97" s="136">
        <v>599</v>
      </c>
      <c r="C97" s="136" t="str">
        <f>VLOOKUP(B97,'[2]LISTADO ATM'!$A$2:$B$822,2,0)</f>
        <v xml:space="preserve">ATM Oficina Plaza Internacional (Santiago) </v>
      </c>
      <c r="D97" s="156" t="s">
        <v>2673</v>
      </c>
      <c r="E97" s="164">
        <v>3335985473</v>
      </c>
    </row>
    <row r="98" spans="1:5" s="123" customFormat="1" ht="18" customHeight="1" x14ac:dyDescent="0.25">
      <c r="A98" s="136" t="str">
        <f>VLOOKUP(B98,'[2]LISTADO ATM'!$A$2:$C$822,3,0)</f>
        <v>ESTE</v>
      </c>
      <c r="B98" s="136">
        <v>330</v>
      </c>
      <c r="C98" s="136" t="str">
        <f>VLOOKUP(B98,'[2]LISTADO ATM'!$A$2:$B$822,2,0)</f>
        <v xml:space="preserve">ATM Oficina Boulevard (Higuey) </v>
      </c>
      <c r="D98" s="156" t="s">
        <v>2673</v>
      </c>
      <c r="E98" s="164" t="s">
        <v>2674</v>
      </c>
    </row>
    <row r="99" spans="1:5" s="123" customFormat="1" ht="18" customHeight="1" x14ac:dyDescent="0.25">
      <c r="A99" s="136" t="str">
        <f>VLOOKUP(B99,'[2]LISTADO ATM'!$A$2:$C$822,3,0)</f>
        <v>DISTRITO NACIONAL</v>
      </c>
      <c r="B99" s="136">
        <v>354</v>
      </c>
      <c r="C99" s="136" t="str">
        <f>VLOOKUP(B99,'[2]LISTADO ATM'!$A$2:$B$822,2,0)</f>
        <v xml:space="preserve">ATM Oficina Núñez de Cáceres II </v>
      </c>
      <c r="D99" s="156" t="s">
        <v>2673</v>
      </c>
      <c r="E99" s="164">
        <v>3335989527</v>
      </c>
    </row>
    <row r="100" spans="1:5" s="108" customFormat="1" ht="18" customHeight="1" x14ac:dyDescent="0.25">
      <c r="A100" s="136" t="str">
        <f>VLOOKUP(B100,'[2]LISTADO ATM'!$A$2:$C$822,3,0)</f>
        <v>DISTRITO NACIONAL</v>
      </c>
      <c r="B100" s="136">
        <v>347</v>
      </c>
      <c r="C100" s="136" t="str">
        <f>VLOOKUP(B100,'[2]LISTADO ATM'!$A$2:$B$822,2,0)</f>
        <v>ATM Patio de Colombia</v>
      </c>
      <c r="D100" s="156" t="s">
        <v>2673</v>
      </c>
      <c r="E100" s="164">
        <v>3335989528</v>
      </c>
    </row>
    <row r="101" spans="1:5" s="114" customFormat="1" ht="18" customHeight="1" x14ac:dyDescent="0.25">
      <c r="A101" s="136" t="str">
        <f>VLOOKUP(B101,'[2]LISTADO ATM'!$A$2:$C$822,3,0)</f>
        <v>NORTE</v>
      </c>
      <c r="B101" s="136">
        <v>8</v>
      </c>
      <c r="C101" s="136" t="str">
        <f>VLOOKUP(B101,'[2]LISTADO ATM'!$A$2:$B$822,2,0)</f>
        <v>ATM Autoservicio Yaque</v>
      </c>
      <c r="D101" s="156" t="s">
        <v>2673</v>
      </c>
      <c r="E101" s="164" t="s">
        <v>2737</v>
      </c>
    </row>
    <row r="102" spans="1:5" s="123" customFormat="1" ht="18" customHeight="1" x14ac:dyDescent="0.25">
      <c r="A102" s="136" t="str">
        <f>VLOOKUP(B102,'[2]LISTADO ATM'!$A$2:$C$822,3,0)</f>
        <v>NORTE</v>
      </c>
      <c r="B102" s="136">
        <v>291</v>
      </c>
      <c r="C102" s="136" t="str">
        <f>VLOOKUP(B102,'[2]LISTADO ATM'!$A$2:$B$822,2,0)</f>
        <v xml:space="preserve">ATM S/M Jumbo Las Colinas </v>
      </c>
      <c r="D102" s="156" t="s">
        <v>2673</v>
      </c>
      <c r="E102" s="164" t="s">
        <v>2736</v>
      </c>
    </row>
    <row r="103" spans="1:5" s="123" customFormat="1" ht="18" customHeight="1" x14ac:dyDescent="0.25">
      <c r="A103" s="136" t="str">
        <f>VLOOKUP(B103,'[2]LISTADO ATM'!$A$2:$C$822,3,0)</f>
        <v>NORTE</v>
      </c>
      <c r="B103" s="136">
        <v>654</v>
      </c>
      <c r="C103" s="136" t="str">
        <f>VLOOKUP(B103,'[2]LISTADO ATM'!$A$2:$B$822,2,0)</f>
        <v>ATM Autoservicio S/M Jumbo Puerto Plata</v>
      </c>
      <c r="D103" s="156" t="s">
        <v>2673</v>
      </c>
      <c r="E103" s="164" t="s">
        <v>2735</v>
      </c>
    </row>
    <row r="104" spans="1:5" s="123" customFormat="1" ht="18" customHeight="1" x14ac:dyDescent="0.25">
      <c r="A104" s="136" t="str">
        <f>VLOOKUP(B104,'[2]LISTADO ATM'!$A$2:$C$822,3,0)</f>
        <v>DISTRITO NACIONAL</v>
      </c>
      <c r="B104" s="136">
        <v>743</v>
      </c>
      <c r="C104" s="136" t="str">
        <f>VLOOKUP(B104,'[2]LISTADO ATM'!$A$2:$B$822,2,0)</f>
        <v xml:space="preserve">ATM Oficina Los Frailes </v>
      </c>
      <c r="D104" s="156" t="s">
        <v>2673</v>
      </c>
      <c r="E104" s="164" t="s">
        <v>2774</v>
      </c>
    </row>
    <row r="105" spans="1:5" s="123" customFormat="1" ht="18" customHeight="1" x14ac:dyDescent="0.25">
      <c r="A105" s="136" t="str">
        <f>VLOOKUP(B105,'[2]LISTADO ATM'!$A$2:$C$822,3,0)</f>
        <v>DISTRITO NACIONAL</v>
      </c>
      <c r="B105" s="136">
        <v>113</v>
      </c>
      <c r="C105" s="136" t="str">
        <f>VLOOKUP(B105,'[2]LISTADO ATM'!$A$2:$B$822,2,0)</f>
        <v xml:space="preserve">ATM Autoservicio Atalaya del Mar </v>
      </c>
      <c r="D105" s="156" t="s">
        <v>2673</v>
      </c>
      <c r="E105" s="164" t="s">
        <v>2797</v>
      </c>
    </row>
    <row r="106" spans="1:5" s="123" customFormat="1" ht="18" customHeight="1" x14ac:dyDescent="0.25">
      <c r="A106" s="136" t="str">
        <f>VLOOKUP(B106,'[2]LISTADO ATM'!$A$2:$C$822,3,0)</f>
        <v>ESTE</v>
      </c>
      <c r="B106" s="136">
        <v>158</v>
      </c>
      <c r="C106" s="136" t="str">
        <f>VLOOKUP(B106,'[2]LISTADO ATM'!$A$2:$B$822,2,0)</f>
        <v xml:space="preserve">ATM Oficina Romana Norte </v>
      </c>
      <c r="D106" s="156" t="s">
        <v>2730</v>
      </c>
      <c r="E106" s="164" t="s">
        <v>2701</v>
      </c>
    </row>
    <row r="107" spans="1:5" s="123" customFormat="1" ht="18" customHeight="1" x14ac:dyDescent="0.25">
      <c r="A107" s="136" t="str">
        <f>VLOOKUP(B107,'[2]LISTADO ATM'!$A$2:$C$822,3,0)</f>
        <v>SUR</v>
      </c>
      <c r="B107" s="136">
        <v>252</v>
      </c>
      <c r="C107" s="136" t="str">
        <f>VLOOKUP(B107,'[2]LISTADO ATM'!$A$2:$B$822,2,0)</f>
        <v xml:space="preserve">ATM Banco Agrícola (Barahona) </v>
      </c>
      <c r="D107" s="140" t="s">
        <v>2552</v>
      </c>
      <c r="E107" s="164" t="s">
        <v>2750</v>
      </c>
    </row>
    <row r="108" spans="1:5" s="123" customFormat="1" ht="18" customHeight="1" x14ac:dyDescent="0.25">
      <c r="A108" s="136" t="str">
        <f>VLOOKUP(B108,'[2]LISTADO ATM'!$A$2:$C$822,3,0)</f>
        <v>ESTE</v>
      </c>
      <c r="B108" s="136">
        <v>159</v>
      </c>
      <c r="C108" s="136" t="str">
        <f>VLOOKUP(B108,'[2]LISTADO ATM'!$A$2:$B$822,2,0)</f>
        <v xml:space="preserve">ATM Hotel Dreams Bayahibe I </v>
      </c>
      <c r="D108" s="140" t="s">
        <v>2731</v>
      </c>
      <c r="E108" s="164" t="s">
        <v>2705</v>
      </c>
    </row>
    <row r="109" spans="1:5" s="114" customFormat="1" ht="18" customHeight="1" thickBot="1" x14ac:dyDescent="0.3">
      <c r="A109" s="136" t="e">
        <f>VLOOKUP(B109,'[2]LISTADO ATM'!$A$2:$C$822,3,0)</f>
        <v>#N/A</v>
      </c>
      <c r="B109" s="136"/>
      <c r="C109" s="136" t="e">
        <f>VLOOKUP(B109,'[2]LISTADO ATM'!$A$2:$B$822,2,0)</f>
        <v>#N/A</v>
      </c>
      <c r="D109" s="156"/>
      <c r="E109" s="164"/>
    </row>
    <row r="110" spans="1:5" s="114" customFormat="1" ht="18.75" customHeight="1" thickBot="1" x14ac:dyDescent="0.3">
      <c r="A110" s="137" t="s">
        <v>2465</v>
      </c>
      <c r="B110" s="162">
        <f>COUNT(B97:B109)</f>
        <v>12</v>
      </c>
      <c r="C110" s="133"/>
      <c r="D110" s="133"/>
      <c r="E110" s="146"/>
    </row>
    <row r="111" spans="1:5" s="114" customFormat="1" ht="18.75" customHeight="1" thickBot="1" x14ac:dyDescent="0.3">
      <c r="A111" s="123"/>
      <c r="B111" s="128"/>
      <c r="C111" s="123"/>
      <c r="D111" s="123"/>
      <c r="E111" s="128"/>
    </row>
    <row r="112" spans="1:5" s="114" customFormat="1" ht="18" customHeight="1" thickBot="1" x14ac:dyDescent="0.3">
      <c r="A112" s="176" t="s">
        <v>2467</v>
      </c>
      <c r="B112" s="177"/>
      <c r="C112" s="123" t="s">
        <v>2406</v>
      </c>
      <c r="D112" s="128"/>
      <c r="E112" s="128"/>
    </row>
    <row r="113" spans="1:5" s="114" customFormat="1" ht="18" customHeight="1" thickBot="1" x14ac:dyDescent="0.3">
      <c r="A113" s="178">
        <f>+B75+B93+B110</f>
        <v>56</v>
      </c>
      <c r="B113" s="179"/>
      <c r="C113" s="123"/>
      <c r="D113" s="123"/>
      <c r="E113" s="138"/>
    </row>
    <row r="114" spans="1:5" s="114" customFormat="1" ht="15.75" thickBot="1" x14ac:dyDescent="0.3">
      <c r="A114" s="123"/>
      <c r="B114" s="128"/>
      <c r="C114" s="123"/>
      <c r="D114" s="123"/>
      <c r="E114" s="128"/>
    </row>
    <row r="115" spans="1:5" s="114" customFormat="1" ht="18.75" customHeight="1" thickBot="1" x14ac:dyDescent="0.3">
      <c r="A115" s="180" t="s">
        <v>2468</v>
      </c>
      <c r="B115" s="181"/>
      <c r="C115" s="181"/>
      <c r="D115" s="181"/>
      <c r="E115" s="182"/>
    </row>
    <row r="116" spans="1:5" s="108" customFormat="1" ht="18.75" customHeight="1" x14ac:dyDescent="0.25">
      <c r="A116" s="129" t="s">
        <v>15</v>
      </c>
      <c r="B116" s="129" t="s">
        <v>2409</v>
      </c>
      <c r="C116" s="127" t="s">
        <v>46</v>
      </c>
      <c r="D116" s="183" t="s">
        <v>2412</v>
      </c>
      <c r="E116" s="184"/>
    </row>
    <row r="117" spans="1:5" s="114" customFormat="1" ht="18" x14ac:dyDescent="0.25">
      <c r="A117" s="136" t="str">
        <f>VLOOKUP(B117,'[2]LISTADO ATM'!$A$2:$C$822,3,0)</f>
        <v>DISTRITO NACIONAL</v>
      </c>
      <c r="B117" s="163">
        <v>60</v>
      </c>
      <c r="C117" s="136" t="str">
        <f>VLOOKUP(B117,'[2]LISTADO ATM'!$A$2:$B$822,2,0)</f>
        <v xml:space="preserve">ATM Autobanco 27 de Febrero </v>
      </c>
      <c r="D117" s="185" t="s">
        <v>2589</v>
      </c>
      <c r="E117" s="186"/>
    </row>
    <row r="118" spans="1:5" s="108" customFormat="1" ht="18" customHeight="1" x14ac:dyDescent="0.25">
      <c r="A118" s="136" t="str">
        <f>VLOOKUP(B118,'[2]LISTADO ATM'!$A$2:$C$822,3,0)</f>
        <v>DISTRITO NACIONAL</v>
      </c>
      <c r="B118" s="163">
        <v>546</v>
      </c>
      <c r="C118" s="136" t="str">
        <f>VLOOKUP(B118,'[2]LISTADO ATM'!$A$2:$B$822,2,0)</f>
        <v xml:space="preserve">ATM ITLA </v>
      </c>
      <c r="D118" s="175" t="s">
        <v>2631</v>
      </c>
      <c r="E118" s="175"/>
    </row>
    <row r="119" spans="1:5" s="108" customFormat="1" ht="17.45" customHeight="1" x14ac:dyDescent="0.25">
      <c r="A119" s="136" t="str">
        <f>VLOOKUP(B119,'[2]LISTADO ATM'!$A$2:$C$822,3,0)</f>
        <v>DISTRITO NACIONAL</v>
      </c>
      <c r="B119" s="163">
        <v>678</v>
      </c>
      <c r="C119" s="136" t="str">
        <f>VLOOKUP(B119,'[2]LISTADO ATM'!$A$2:$B$822,2,0)</f>
        <v>ATM Eco Petroleo San Isidro</v>
      </c>
      <c r="D119" s="175" t="s">
        <v>2589</v>
      </c>
      <c r="E119" s="175"/>
    </row>
    <row r="120" spans="1:5" s="122" customFormat="1" ht="18" customHeight="1" x14ac:dyDescent="0.25">
      <c r="A120" s="136" t="str">
        <f>VLOOKUP(B120,'[2]LISTADO ATM'!$A$2:$C$822,3,0)</f>
        <v>ESTE</v>
      </c>
      <c r="B120" s="163">
        <v>495</v>
      </c>
      <c r="C120" s="136" t="str">
        <f>VLOOKUP(B120,'[2]LISTADO ATM'!$A$2:$B$822,2,0)</f>
        <v>ATM Cemento PANAM</v>
      </c>
      <c r="D120" s="175" t="s">
        <v>2589</v>
      </c>
      <c r="E120" s="175"/>
    </row>
    <row r="121" spans="1:5" s="108" customFormat="1" ht="18.75" customHeight="1" x14ac:dyDescent="0.25">
      <c r="A121" s="136" t="str">
        <f>VLOOKUP(B121,'[2]LISTADO ATM'!$A$2:$C$822,3,0)</f>
        <v>NORTE</v>
      </c>
      <c r="B121" s="163">
        <v>754</v>
      </c>
      <c r="C121" s="136" t="str">
        <f>VLOOKUP(B121,'[2]LISTADO ATM'!$A$2:$B$822,2,0)</f>
        <v xml:space="preserve">ATM Autobanco Oficina Licey al Medio </v>
      </c>
      <c r="D121" s="175" t="s">
        <v>2589</v>
      </c>
      <c r="E121" s="175"/>
    </row>
    <row r="122" spans="1:5" s="114" customFormat="1" ht="18" customHeight="1" x14ac:dyDescent="0.25">
      <c r="A122" s="136" t="str">
        <f>VLOOKUP(B122,'[2]LISTADO ATM'!$A$2:$C$822,3,0)</f>
        <v>SUR</v>
      </c>
      <c r="B122" s="163">
        <v>733</v>
      </c>
      <c r="C122" s="136" t="str">
        <f>VLOOKUP(B122,'[2]LISTADO ATM'!$A$2:$B$822,2,0)</f>
        <v xml:space="preserve">ATM Zona Franca Perdenales </v>
      </c>
      <c r="D122" s="175" t="s">
        <v>2589</v>
      </c>
      <c r="E122" s="175"/>
    </row>
    <row r="123" spans="1:5" s="123" customFormat="1" ht="18" customHeight="1" x14ac:dyDescent="0.25">
      <c r="A123" s="136" t="str">
        <f>VLOOKUP(B123,'[2]LISTADO ATM'!$A$2:$C$822,3,0)</f>
        <v>NORTE</v>
      </c>
      <c r="B123" s="163">
        <v>635</v>
      </c>
      <c r="C123" s="136" t="str">
        <f>VLOOKUP(B123,'[2]LISTADO ATM'!$A$2:$B$822,2,0)</f>
        <v xml:space="preserve">ATM Zona Franca Tamboril </v>
      </c>
      <c r="D123" s="175" t="s">
        <v>2589</v>
      </c>
      <c r="E123" s="175"/>
    </row>
    <row r="124" spans="1:5" s="123" customFormat="1" ht="18" customHeight="1" x14ac:dyDescent="0.25">
      <c r="A124" s="136" t="str">
        <f>VLOOKUP(B124,'[2]LISTADO ATM'!$A$2:$C$822,3,0)</f>
        <v>DISTRITO NACIONAL</v>
      </c>
      <c r="B124" s="163">
        <v>618</v>
      </c>
      <c r="C124" s="136" t="str">
        <f>VLOOKUP(B124,'[2]LISTADO ATM'!$A$2:$B$822,2,0)</f>
        <v xml:space="preserve">ATM Bienes Nacionales </v>
      </c>
      <c r="D124" s="175" t="s">
        <v>2589</v>
      </c>
      <c r="E124" s="175"/>
    </row>
    <row r="125" spans="1:5" s="123" customFormat="1" ht="18" customHeight="1" x14ac:dyDescent="0.25">
      <c r="A125" s="136" t="e">
        <f>VLOOKUP(B125,'[2]LISTADO ATM'!$A$2:$C$822,3,0)</f>
        <v>#N/A</v>
      </c>
      <c r="B125" s="163">
        <v>991</v>
      </c>
      <c r="C125" s="136" t="e">
        <f>VLOOKUP(B125,'[2]LISTADO ATM'!$A$2:$B$822,2,0)</f>
        <v>#N/A</v>
      </c>
      <c r="D125" s="175" t="s">
        <v>2589</v>
      </c>
      <c r="E125" s="175"/>
    </row>
    <row r="126" spans="1:5" s="123" customFormat="1" ht="18" customHeight="1" x14ac:dyDescent="0.25">
      <c r="A126" s="136" t="str">
        <f>VLOOKUP(B126,'[2]LISTADO ATM'!$A$2:$C$822,3,0)</f>
        <v>SUR</v>
      </c>
      <c r="B126" s="163">
        <v>297</v>
      </c>
      <c r="C126" s="136" t="str">
        <f>VLOOKUP(B126,'[2]LISTADO ATM'!$A$2:$B$822,2,0)</f>
        <v xml:space="preserve">ATM S/M Cadena Ocoa </v>
      </c>
      <c r="D126" s="175" t="s">
        <v>2589</v>
      </c>
      <c r="E126" s="175"/>
    </row>
    <row r="127" spans="1:5" s="123" customFormat="1" ht="18" customHeight="1" x14ac:dyDescent="0.25">
      <c r="A127" s="136" t="str">
        <f>VLOOKUP(B127,'[2]LISTADO ATM'!$A$2:$C$822,3,0)</f>
        <v>DISTRITO NACIONAL</v>
      </c>
      <c r="B127" s="163">
        <v>378</v>
      </c>
      <c r="C127" s="136" t="str">
        <f>VLOOKUP(B127,'[2]LISTADO ATM'!$A$2:$B$822,2,0)</f>
        <v>ATM UNP Villa Flores</v>
      </c>
      <c r="D127" s="175" t="s">
        <v>2589</v>
      </c>
      <c r="E127" s="175"/>
    </row>
    <row r="128" spans="1:5" s="123" customFormat="1" ht="18" customHeight="1" x14ac:dyDescent="0.25">
      <c r="A128" s="136" t="str">
        <f>VLOOKUP(B128,'[2]LISTADO ATM'!$A$2:$C$822,3,0)</f>
        <v>ESTE</v>
      </c>
      <c r="B128" s="163">
        <v>111</v>
      </c>
      <c r="C128" s="136" t="str">
        <f>VLOOKUP(B128,'[2]LISTADO ATM'!$A$2:$B$822,2,0)</f>
        <v xml:space="preserve">ATM Oficina San Pedro </v>
      </c>
      <c r="D128" s="175" t="s">
        <v>2631</v>
      </c>
      <c r="E128" s="175"/>
    </row>
    <row r="129" spans="1:5" s="123" customFormat="1" ht="18" customHeight="1" x14ac:dyDescent="0.25">
      <c r="A129" s="136" t="str">
        <f>VLOOKUP(B129,'[2]LISTADO ATM'!$A$2:$C$822,3,0)</f>
        <v>ESTE</v>
      </c>
      <c r="B129" s="163">
        <v>78</v>
      </c>
      <c r="C129" s="136" t="str">
        <f>VLOOKUP(B129,'[2]LISTADO ATM'!$A$2:$B$822,2,0)</f>
        <v xml:space="preserve">ATM Hotel Nickelodeon II ( Punta Cana) </v>
      </c>
      <c r="D129" s="175" t="s">
        <v>2589</v>
      </c>
      <c r="E129" s="175"/>
    </row>
    <row r="130" spans="1:5" s="123" customFormat="1" ht="18" customHeight="1" x14ac:dyDescent="0.25">
      <c r="A130" s="136" t="str">
        <f>VLOOKUP(B130,'[2]LISTADO ATM'!$A$2:$C$822,3,0)</f>
        <v>DISTRITO NACIONAL</v>
      </c>
      <c r="B130" s="163">
        <v>823</v>
      </c>
      <c r="C130" s="136" t="str">
        <f>VLOOKUP(B130,'[2]LISTADO ATM'!$A$2:$B$822,2,0)</f>
        <v xml:space="preserve">ATM UNP El Carril (Haina) </v>
      </c>
      <c r="D130" s="175" t="s">
        <v>2589</v>
      </c>
      <c r="E130" s="175"/>
    </row>
    <row r="131" spans="1:5" s="123" customFormat="1" ht="18" customHeight="1" x14ac:dyDescent="0.25">
      <c r="A131" s="136" t="str">
        <f>VLOOKUP(B131,'[2]LISTADO ATM'!$A$2:$C$822,3,0)</f>
        <v>NORTE</v>
      </c>
      <c r="B131" s="163">
        <v>662</v>
      </c>
      <c r="C131" s="136" t="str">
        <f>VLOOKUP(B131,'[2]LISTADO ATM'!$A$2:$B$822,2,0)</f>
        <v>ATM UTESA (Santiago)</v>
      </c>
      <c r="D131" s="175" t="s">
        <v>2589</v>
      </c>
      <c r="E131" s="175"/>
    </row>
    <row r="132" spans="1:5" s="123" customFormat="1" ht="18" customHeight="1" x14ac:dyDescent="0.25">
      <c r="A132" s="136" t="str">
        <f>VLOOKUP(B132,'[2]LISTADO ATM'!$A$2:$C$822,3,0)</f>
        <v>DISTRITO NACIONAL</v>
      </c>
      <c r="B132" s="163">
        <v>225</v>
      </c>
      <c r="C132" s="136" t="str">
        <f>VLOOKUP(B132,'[2]LISTADO ATM'!$A$2:$B$822,2,0)</f>
        <v xml:space="preserve">ATM S/M Nacional Arroyo Hondo </v>
      </c>
      <c r="D132" s="175" t="s">
        <v>2631</v>
      </c>
      <c r="E132" s="175"/>
    </row>
    <row r="133" spans="1:5" s="123" customFormat="1" ht="18" customHeight="1" x14ac:dyDescent="0.25">
      <c r="A133" s="136" t="str">
        <f>VLOOKUP(B133,'[2]LISTADO ATM'!$A$2:$C$822,3,0)</f>
        <v>DISTRITO NACIONAL</v>
      </c>
      <c r="B133" s="163">
        <v>734</v>
      </c>
      <c r="C133" s="136" t="str">
        <f>VLOOKUP(B133,'[2]LISTADO ATM'!$A$2:$B$822,2,0)</f>
        <v xml:space="preserve">ATM Oficina Independencia I </v>
      </c>
      <c r="D133" s="175" t="s">
        <v>2589</v>
      </c>
      <c r="E133" s="175"/>
    </row>
    <row r="134" spans="1:5" s="123" customFormat="1" ht="18" customHeight="1" x14ac:dyDescent="0.25">
      <c r="A134" s="136" t="str">
        <f>VLOOKUP(B134,'[2]LISTADO ATM'!$A$2:$C$822,3,0)</f>
        <v>DISTRITO NACIONAL</v>
      </c>
      <c r="B134" s="163">
        <v>735</v>
      </c>
      <c r="C134" s="136" t="str">
        <f>VLOOKUP(B134,'[2]LISTADO ATM'!$A$2:$B$822,2,0)</f>
        <v xml:space="preserve">ATM Oficina Independencia II  </v>
      </c>
      <c r="D134" s="175" t="s">
        <v>2589</v>
      </c>
      <c r="E134" s="175"/>
    </row>
    <row r="135" spans="1:5" s="123" customFormat="1" ht="18" customHeight="1" x14ac:dyDescent="0.25">
      <c r="A135" s="136" t="str">
        <f>VLOOKUP(B135,'[2]LISTADO ATM'!$A$2:$C$822,3,0)</f>
        <v>DISTRITO NACIONAL</v>
      </c>
      <c r="B135" s="163">
        <v>354</v>
      </c>
      <c r="C135" s="136" t="str">
        <f>VLOOKUP(B135,'[2]LISTADO ATM'!$A$2:$B$822,2,0)</f>
        <v xml:space="preserve">ATM Oficina Núñez de Cáceres II </v>
      </c>
      <c r="D135" s="175" t="s">
        <v>2589</v>
      </c>
      <c r="E135" s="175"/>
    </row>
    <row r="136" spans="1:5" s="123" customFormat="1" ht="18" customHeight="1" x14ac:dyDescent="0.25">
      <c r="A136" s="136" t="str">
        <f>VLOOKUP(B136,'[2]LISTADO ATM'!$A$2:$C$822,3,0)</f>
        <v>ESTE</v>
      </c>
      <c r="B136" s="163">
        <v>204</v>
      </c>
      <c r="C136" s="136" t="str">
        <f>VLOOKUP(B136,'[2]LISTADO ATM'!$A$2:$B$822,2,0)</f>
        <v>ATM Hotel Dominicus II</v>
      </c>
      <c r="D136" s="175" t="s">
        <v>2589</v>
      </c>
      <c r="E136" s="175"/>
    </row>
    <row r="137" spans="1:5" s="123" customFormat="1" ht="18" customHeight="1" x14ac:dyDescent="0.25">
      <c r="A137" s="136" t="e">
        <f>VLOOKUP(B137,'[2]LISTADO ATM'!$A$2:$C$822,3,0)</f>
        <v>#N/A</v>
      </c>
      <c r="B137" s="163"/>
      <c r="C137" s="136" t="e">
        <f>VLOOKUP(B137,'[2]LISTADO ATM'!$A$2:$B$822,2,0)</f>
        <v>#N/A</v>
      </c>
      <c r="D137" s="175"/>
      <c r="E137" s="175"/>
    </row>
    <row r="138" spans="1:5" s="123" customFormat="1" ht="18" customHeight="1" x14ac:dyDescent="0.25">
      <c r="A138" s="136" t="e">
        <f>VLOOKUP(B138,'[2]LISTADO ATM'!$A$2:$C$822,3,0)</f>
        <v>#N/A</v>
      </c>
      <c r="B138" s="163"/>
      <c r="C138" s="136" t="e">
        <f>VLOOKUP(B138,'[2]LISTADO ATM'!$A$2:$B$822,2,0)</f>
        <v>#N/A</v>
      </c>
      <c r="D138" s="175"/>
      <c r="E138" s="175"/>
    </row>
    <row r="139" spans="1:5" s="123" customFormat="1" ht="18" customHeight="1" x14ac:dyDescent="0.25">
      <c r="A139" s="136" t="e">
        <f>VLOOKUP(B139,'[2]LISTADO ATM'!$A$2:$C$822,3,0)</f>
        <v>#N/A</v>
      </c>
      <c r="B139" s="163"/>
      <c r="C139" s="136" t="e">
        <f>VLOOKUP(B139,'[2]LISTADO ATM'!$A$2:$B$822,2,0)</f>
        <v>#N/A</v>
      </c>
      <c r="D139" s="175"/>
      <c r="E139" s="175"/>
    </row>
    <row r="140" spans="1:5" s="123" customFormat="1" ht="18" customHeight="1" x14ac:dyDescent="0.25">
      <c r="A140" s="136" t="e">
        <f>VLOOKUP(B140,'[2]LISTADO ATM'!$A$2:$C$822,3,0)</f>
        <v>#N/A</v>
      </c>
      <c r="B140" s="163"/>
      <c r="C140" s="136" t="e">
        <f>VLOOKUP(B140,'[2]LISTADO ATM'!$A$2:$B$822,2,0)</f>
        <v>#N/A</v>
      </c>
      <c r="D140" s="175"/>
      <c r="E140" s="175"/>
    </row>
    <row r="141" spans="1:5" s="123" customFormat="1" ht="18" customHeight="1" x14ac:dyDescent="0.25">
      <c r="A141" s="136" t="e">
        <f>VLOOKUP(B141,'[2]LISTADO ATM'!$A$2:$C$822,3,0)</f>
        <v>#N/A</v>
      </c>
      <c r="B141" s="163"/>
      <c r="C141" s="136" t="e">
        <f>VLOOKUP(B141,'[2]LISTADO ATM'!$A$2:$B$822,2,0)</f>
        <v>#N/A</v>
      </c>
      <c r="D141" s="175"/>
      <c r="E141" s="175"/>
    </row>
    <row r="142" spans="1:5" s="123" customFormat="1" ht="18" customHeight="1" x14ac:dyDescent="0.25">
      <c r="A142" s="136" t="e">
        <f>VLOOKUP(B142,'[2]LISTADO ATM'!$A$2:$C$822,3,0)</f>
        <v>#N/A</v>
      </c>
      <c r="B142" s="163"/>
      <c r="C142" s="136" t="e">
        <f>VLOOKUP(B142,'[2]LISTADO ATM'!$A$2:$B$822,2,0)</f>
        <v>#N/A</v>
      </c>
      <c r="D142" s="175"/>
      <c r="E142" s="175"/>
    </row>
    <row r="143" spans="1:5" s="123" customFormat="1" ht="18" customHeight="1" x14ac:dyDescent="0.25">
      <c r="A143" s="136" t="e">
        <f>VLOOKUP(B143,'[2]LISTADO ATM'!$A$2:$C$822,3,0)</f>
        <v>#N/A</v>
      </c>
      <c r="B143" s="163"/>
      <c r="C143" s="136" t="e">
        <f>VLOOKUP(B143,'[2]LISTADO ATM'!$A$2:$B$822,2,0)</f>
        <v>#N/A</v>
      </c>
      <c r="D143" s="175"/>
      <c r="E143" s="175"/>
    </row>
    <row r="144" spans="1:5" s="114" customFormat="1" ht="18" x14ac:dyDescent="0.25">
      <c r="A144" s="136" t="e">
        <f>VLOOKUP(B144,'[2]LISTADO ATM'!$A$2:$C$822,3,0)</f>
        <v>#N/A</v>
      </c>
      <c r="B144" s="161"/>
      <c r="C144" s="136" t="e">
        <f>VLOOKUP(B144,'[2]LISTADO ATM'!$A$2:$B$822,2,0)</f>
        <v>#N/A</v>
      </c>
      <c r="D144" s="175"/>
      <c r="E144" s="175"/>
    </row>
    <row r="145" spans="1:6" s="114" customFormat="1" ht="18.75" customHeight="1" thickBot="1" x14ac:dyDescent="0.3">
      <c r="A145" s="136" t="e">
        <f>VLOOKUP(B145,'[2]LISTADO ATM'!$A$2:$C$822,3,0)</f>
        <v>#N/A</v>
      </c>
      <c r="B145" s="161"/>
      <c r="C145" s="136" t="e">
        <f>VLOOKUP(B145,'[2]LISTADO ATM'!$A$2:$B$822,2,0)</f>
        <v>#N/A</v>
      </c>
      <c r="D145" s="175"/>
      <c r="E145" s="175"/>
    </row>
    <row r="146" spans="1:6" s="108" customFormat="1" ht="18.75" customHeight="1" thickBot="1" x14ac:dyDescent="0.3">
      <c r="A146" s="137" t="s">
        <v>2465</v>
      </c>
      <c r="B146" s="162">
        <f>COUNT(B117:B145)</f>
        <v>20</v>
      </c>
      <c r="C146" s="143"/>
      <c r="D146" s="143"/>
      <c r="E146" s="147"/>
      <c r="F146" s="114"/>
    </row>
    <row r="147" spans="1:6" s="108" customFormat="1" ht="18" customHeight="1" x14ac:dyDescent="0.25">
      <c r="A147" s="123"/>
      <c r="B147" s="142"/>
      <c r="C147" s="123"/>
      <c r="D147" s="123"/>
      <c r="E147" s="138"/>
      <c r="F147" s="114"/>
    </row>
    <row r="148" spans="1:6" s="114" customFormat="1" ht="18" customHeight="1" x14ac:dyDescent="0.25">
      <c r="A148" s="123"/>
      <c r="B148" s="142"/>
      <c r="C148" s="123"/>
      <c r="D148" s="123"/>
      <c r="E148" s="138"/>
    </row>
    <row r="149" spans="1:6" s="114" customFormat="1" ht="18" customHeight="1" x14ac:dyDescent="0.25">
      <c r="A149" s="123"/>
      <c r="B149" s="142"/>
      <c r="C149" s="123"/>
      <c r="D149" s="123"/>
      <c r="E149" s="138"/>
    </row>
    <row r="150" spans="1:6" s="108" customFormat="1" x14ac:dyDescent="0.25">
      <c r="A150" s="123"/>
      <c r="B150" s="142"/>
      <c r="C150" s="123"/>
      <c r="D150" s="123"/>
      <c r="E150" s="138"/>
      <c r="F150" s="114"/>
    </row>
    <row r="151" spans="1:6" s="108" customFormat="1" ht="18.75" customHeight="1" x14ac:dyDescent="0.25">
      <c r="A151" s="123"/>
      <c r="B151" s="142"/>
      <c r="C151" s="123"/>
      <c r="D151" s="123"/>
      <c r="E151" s="138"/>
      <c r="F151" s="114"/>
    </row>
    <row r="152" spans="1:6" s="108" customFormat="1" ht="18.75" customHeight="1" x14ac:dyDescent="0.25">
      <c r="A152" s="123"/>
      <c r="B152" s="142"/>
      <c r="C152" s="123"/>
      <c r="D152" s="123"/>
      <c r="E152" s="138"/>
      <c r="F152" s="114"/>
    </row>
    <row r="153" spans="1:6" s="108" customFormat="1" x14ac:dyDescent="0.25">
      <c r="A153" s="123"/>
      <c r="B153" s="142"/>
      <c r="C153" s="123"/>
      <c r="D153" s="123"/>
      <c r="E153" s="138"/>
      <c r="F153" s="114"/>
    </row>
    <row r="154" spans="1:6" s="114" customFormat="1" ht="18" customHeight="1" x14ac:dyDescent="0.25">
      <c r="A154" s="123"/>
      <c r="B154" s="142"/>
      <c r="C154" s="123"/>
      <c r="D154" s="123"/>
      <c r="E154" s="138"/>
    </row>
    <row r="155" spans="1:6" s="114" customFormat="1" ht="18.75" customHeight="1" x14ac:dyDescent="0.25">
      <c r="A155" s="123"/>
      <c r="B155" s="142"/>
      <c r="C155" s="123"/>
      <c r="D155" s="123"/>
      <c r="E155" s="138"/>
    </row>
    <row r="156" spans="1:6" s="114" customFormat="1" x14ac:dyDescent="0.25">
      <c r="A156" s="123"/>
      <c r="B156" s="142"/>
      <c r="C156" s="123"/>
      <c r="D156" s="123"/>
      <c r="E156" s="138"/>
    </row>
    <row r="157" spans="1:6" s="108" customFormat="1" x14ac:dyDescent="0.25">
      <c r="A157" s="123"/>
      <c r="B157" s="142"/>
      <c r="C157" s="123"/>
      <c r="D157" s="123"/>
      <c r="E157" s="138"/>
    </row>
    <row r="158" spans="1:6" s="108" customFormat="1" ht="18.75" customHeight="1" x14ac:dyDescent="0.25">
      <c r="A158" s="123"/>
      <c r="B158" s="142"/>
      <c r="C158" s="123"/>
      <c r="D158" s="123"/>
      <c r="E158" s="138"/>
    </row>
    <row r="159" spans="1:6" s="108" customFormat="1" ht="18" customHeight="1" x14ac:dyDescent="0.25">
      <c r="A159" s="123"/>
      <c r="B159" s="142"/>
      <c r="C159" s="123"/>
      <c r="D159" s="123"/>
      <c r="E159" s="138"/>
    </row>
    <row r="160" spans="1:6" s="108" customFormat="1" x14ac:dyDescent="0.25">
      <c r="A160" s="123"/>
      <c r="B160" s="142"/>
      <c r="C160" s="123"/>
      <c r="D160" s="123"/>
      <c r="E160" s="138"/>
    </row>
    <row r="161" spans="1:5" s="108" customFormat="1" ht="18.75" customHeight="1" x14ac:dyDescent="0.25">
      <c r="A161" s="123"/>
      <c r="B161" s="142"/>
      <c r="C161" s="123"/>
      <c r="D161" s="123"/>
      <c r="E161" s="138"/>
    </row>
    <row r="162" spans="1:5" s="108" customFormat="1" ht="18" customHeight="1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ht="18" customHeight="1" x14ac:dyDescent="0.25">
      <c r="A165" s="123"/>
      <c r="B165" s="142"/>
      <c r="C165" s="123"/>
      <c r="D165" s="123"/>
      <c r="E165" s="138"/>
    </row>
    <row r="166" spans="1:5" ht="18" customHeight="1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ht="18.75" customHeight="1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s="108" customFormat="1" ht="18.75" customHeight="1" x14ac:dyDescent="0.25">
      <c r="A171" s="123"/>
      <c r="B171" s="142"/>
      <c r="C171" s="123"/>
      <c r="D171" s="123"/>
      <c r="E171" s="138"/>
    </row>
    <row r="172" spans="1:5" s="108" customFormat="1" ht="18" customHeight="1" x14ac:dyDescent="0.25">
      <c r="A172" s="123"/>
      <c r="B172" s="142"/>
      <c r="C172" s="123"/>
      <c r="D172" s="123"/>
      <c r="E172" s="138"/>
    </row>
    <row r="173" spans="1:5" s="108" customFormat="1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x14ac:dyDescent="0.25">
      <c r="A183" s="123"/>
      <c r="B183" s="142"/>
      <c r="C183" s="123"/>
      <c r="D183" s="123"/>
      <c r="E183" s="138"/>
    </row>
    <row r="184" spans="1:5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</sheetData>
  <mergeCells count="43">
    <mergeCell ref="D139:E139"/>
    <mergeCell ref="D140:E140"/>
    <mergeCell ref="D141:E141"/>
    <mergeCell ref="D142:E142"/>
    <mergeCell ref="D143:E143"/>
    <mergeCell ref="D134:E134"/>
    <mergeCell ref="D135:E135"/>
    <mergeCell ref="D136:E136"/>
    <mergeCell ref="D137:E137"/>
    <mergeCell ref="D138:E138"/>
    <mergeCell ref="D130:E130"/>
    <mergeCell ref="D131:E131"/>
    <mergeCell ref="D132:E132"/>
    <mergeCell ref="D133:E133"/>
    <mergeCell ref="F1:G1"/>
    <mergeCell ref="A1:E1"/>
    <mergeCell ref="A2:E2"/>
    <mergeCell ref="A7:E7"/>
    <mergeCell ref="C33:E33"/>
    <mergeCell ref="A35:E35"/>
    <mergeCell ref="C39:E39"/>
    <mergeCell ref="A41:E41"/>
    <mergeCell ref="A77:E77"/>
    <mergeCell ref="A95:E95"/>
    <mergeCell ref="A112:B112"/>
    <mergeCell ref="A113:B113"/>
    <mergeCell ref="A115:E115"/>
    <mergeCell ref="D116:E116"/>
    <mergeCell ref="D117:E117"/>
    <mergeCell ref="D118:E118"/>
    <mergeCell ref="D119:E119"/>
    <mergeCell ref="D145:E145"/>
    <mergeCell ref="D120:E120"/>
    <mergeCell ref="D121:E121"/>
    <mergeCell ref="D122:E122"/>
    <mergeCell ref="D144:E144"/>
    <mergeCell ref="D123:E123"/>
    <mergeCell ref="D124:E124"/>
    <mergeCell ref="D125:E125"/>
    <mergeCell ref="D126:E126"/>
    <mergeCell ref="D127:E127"/>
    <mergeCell ref="D128:E128"/>
    <mergeCell ref="D129:E129"/>
  </mergeCells>
  <phoneticPr fontId="46" type="noConversion"/>
  <conditionalFormatting sqref="B411:B1048576">
    <cfRule type="duplicateValues" dxfId="221" priority="1048"/>
  </conditionalFormatting>
  <conditionalFormatting sqref="B323:B410">
    <cfRule type="duplicateValues" dxfId="220" priority="812"/>
    <cfRule type="duplicateValues" dxfId="219" priority="815"/>
    <cfRule type="duplicateValues" dxfId="218" priority="817"/>
  </conditionalFormatting>
  <conditionalFormatting sqref="E323:E410">
    <cfRule type="duplicateValues" dxfId="217" priority="816"/>
  </conditionalFormatting>
  <conditionalFormatting sqref="E323:E410">
    <cfRule type="duplicateValues" dxfId="216" priority="813"/>
  </conditionalFormatting>
  <conditionalFormatting sqref="B147:B322">
    <cfRule type="duplicateValues" dxfId="215" priority="130395"/>
    <cfRule type="duplicateValues" dxfId="214" priority="130396"/>
    <cfRule type="duplicateValues" dxfId="213" priority="130397"/>
    <cfRule type="duplicateValues" dxfId="212" priority="130398"/>
  </conditionalFormatting>
  <conditionalFormatting sqref="E147:E322">
    <cfRule type="duplicateValues" dxfId="211" priority="130399"/>
  </conditionalFormatting>
  <conditionalFormatting sqref="E118">
    <cfRule type="duplicateValues" dxfId="210" priority="101"/>
  </conditionalFormatting>
  <conditionalFormatting sqref="E146">
    <cfRule type="duplicateValues" dxfId="209" priority="100"/>
  </conditionalFormatting>
  <conditionalFormatting sqref="E117">
    <cfRule type="duplicateValues" dxfId="208" priority="99"/>
  </conditionalFormatting>
  <conditionalFormatting sqref="E117">
    <cfRule type="duplicateValues" dxfId="207" priority="98"/>
  </conditionalFormatting>
  <conditionalFormatting sqref="E146 E118 E1:E7 E75:E77 E93:E95 E110:E116 E39:E41 E33:E35">
    <cfRule type="duplicateValues" dxfId="206" priority="97"/>
  </conditionalFormatting>
  <conditionalFormatting sqref="E146 E1:E7 E39:E41 E110:E116 E75:E77 E93:E95 E33:E35">
    <cfRule type="duplicateValues" dxfId="205" priority="96"/>
  </conditionalFormatting>
  <conditionalFormatting sqref="E119">
    <cfRule type="duplicateValues" dxfId="204" priority="95"/>
  </conditionalFormatting>
  <conditionalFormatting sqref="E119">
    <cfRule type="duplicateValues" dxfId="203" priority="94"/>
  </conditionalFormatting>
  <conditionalFormatting sqref="B37">
    <cfRule type="duplicateValues" dxfId="202" priority="93"/>
  </conditionalFormatting>
  <conditionalFormatting sqref="B37">
    <cfRule type="duplicateValues" dxfId="201" priority="92"/>
  </conditionalFormatting>
  <conditionalFormatting sqref="E37">
    <cfRule type="duplicateValues" dxfId="200" priority="91"/>
  </conditionalFormatting>
  <conditionalFormatting sqref="B37">
    <cfRule type="duplicateValues" dxfId="199" priority="90"/>
  </conditionalFormatting>
  <conditionalFormatting sqref="E37">
    <cfRule type="duplicateValues" dxfId="198" priority="89"/>
  </conditionalFormatting>
  <conditionalFormatting sqref="B23">
    <cfRule type="duplicateValues" dxfId="197" priority="85"/>
    <cfRule type="duplicateValues" dxfId="196" priority="86"/>
    <cfRule type="duplicateValues" dxfId="195" priority="87"/>
    <cfRule type="duplicateValues" dxfId="194" priority="88"/>
  </conditionalFormatting>
  <conditionalFormatting sqref="E43:E46 E22 E19:E20">
    <cfRule type="duplicateValues" dxfId="193" priority="84"/>
  </conditionalFormatting>
  <conditionalFormatting sqref="B97:B98">
    <cfRule type="duplicateValues" dxfId="192" priority="80"/>
    <cfRule type="duplicateValues" dxfId="191" priority="81"/>
    <cfRule type="duplicateValues" dxfId="190" priority="82"/>
    <cfRule type="duplicateValues" dxfId="189" priority="83"/>
  </conditionalFormatting>
  <conditionalFormatting sqref="E97">
    <cfRule type="duplicateValues" dxfId="188" priority="79"/>
  </conditionalFormatting>
  <conditionalFormatting sqref="B92 B82">
    <cfRule type="duplicateValues" dxfId="187" priority="78"/>
  </conditionalFormatting>
  <conditionalFormatting sqref="B82">
    <cfRule type="duplicateValues" dxfId="186" priority="77"/>
  </conditionalFormatting>
  <conditionalFormatting sqref="E92 E82">
    <cfRule type="duplicateValues" dxfId="185" priority="76"/>
  </conditionalFormatting>
  <conditionalFormatting sqref="E82">
    <cfRule type="duplicateValues" dxfId="184" priority="75"/>
  </conditionalFormatting>
  <conditionalFormatting sqref="B81 B9">
    <cfRule type="duplicateValues" dxfId="183" priority="74"/>
  </conditionalFormatting>
  <conditionalFormatting sqref="E81 E9">
    <cfRule type="duplicateValues" dxfId="182" priority="73"/>
  </conditionalFormatting>
  <conditionalFormatting sqref="B83:B84">
    <cfRule type="duplicateValues" dxfId="181" priority="72"/>
  </conditionalFormatting>
  <conditionalFormatting sqref="B83:B84">
    <cfRule type="duplicateValues" dxfId="180" priority="71"/>
  </conditionalFormatting>
  <conditionalFormatting sqref="E83:E84">
    <cfRule type="duplicateValues" dxfId="179" priority="70"/>
  </conditionalFormatting>
  <conditionalFormatting sqref="E83:E84">
    <cfRule type="duplicateValues" dxfId="178" priority="69"/>
  </conditionalFormatting>
  <conditionalFormatting sqref="B144:B145">
    <cfRule type="duplicateValues" dxfId="177" priority="68"/>
  </conditionalFormatting>
  <conditionalFormatting sqref="B144:B145">
    <cfRule type="duplicateValues" dxfId="176" priority="67"/>
  </conditionalFormatting>
  <conditionalFormatting sqref="B137:B143">
    <cfRule type="duplicateValues" dxfId="175" priority="66"/>
  </conditionalFormatting>
  <conditionalFormatting sqref="B137:B143">
    <cfRule type="duplicateValues" dxfId="174" priority="65"/>
  </conditionalFormatting>
  <conditionalFormatting sqref="B49:B50 B14">
    <cfRule type="duplicateValues" dxfId="171" priority="102"/>
  </conditionalFormatting>
  <conditionalFormatting sqref="E49:E50 E14">
    <cfRule type="duplicateValues" dxfId="170" priority="103"/>
  </conditionalFormatting>
  <conditionalFormatting sqref="B49:B50 B14">
    <cfRule type="duplicateValues" dxfId="169" priority="104"/>
    <cfRule type="duplicateValues" dxfId="168" priority="105"/>
    <cfRule type="duplicateValues" dxfId="167" priority="106"/>
    <cfRule type="duplicateValues" dxfId="166" priority="107"/>
  </conditionalFormatting>
  <conditionalFormatting sqref="E53 E23">
    <cfRule type="duplicateValues" dxfId="165" priority="108"/>
  </conditionalFormatting>
  <conditionalFormatting sqref="E56">
    <cfRule type="duplicateValues" dxfId="164" priority="109"/>
  </conditionalFormatting>
  <conditionalFormatting sqref="B27:B32">
    <cfRule type="duplicateValues" dxfId="163" priority="110"/>
  </conditionalFormatting>
  <conditionalFormatting sqref="E27:E32">
    <cfRule type="duplicateValues" dxfId="162" priority="111"/>
  </conditionalFormatting>
  <conditionalFormatting sqref="E38">
    <cfRule type="duplicateValues" dxfId="161" priority="53"/>
  </conditionalFormatting>
  <conditionalFormatting sqref="B38">
    <cfRule type="duplicateValues" dxfId="160" priority="52"/>
  </conditionalFormatting>
  <conditionalFormatting sqref="B38">
    <cfRule type="duplicateValues" dxfId="159" priority="54"/>
  </conditionalFormatting>
  <conditionalFormatting sqref="B38">
    <cfRule type="duplicateValues" dxfId="158" priority="55"/>
  </conditionalFormatting>
  <conditionalFormatting sqref="E38">
    <cfRule type="duplicateValues" dxfId="157" priority="56"/>
  </conditionalFormatting>
  <conditionalFormatting sqref="B110:B115">
    <cfRule type="duplicateValues" dxfId="156" priority="113"/>
  </conditionalFormatting>
  <conditionalFormatting sqref="E38">
    <cfRule type="duplicateValues" dxfId="155" priority="117"/>
  </conditionalFormatting>
  <conditionalFormatting sqref="B109 B38">
    <cfRule type="duplicateValues" dxfId="154" priority="118"/>
  </conditionalFormatting>
  <conditionalFormatting sqref="B51 B10:B11 B15">
    <cfRule type="duplicateValues" dxfId="153" priority="123"/>
  </conditionalFormatting>
  <conditionalFormatting sqref="E51 E10:E11 E15">
    <cfRule type="duplicateValues" dxfId="152" priority="124"/>
  </conditionalFormatting>
  <conditionalFormatting sqref="B51 B10:B11 B15">
    <cfRule type="duplicateValues" dxfId="151" priority="125"/>
    <cfRule type="duplicateValues" dxfId="150" priority="126"/>
    <cfRule type="duplicateValues" dxfId="149" priority="127"/>
    <cfRule type="duplicateValues" dxfId="148" priority="128"/>
  </conditionalFormatting>
  <conditionalFormatting sqref="E47:E48 E12:E13">
    <cfRule type="duplicateValues" dxfId="147" priority="129"/>
  </conditionalFormatting>
  <conditionalFormatting sqref="E57">
    <cfRule type="duplicateValues" dxfId="146" priority="50"/>
  </conditionalFormatting>
  <conditionalFormatting sqref="E98:E99">
    <cfRule type="duplicateValues" dxfId="145" priority="49"/>
  </conditionalFormatting>
  <conditionalFormatting sqref="E100">
    <cfRule type="duplicateValues" dxfId="144" priority="47"/>
  </conditionalFormatting>
  <conditionalFormatting sqref="B85:B91 B17">
    <cfRule type="duplicateValues" dxfId="143" priority="130"/>
  </conditionalFormatting>
  <conditionalFormatting sqref="E85:E91 E17">
    <cfRule type="duplicateValues" dxfId="142" priority="131"/>
  </conditionalFormatting>
  <conditionalFormatting sqref="E79:E80 E26">
    <cfRule type="duplicateValues" dxfId="141" priority="132"/>
  </conditionalFormatting>
  <conditionalFormatting sqref="B146 B33:B35 B79:B80 B39:B41 B93:B95 B53:B55 B75:B77 B1:B7 B110:B115 B18 B25:B26 B21 B23">
    <cfRule type="duplicateValues" dxfId="140" priority="133"/>
  </conditionalFormatting>
  <conditionalFormatting sqref="B146 B79:B80 B39:B41 B33:B35 B93:B95 B53:B55 B75:B77 B1:B7 B110:B115 B18 B25:B26 B21 B23">
    <cfRule type="duplicateValues" dxfId="139" priority="134"/>
  </conditionalFormatting>
  <conditionalFormatting sqref="E146 E23 E1:E7 E79:E80 E26 E39:E41 E33:E35 E93:E96 E53 E75:E77 E110:E119">
    <cfRule type="duplicateValues" dxfId="138" priority="135"/>
  </conditionalFormatting>
  <conditionalFormatting sqref="E58:E61">
    <cfRule type="duplicateValues" dxfId="137" priority="141"/>
  </conditionalFormatting>
  <conditionalFormatting sqref="B52 B24 B16">
    <cfRule type="duplicateValues" dxfId="136" priority="143"/>
  </conditionalFormatting>
  <conditionalFormatting sqref="E52 E24 E16">
    <cfRule type="duplicateValues" dxfId="135" priority="144"/>
  </conditionalFormatting>
  <conditionalFormatting sqref="B52 B24 B16">
    <cfRule type="duplicateValues" dxfId="134" priority="145"/>
    <cfRule type="duplicateValues" dxfId="133" priority="146"/>
    <cfRule type="duplicateValues" dxfId="132" priority="147"/>
    <cfRule type="duplicateValues" dxfId="131" priority="148"/>
  </conditionalFormatting>
  <conditionalFormatting sqref="B56:B74">
    <cfRule type="duplicateValues" dxfId="130" priority="130726"/>
  </conditionalFormatting>
  <conditionalFormatting sqref="B56:B74">
    <cfRule type="duplicateValues" dxfId="129" priority="130728"/>
    <cfRule type="duplicateValues" dxfId="128" priority="130729"/>
    <cfRule type="duplicateValues" dxfId="127" priority="130730"/>
    <cfRule type="duplicateValues" dxfId="126" priority="130731"/>
  </conditionalFormatting>
  <conditionalFormatting sqref="E62:E74">
    <cfRule type="duplicateValues" dxfId="125" priority="130736"/>
  </conditionalFormatting>
  <conditionalFormatting sqref="B99:B108">
    <cfRule type="duplicateValues" dxfId="124" priority="130750"/>
  </conditionalFormatting>
  <conditionalFormatting sqref="E101:E109">
    <cfRule type="duplicateValues" dxfId="123" priority="130758"/>
  </conditionalFormatting>
  <conditionalFormatting sqref="B137:B146 B79:B95 B37:B41 B97:B115 B43:B77 B1:B35">
    <cfRule type="duplicateValues" dxfId="122" priority="130824"/>
  </conditionalFormatting>
  <conditionalFormatting sqref="B123:B124">
    <cfRule type="duplicateValues" dxfId="121" priority="8"/>
  </conditionalFormatting>
  <conditionalFormatting sqref="B123:B124">
    <cfRule type="duplicateValues" dxfId="120" priority="7"/>
  </conditionalFormatting>
  <conditionalFormatting sqref="B121:B122">
    <cfRule type="duplicateValues" dxfId="119" priority="6"/>
  </conditionalFormatting>
  <conditionalFormatting sqref="B121:B122">
    <cfRule type="duplicateValues" dxfId="118" priority="5"/>
  </conditionalFormatting>
  <conditionalFormatting sqref="B120">
    <cfRule type="duplicateValues" dxfId="117" priority="10"/>
  </conditionalFormatting>
  <conditionalFormatting sqref="B117:B119">
    <cfRule type="duplicateValues" dxfId="116" priority="12"/>
  </conditionalFormatting>
  <conditionalFormatting sqref="B117:B119">
    <cfRule type="duplicateValues" dxfId="115" priority="13"/>
  </conditionalFormatting>
  <conditionalFormatting sqref="B1:B1048576">
    <cfRule type="duplicateValues" dxfId="114" priority="1"/>
  </conditionalFormatting>
  <conditionalFormatting sqref="B53:B55 B43:B48 B12:B13 B25 B18:B23">
    <cfRule type="duplicateValues" dxfId="113" priority="130843"/>
    <cfRule type="duplicateValues" dxfId="112" priority="130844"/>
    <cfRule type="duplicateValues" dxfId="111" priority="130845"/>
    <cfRule type="duplicateValues" dxfId="110" priority="130846"/>
  </conditionalFormatting>
  <conditionalFormatting sqref="E54:E55 E18 E25 E21">
    <cfRule type="duplicateValues" dxfId="109" priority="130906"/>
  </conditionalFormatting>
  <conditionalFormatting sqref="B125:B136">
    <cfRule type="duplicateValues" dxfId="108" priority="131264"/>
  </conditionalFormatting>
  <conditionalFormatting sqref="E120:E145">
    <cfRule type="duplicateValues" dxfId="107" priority="131266"/>
  </conditionalFormatting>
  <conditionalFormatting sqref="B117:B136">
    <cfRule type="duplicateValues" dxfId="106" priority="131268"/>
    <cfRule type="duplicateValues" dxfId="105" priority="131269"/>
    <cfRule type="duplicateValues" dxfId="104" priority="13127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830" activePane="bottomLeft" state="frozen"/>
      <selection pane="bottomLeft" activeCell="B843" sqref="B84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2357</v>
      </c>
      <c r="C3" s="38" t="s">
        <v>1271</v>
      </c>
    </row>
    <row r="4" spans="1:3" x14ac:dyDescent="0.25">
      <c r="A4" s="38">
        <v>2</v>
      </c>
      <c r="B4" s="38" t="s">
        <v>2128</v>
      </c>
      <c r="C4" s="38" t="s">
        <v>1270</v>
      </c>
    </row>
    <row r="5" spans="1:3" x14ac:dyDescent="0.25">
      <c r="A5" s="38">
        <v>3</v>
      </c>
      <c r="B5" s="38" t="s">
        <v>2132</v>
      </c>
      <c r="C5" s="38" t="s">
        <v>1273</v>
      </c>
    </row>
    <row r="6" spans="1:3" x14ac:dyDescent="0.25">
      <c r="A6" s="38">
        <v>4</v>
      </c>
      <c r="B6" s="38" t="s">
        <v>2155</v>
      </c>
      <c r="C6" s="38" t="s">
        <v>1273</v>
      </c>
    </row>
    <row r="7" spans="1:3" x14ac:dyDescent="0.25">
      <c r="A7" s="38">
        <v>5</v>
      </c>
      <c r="B7" s="38" t="s">
        <v>1998</v>
      </c>
      <c r="C7" s="38" t="s">
        <v>1272</v>
      </c>
    </row>
    <row r="8" spans="1:3" x14ac:dyDescent="0.25">
      <c r="A8" s="38">
        <v>6</v>
      </c>
      <c r="B8" s="38" t="s">
        <v>1999</v>
      </c>
      <c r="C8" s="38" t="s">
        <v>1272</v>
      </c>
    </row>
    <row r="9" spans="1:3" x14ac:dyDescent="0.25">
      <c r="A9" s="38">
        <v>7</v>
      </c>
      <c r="B9" s="38" t="s">
        <v>2529</v>
      </c>
      <c r="C9" s="38" t="s">
        <v>1272</v>
      </c>
    </row>
    <row r="10" spans="1:3" x14ac:dyDescent="0.25">
      <c r="A10" s="38">
        <v>8</v>
      </c>
      <c r="B10" s="38" t="s">
        <v>2004</v>
      </c>
      <c r="C10" s="38" t="s">
        <v>1273</v>
      </c>
    </row>
    <row r="11" spans="1:3" x14ac:dyDescent="0.25">
      <c r="A11" s="38">
        <v>9</v>
      </c>
      <c r="B11" s="38" t="s">
        <v>1997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2130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2129</v>
      </c>
      <c r="C17" s="38" t="s">
        <v>1270</v>
      </c>
    </row>
    <row r="18" spans="1:3" x14ac:dyDescent="0.25">
      <c r="A18" s="38">
        <v>16</v>
      </c>
      <c r="B18" s="38" t="s">
        <v>2133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2329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2376</v>
      </c>
      <c r="C24" s="38" t="s">
        <v>1273</v>
      </c>
    </row>
    <row r="25" spans="1:3" x14ac:dyDescent="0.25">
      <c r="A25" s="38">
        <v>23</v>
      </c>
      <c r="B25" s="38" t="s">
        <v>2358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2136</v>
      </c>
      <c r="C27" s="38" t="s">
        <v>1270</v>
      </c>
    </row>
    <row r="28" spans="1:3" x14ac:dyDescent="0.25">
      <c r="A28" s="38">
        <v>27</v>
      </c>
      <c r="B28" s="38" t="s">
        <v>2141</v>
      </c>
      <c r="C28" s="38" t="s">
        <v>1271</v>
      </c>
    </row>
    <row r="29" spans="1:3" x14ac:dyDescent="0.25">
      <c r="A29" s="38">
        <v>28</v>
      </c>
      <c r="B29" s="38" t="s">
        <v>2177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2391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2312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2315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2321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1886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2366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2242</v>
      </c>
      <c r="C94" s="38" t="s">
        <v>1270</v>
      </c>
    </row>
    <row r="95" spans="1:3" x14ac:dyDescent="0.25">
      <c r="A95" s="38">
        <v>119</v>
      </c>
      <c r="B95" s="38" t="s">
        <v>2218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2378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2178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2256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1902</v>
      </c>
      <c r="C122" s="38" t="s">
        <v>1270</v>
      </c>
    </row>
    <row r="123" spans="1:3" x14ac:dyDescent="0.25">
      <c r="A123" s="38">
        <v>165</v>
      </c>
      <c r="B123" s="38" t="s">
        <v>2307</v>
      </c>
      <c r="C123" s="38" t="s">
        <v>1270</v>
      </c>
    </row>
    <row r="124" spans="1:3" x14ac:dyDescent="0.25">
      <c r="A124" s="38">
        <v>166</v>
      </c>
      <c r="B124" s="38" t="s">
        <v>2534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2254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2334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1889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2580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2354</v>
      </c>
      <c r="C158" s="38" t="s">
        <v>1270</v>
      </c>
    </row>
    <row r="159" spans="1:3" x14ac:dyDescent="0.25">
      <c r="A159" s="38">
        <v>225</v>
      </c>
      <c r="B159" s="38" t="s">
        <v>2353</v>
      </c>
      <c r="C159" s="38" t="s">
        <v>1270</v>
      </c>
    </row>
    <row r="160" spans="1:3" x14ac:dyDescent="0.25">
      <c r="A160" s="38">
        <v>227</v>
      </c>
      <c r="B160" s="38" t="s">
        <v>2337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2314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2137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2323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2377</v>
      </c>
      <c r="C181" s="38" t="s">
        <v>1273</v>
      </c>
    </row>
    <row r="182" spans="1:3" x14ac:dyDescent="0.25">
      <c r="A182" s="38">
        <v>259</v>
      </c>
      <c r="B182" s="38" t="s">
        <v>2332</v>
      </c>
      <c r="C182" s="38" t="s">
        <v>1270</v>
      </c>
    </row>
    <row r="183" spans="1:3" x14ac:dyDescent="0.25">
      <c r="A183" s="38">
        <v>261</v>
      </c>
      <c r="B183" s="38" t="s">
        <v>2381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1992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2310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2292</v>
      </c>
      <c r="C200" s="38" t="s">
        <v>1273</v>
      </c>
    </row>
    <row r="201" spans="1:3" x14ac:dyDescent="0.25">
      <c r="A201" s="38">
        <v>289</v>
      </c>
      <c r="B201" s="38" t="s">
        <v>2253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2346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2355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1887</v>
      </c>
      <c r="C216" s="38" t="s">
        <v>1273</v>
      </c>
    </row>
    <row r="217" spans="1:3" x14ac:dyDescent="0.25">
      <c r="A217" s="38">
        <v>307</v>
      </c>
      <c r="B217" s="38" t="s">
        <v>2179</v>
      </c>
      <c r="C217" s="38" t="s">
        <v>1273</v>
      </c>
    </row>
    <row r="218" spans="1:3" x14ac:dyDescent="0.25">
      <c r="A218" s="38">
        <v>308</v>
      </c>
      <c r="B218" s="38" t="s">
        <v>2592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2180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2379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1932</v>
      </c>
      <c r="C226" s="38" t="s">
        <v>1273</v>
      </c>
    </row>
    <row r="227" spans="1:3" x14ac:dyDescent="0.25">
      <c r="A227" s="38">
        <v>318</v>
      </c>
      <c r="B227" s="38" t="s">
        <v>2306</v>
      </c>
      <c r="C227" s="38" t="s">
        <v>1270</v>
      </c>
    </row>
    <row r="228" spans="1:3" x14ac:dyDescent="0.25">
      <c r="A228" s="38">
        <v>319</v>
      </c>
      <c r="B228" s="38" t="s">
        <v>1939</v>
      </c>
      <c r="C228" s="38" t="s">
        <v>1270</v>
      </c>
    </row>
    <row r="229" spans="1:3" x14ac:dyDescent="0.25">
      <c r="A229" s="38">
        <v>320</v>
      </c>
      <c r="B229" s="38" t="s">
        <v>1977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1920</v>
      </c>
      <c r="C231" s="38" t="s">
        <v>1270</v>
      </c>
    </row>
    <row r="232" spans="1:3" x14ac:dyDescent="0.25">
      <c r="A232" s="38">
        <v>326</v>
      </c>
      <c r="B232" s="38" t="s">
        <v>2313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2318</v>
      </c>
      <c r="C235" s="38" t="s">
        <v>1270</v>
      </c>
    </row>
    <row r="236" spans="1:3" x14ac:dyDescent="0.25">
      <c r="A236" s="38">
        <v>332</v>
      </c>
      <c r="B236" s="38" t="s">
        <v>2266</v>
      </c>
      <c r="C236" s="38" t="s">
        <v>1273</v>
      </c>
    </row>
    <row r="237" spans="1:3" x14ac:dyDescent="0.25">
      <c r="A237" s="38">
        <v>333</v>
      </c>
      <c r="B237" s="38" t="s">
        <v>2267</v>
      </c>
      <c r="C237" s="38" t="s">
        <v>1273</v>
      </c>
    </row>
    <row r="238" spans="1:3" x14ac:dyDescent="0.25">
      <c r="A238" s="38">
        <v>334</v>
      </c>
      <c r="B238" s="38" t="s">
        <v>1963</v>
      </c>
      <c r="C238" s="38" t="s">
        <v>1273</v>
      </c>
    </row>
    <row r="239" spans="1:3" x14ac:dyDescent="0.25">
      <c r="A239" s="38">
        <v>335</v>
      </c>
      <c r="B239" s="38" t="s">
        <v>1914</v>
      </c>
      <c r="C239" s="38" t="s">
        <v>1270</v>
      </c>
    </row>
    <row r="240" spans="1:3" x14ac:dyDescent="0.25">
      <c r="A240" s="38">
        <v>336</v>
      </c>
      <c r="B240" s="38" t="s">
        <v>2140</v>
      </c>
      <c r="C240" s="38" t="s">
        <v>1270</v>
      </c>
    </row>
    <row r="241" spans="1:3" x14ac:dyDescent="0.25">
      <c r="A241" s="38">
        <v>337</v>
      </c>
      <c r="B241" s="38" t="s">
        <v>1928</v>
      </c>
      <c r="C241" s="38" t="s">
        <v>1273</v>
      </c>
    </row>
    <row r="242" spans="1:3" x14ac:dyDescent="0.25">
      <c r="A242" s="38">
        <v>338</v>
      </c>
      <c r="B242" s="38" t="s">
        <v>2333</v>
      </c>
      <c r="C242" s="38" t="s">
        <v>1270</v>
      </c>
    </row>
    <row r="243" spans="1:3" x14ac:dyDescent="0.25">
      <c r="A243" s="38">
        <v>339</v>
      </c>
      <c r="B243" s="38" t="s">
        <v>2335</v>
      </c>
      <c r="C243" s="38" t="s">
        <v>1270</v>
      </c>
    </row>
    <row r="244" spans="1:3" x14ac:dyDescent="0.25">
      <c r="A244" s="38">
        <v>342</v>
      </c>
      <c r="B244" s="38" t="s">
        <v>2259</v>
      </c>
      <c r="C244" s="38" t="s">
        <v>1272</v>
      </c>
    </row>
    <row r="245" spans="1:3" s="69" customFormat="1" x14ac:dyDescent="0.25">
      <c r="A245" s="111">
        <v>345</v>
      </c>
      <c r="B245" s="111" t="s">
        <v>2440</v>
      </c>
      <c r="C245" s="38" t="s">
        <v>1271</v>
      </c>
    </row>
    <row r="246" spans="1:3" x14ac:dyDescent="0.25">
      <c r="A246" s="38">
        <v>346</v>
      </c>
      <c r="B246" s="38" t="s">
        <v>2215</v>
      </c>
      <c r="C246" s="38" t="s">
        <v>1270</v>
      </c>
    </row>
    <row r="247" spans="1:3" x14ac:dyDescent="0.25">
      <c r="A247" s="38">
        <v>347</v>
      </c>
      <c r="B247" s="38" t="s">
        <v>2258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2581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2217</v>
      </c>
      <c r="C258" s="38" t="s">
        <v>1273</v>
      </c>
    </row>
    <row r="259" spans="1:3" s="69" customFormat="1" x14ac:dyDescent="0.25">
      <c r="A259" s="76">
        <v>359</v>
      </c>
      <c r="B259" s="76" t="s">
        <v>2341</v>
      </c>
      <c r="C259" s="76" t="s">
        <v>1270</v>
      </c>
    </row>
    <row r="260" spans="1:3" x14ac:dyDescent="0.25">
      <c r="A260" s="38">
        <v>360</v>
      </c>
      <c r="B260" s="38" t="s">
        <v>2473</v>
      </c>
      <c r="C260" s="38" t="s">
        <v>1272</v>
      </c>
    </row>
    <row r="261" spans="1:3" s="69" customFormat="1" x14ac:dyDescent="0.25">
      <c r="A261" s="87">
        <v>361</v>
      </c>
      <c r="B261" s="87" t="s">
        <v>2545</v>
      </c>
      <c r="C261" s="87" t="s">
        <v>1273</v>
      </c>
    </row>
    <row r="262" spans="1:3" s="69" customFormat="1" x14ac:dyDescent="0.25">
      <c r="A262" s="76">
        <v>363</v>
      </c>
      <c r="B262" s="76" t="s">
        <v>2461</v>
      </c>
      <c r="C262" s="76" t="s">
        <v>1270</v>
      </c>
    </row>
    <row r="263" spans="1:3" s="69" customFormat="1" x14ac:dyDescent="0.25">
      <c r="A263" s="111">
        <v>364</v>
      </c>
      <c r="B263" s="111" t="s">
        <v>2403</v>
      </c>
      <c r="C263" s="111" t="s">
        <v>1273</v>
      </c>
    </row>
    <row r="264" spans="1:3" x14ac:dyDescent="0.25">
      <c r="A264" s="38">
        <v>365</v>
      </c>
      <c r="B264" s="38" t="s">
        <v>2459</v>
      </c>
      <c r="C264" s="38" t="s">
        <v>1270</v>
      </c>
    </row>
    <row r="265" spans="1:3" x14ac:dyDescent="0.25">
      <c r="A265" s="38">
        <v>366</v>
      </c>
      <c r="B265" s="38" t="s">
        <v>2228</v>
      </c>
      <c r="C265" s="38" t="s">
        <v>1271</v>
      </c>
    </row>
    <row r="266" spans="1:3" x14ac:dyDescent="0.25">
      <c r="A266" s="38">
        <v>367</v>
      </c>
      <c r="B266" s="38" t="s">
        <v>2586</v>
      </c>
      <c r="C266" s="38" t="s">
        <v>1271</v>
      </c>
    </row>
    <row r="267" spans="1:3" x14ac:dyDescent="0.25">
      <c r="A267" s="38">
        <v>368</v>
      </c>
      <c r="B267" s="38" t="s">
        <v>2525</v>
      </c>
      <c r="C267" s="38" t="s">
        <v>1271</v>
      </c>
    </row>
    <row r="268" spans="1:3" x14ac:dyDescent="0.25">
      <c r="A268" s="38">
        <v>369</v>
      </c>
      <c r="B268" s="38" t="s">
        <v>2460</v>
      </c>
      <c r="C268" s="38" t="s">
        <v>1270</v>
      </c>
    </row>
    <row r="269" spans="1:3" x14ac:dyDescent="0.25">
      <c r="A269" s="38">
        <v>370</v>
      </c>
      <c r="B269" s="38" t="s">
        <v>2227</v>
      </c>
      <c r="C269" s="38" t="s">
        <v>1273</v>
      </c>
    </row>
    <row r="270" spans="1:3" x14ac:dyDescent="0.25">
      <c r="A270" s="38">
        <v>371</v>
      </c>
      <c r="B270" s="38" t="s">
        <v>2571</v>
      </c>
      <c r="C270" s="38" t="s">
        <v>1273</v>
      </c>
    </row>
    <row r="271" spans="1:3" x14ac:dyDescent="0.25">
      <c r="A271" s="38">
        <v>372</v>
      </c>
      <c r="B271" s="38" t="s">
        <v>2241</v>
      </c>
      <c r="C271" s="38" t="s">
        <v>1273</v>
      </c>
    </row>
    <row r="272" spans="1:3" s="69" customFormat="1" x14ac:dyDescent="0.25">
      <c r="A272" s="74">
        <v>373</v>
      </c>
      <c r="B272" s="74" t="s">
        <v>2222</v>
      </c>
      <c r="C272" s="74" t="s">
        <v>1273</v>
      </c>
    </row>
    <row r="273" spans="1:3" x14ac:dyDescent="0.25">
      <c r="A273" s="38">
        <v>374</v>
      </c>
      <c r="B273" s="38" t="s">
        <v>2593</v>
      </c>
      <c r="C273" s="38" t="s">
        <v>1270</v>
      </c>
    </row>
    <row r="274" spans="1:3" x14ac:dyDescent="0.25">
      <c r="A274" s="38">
        <v>375</v>
      </c>
      <c r="B274" s="38" t="s">
        <v>2553</v>
      </c>
      <c r="C274" s="38" t="s">
        <v>1270</v>
      </c>
    </row>
    <row r="275" spans="1:3" x14ac:dyDescent="0.25">
      <c r="A275" s="38">
        <v>376</v>
      </c>
      <c r="B275" s="38" t="s">
        <v>2594</v>
      </c>
      <c r="C275" s="38" t="s">
        <v>1270</v>
      </c>
    </row>
    <row r="276" spans="1:3" x14ac:dyDescent="0.25">
      <c r="A276" s="38">
        <v>377</v>
      </c>
      <c r="B276" s="38" t="s">
        <v>2257</v>
      </c>
      <c r="C276" s="38" t="s">
        <v>1270</v>
      </c>
    </row>
    <row r="277" spans="1:3" x14ac:dyDescent="0.25">
      <c r="A277" s="38">
        <v>378</v>
      </c>
      <c r="B277" s="38" t="s">
        <v>2221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2434</v>
      </c>
      <c r="C279" s="38" t="s">
        <v>1270</v>
      </c>
    </row>
    <row r="280" spans="1:3" x14ac:dyDescent="0.25">
      <c r="A280" s="38">
        <v>383</v>
      </c>
      <c r="B280" s="38" t="s">
        <v>2260</v>
      </c>
      <c r="C280" s="38" t="s">
        <v>1273</v>
      </c>
    </row>
    <row r="281" spans="1:3" x14ac:dyDescent="0.25">
      <c r="A281" s="38">
        <v>384</v>
      </c>
      <c r="B281" s="38" t="s">
        <v>2453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2595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2596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2590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2597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2324</v>
      </c>
      <c r="C345" s="38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2598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2614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s="69" customFormat="1" x14ac:dyDescent="0.25">
      <c r="A468" s="76">
        <v>602</v>
      </c>
      <c r="B468" s="76" t="s">
        <v>2385</v>
      </c>
      <c r="C468" s="76" t="s">
        <v>1273</v>
      </c>
    </row>
    <row r="469" spans="1:3" x14ac:dyDescent="0.25">
      <c r="A469" s="38">
        <v>603</v>
      </c>
      <c r="B469" s="38" t="s">
        <v>2386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2360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s="59" customFormat="1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6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x14ac:dyDescent="0.25">
      <c r="A833" s="38">
        <v>987</v>
      </c>
      <c r="B833" s="38" t="s">
        <v>1870</v>
      </c>
      <c r="C833" s="38" t="s">
        <v>1273</v>
      </c>
    </row>
    <row r="834" spans="1:3" s="69" customFormat="1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x14ac:dyDescent="0.25">
      <c r="A842" s="38">
        <v>464</v>
      </c>
      <c r="B842" s="38" t="s">
        <v>2606</v>
      </c>
      <c r="C842" s="38" t="s">
        <v>1273</v>
      </c>
    </row>
    <row r="843" spans="1:3" x14ac:dyDescent="0.25">
      <c r="A843" s="38">
        <v>379</v>
      </c>
      <c r="B843" s="38" t="s">
        <v>2759</v>
      </c>
      <c r="C843" s="38" t="s">
        <v>1270</v>
      </c>
    </row>
  </sheetData>
  <autoFilter ref="A1:C829">
    <sortState ref="A2:C843">
      <sortCondition sortBy="cellColor" ref="A1:A830" dxfId="35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4" t="s">
        <v>2414</v>
      </c>
      <c r="B1" s="205"/>
      <c r="C1" s="205"/>
      <c r="D1" s="205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4" t="s">
        <v>2423</v>
      </c>
      <c r="B18" s="205"/>
      <c r="C18" s="205"/>
      <c r="D18" s="205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2021-08-16T03:47:53Z</dcterms:modified>
</cp:coreProperties>
</file>