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7\"/>
    </mc:Choice>
  </mc:AlternateContent>
  <bookViews>
    <workbookView xWindow="0" yWindow="0" windowWidth="2160" windowHeight="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Hoja5" sheetId="32" r:id="rId9"/>
    <sheet name="Sin Efectivo" sheetId="16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  <externalReference r:id="rId24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REPORTE!$A$4:$Q$238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9" i="1" l="1"/>
  <c r="A230" i="1"/>
  <c r="A231" i="1"/>
  <c r="A232" i="1"/>
  <c r="A233" i="1"/>
  <c r="A234" i="1"/>
  <c r="A235" i="1"/>
  <c r="A236" i="1"/>
  <c r="A237" i="1"/>
  <c r="A238" i="1"/>
  <c r="F229" i="1"/>
  <c r="G229" i="1"/>
  <c r="H229" i="1"/>
  <c r="I229" i="1"/>
  <c r="J229" i="1"/>
  <c r="K229" i="1"/>
  <c r="F230" i="1"/>
  <c r="G230" i="1"/>
  <c r="H230" i="1"/>
  <c r="I230" i="1"/>
  <c r="J230" i="1"/>
  <c r="K230" i="1"/>
  <c r="F231" i="1"/>
  <c r="G231" i="1"/>
  <c r="H231" i="1"/>
  <c r="I231" i="1"/>
  <c r="J231" i="1"/>
  <c r="K231" i="1"/>
  <c r="F232" i="1"/>
  <c r="G232" i="1"/>
  <c r="H232" i="1"/>
  <c r="I232" i="1"/>
  <c r="J232" i="1"/>
  <c r="K232" i="1"/>
  <c r="F233" i="1"/>
  <c r="G233" i="1"/>
  <c r="H233" i="1"/>
  <c r="I233" i="1"/>
  <c r="J233" i="1"/>
  <c r="K233" i="1"/>
  <c r="F234" i="1"/>
  <c r="G234" i="1"/>
  <c r="H234" i="1"/>
  <c r="I234" i="1"/>
  <c r="J234" i="1"/>
  <c r="K234" i="1"/>
  <c r="F235" i="1"/>
  <c r="G235" i="1"/>
  <c r="H235" i="1"/>
  <c r="I235" i="1"/>
  <c r="J235" i="1"/>
  <c r="K235" i="1"/>
  <c r="F236" i="1"/>
  <c r="G236" i="1"/>
  <c r="H236" i="1"/>
  <c r="I236" i="1"/>
  <c r="J236" i="1"/>
  <c r="K236" i="1"/>
  <c r="F237" i="1"/>
  <c r="G237" i="1"/>
  <c r="H237" i="1"/>
  <c r="I237" i="1"/>
  <c r="J237" i="1"/>
  <c r="K237" i="1"/>
  <c r="F238" i="1"/>
  <c r="G238" i="1"/>
  <c r="H238" i="1"/>
  <c r="I238" i="1"/>
  <c r="J238" i="1"/>
  <c r="K238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212" i="1"/>
  <c r="G212" i="1"/>
  <c r="H212" i="1"/>
  <c r="I212" i="1"/>
  <c r="J212" i="1"/>
  <c r="K212" i="1"/>
  <c r="F213" i="1"/>
  <c r="G213" i="1"/>
  <c r="H213" i="1"/>
  <c r="I213" i="1"/>
  <c r="J213" i="1"/>
  <c r="K213" i="1"/>
  <c r="F214" i="1"/>
  <c r="G214" i="1"/>
  <c r="H214" i="1"/>
  <c r="I214" i="1"/>
  <c r="J214" i="1"/>
  <c r="K214" i="1"/>
  <c r="F215" i="1"/>
  <c r="G215" i="1"/>
  <c r="H215" i="1"/>
  <c r="I215" i="1"/>
  <c r="J215" i="1"/>
  <c r="K215" i="1"/>
  <c r="F216" i="1"/>
  <c r="G216" i="1"/>
  <c r="H216" i="1"/>
  <c r="I216" i="1"/>
  <c r="J216" i="1"/>
  <c r="K216" i="1"/>
  <c r="F217" i="1"/>
  <c r="G217" i="1"/>
  <c r="H217" i="1"/>
  <c r="I217" i="1"/>
  <c r="J217" i="1"/>
  <c r="K217" i="1"/>
  <c r="F218" i="1"/>
  <c r="G218" i="1"/>
  <c r="H218" i="1"/>
  <c r="I218" i="1"/>
  <c r="J218" i="1"/>
  <c r="K218" i="1"/>
  <c r="F219" i="1"/>
  <c r="G219" i="1"/>
  <c r="H219" i="1"/>
  <c r="I219" i="1"/>
  <c r="J219" i="1"/>
  <c r="K219" i="1"/>
  <c r="F220" i="1"/>
  <c r="G220" i="1"/>
  <c r="H220" i="1"/>
  <c r="I220" i="1"/>
  <c r="J220" i="1"/>
  <c r="K220" i="1"/>
  <c r="F221" i="1"/>
  <c r="G221" i="1"/>
  <c r="H221" i="1"/>
  <c r="I221" i="1"/>
  <c r="J221" i="1"/>
  <c r="K221" i="1"/>
  <c r="F222" i="1"/>
  <c r="G222" i="1"/>
  <c r="H222" i="1"/>
  <c r="I222" i="1"/>
  <c r="J222" i="1"/>
  <c r="K222" i="1"/>
  <c r="F223" i="1"/>
  <c r="G223" i="1"/>
  <c r="H223" i="1"/>
  <c r="I223" i="1"/>
  <c r="J223" i="1"/>
  <c r="K223" i="1"/>
  <c r="F224" i="1"/>
  <c r="G224" i="1"/>
  <c r="H224" i="1"/>
  <c r="I224" i="1"/>
  <c r="J224" i="1"/>
  <c r="K224" i="1"/>
  <c r="F225" i="1"/>
  <c r="G225" i="1"/>
  <c r="H225" i="1"/>
  <c r="I225" i="1"/>
  <c r="J225" i="1"/>
  <c r="K225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F228" i="1"/>
  <c r="G228" i="1"/>
  <c r="H228" i="1"/>
  <c r="I228" i="1"/>
  <c r="J228" i="1"/>
  <c r="K228" i="1"/>
  <c r="A204" i="1" l="1"/>
  <c r="A205" i="1"/>
  <c r="A206" i="1"/>
  <c r="A207" i="1"/>
  <c r="A208" i="1"/>
  <c r="A209" i="1"/>
  <c r="F204" i="1"/>
  <c r="G204" i="1"/>
  <c r="H204" i="1"/>
  <c r="I204" i="1"/>
  <c r="J204" i="1"/>
  <c r="K204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F203" i="1"/>
  <c r="G203" i="1"/>
  <c r="H203" i="1"/>
  <c r="I203" i="1"/>
  <c r="J203" i="1"/>
  <c r="K203" i="1"/>
  <c r="F13" i="1"/>
  <c r="G13" i="1"/>
  <c r="H13" i="1"/>
  <c r="I13" i="1"/>
  <c r="J13" i="1"/>
  <c r="K13" i="1"/>
  <c r="A175" i="1"/>
  <c r="A176" i="1"/>
  <c r="A177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4" i="1" l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A163" i="1"/>
  <c r="A174" i="1"/>
  <c r="A173" i="1"/>
  <c r="A172" i="1"/>
  <c r="A171" i="1"/>
  <c r="A170" i="1"/>
  <c r="A169" i="1"/>
  <c r="A168" i="1"/>
  <c r="A167" i="1"/>
  <c r="A166" i="1"/>
  <c r="A165" i="1"/>
  <c r="A164" i="1"/>
  <c r="F162" i="1" l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A139" i="1"/>
  <c r="A138" i="1"/>
  <c r="A137" i="1"/>
  <c r="A136" i="1"/>
  <c r="A135" i="1"/>
  <c r="A134" i="1"/>
  <c r="A133" i="1"/>
  <c r="F132" i="1" l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32" i="1"/>
  <c r="A131" i="1"/>
  <c r="A130" i="1"/>
  <c r="A129" i="1"/>
  <c r="A128" i="1"/>
  <c r="A127" i="1"/>
  <c r="A126" i="1"/>
  <c r="A125" i="1"/>
  <c r="F124" i="1" l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F107" i="1" l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F28" i="1"/>
  <c r="G28" i="1"/>
  <c r="H28" i="1"/>
  <c r="I28" i="1"/>
  <c r="J28" i="1"/>
  <c r="K28" i="1"/>
  <c r="A28" i="1"/>
  <c r="E2" i="32" l="1"/>
  <c r="A91" i="1" l="1"/>
  <c r="A90" i="1"/>
  <c r="A89" i="1"/>
  <c r="A88" i="1"/>
  <c r="A87" i="1"/>
  <c r="A86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B146" i="16" l="1"/>
  <c r="B93" i="16"/>
  <c r="B75" i="16"/>
  <c r="A28" i="16"/>
  <c r="C28" i="16"/>
  <c r="A29" i="16"/>
  <c r="C29" i="16"/>
  <c r="A30" i="16"/>
  <c r="C30" i="16"/>
  <c r="A31" i="16"/>
  <c r="C31" i="16"/>
  <c r="A32" i="16"/>
  <c r="C3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A131" i="16"/>
  <c r="C131" i="16"/>
  <c r="A132" i="16"/>
  <c r="C132" i="16"/>
  <c r="A133" i="16"/>
  <c r="C133" i="16"/>
  <c r="A134" i="16"/>
  <c r="C134" i="16"/>
  <c r="A135" i="16"/>
  <c r="C135" i="16"/>
  <c r="A136" i="16"/>
  <c r="C136" i="16"/>
  <c r="A137" i="16"/>
  <c r="C137" i="16"/>
  <c r="A138" i="16"/>
  <c r="C138" i="16"/>
  <c r="A139" i="16"/>
  <c r="C139" i="16"/>
  <c r="A140" i="16"/>
  <c r="C140" i="16"/>
  <c r="A141" i="16"/>
  <c r="C141" i="16"/>
  <c r="A142" i="16"/>
  <c r="C142" i="16"/>
  <c r="A143" i="16"/>
  <c r="C143" i="16"/>
  <c r="B110" i="16" l="1"/>
  <c r="A71" i="16"/>
  <c r="C71" i="16"/>
  <c r="A72" i="16"/>
  <c r="C72" i="16"/>
  <c r="A73" i="16"/>
  <c r="C73" i="16"/>
  <c r="A106" i="16"/>
  <c r="C106" i="16"/>
  <c r="A107" i="16"/>
  <c r="C107" i="16"/>
  <c r="A108" i="16"/>
  <c r="C108" i="16"/>
  <c r="A102" i="16"/>
  <c r="C102" i="16"/>
  <c r="A103" i="16"/>
  <c r="C103" i="16"/>
  <c r="A104" i="16"/>
  <c r="C104" i="16"/>
  <c r="A105" i="16"/>
  <c r="C105" i="16"/>
  <c r="A87" i="16"/>
  <c r="C87" i="16"/>
  <c r="A88" i="16"/>
  <c r="C88" i="16"/>
  <c r="A89" i="16"/>
  <c r="C89" i="16"/>
  <c r="A90" i="16"/>
  <c r="C90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F85" i="1"/>
  <c r="G85" i="1"/>
  <c r="H85" i="1"/>
  <c r="I85" i="1"/>
  <c r="J85" i="1"/>
  <c r="K85" i="1"/>
  <c r="A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2" i="1"/>
  <c r="A84" i="1"/>
  <c r="A83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81" i="1"/>
  <c r="A80" i="1"/>
  <c r="A79" i="1"/>
  <c r="A78" i="1"/>
  <c r="A77" i="1"/>
  <c r="A76" i="1"/>
  <c r="A75" i="1"/>
  <c r="A74" i="1"/>
  <c r="A73" i="1"/>
  <c r="A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C145" i="16" l="1"/>
  <c r="A145" i="16"/>
  <c r="C144" i="16"/>
  <c r="A144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09" i="16"/>
  <c r="A109" i="16"/>
  <c r="C101" i="16"/>
  <c r="A101" i="16"/>
  <c r="C100" i="16"/>
  <c r="A100" i="16"/>
  <c r="C99" i="16"/>
  <c r="A99" i="16"/>
  <c r="C98" i="16"/>
  <c r="A98" i="16"/>
  <c r="C97" i="16"/>
  <c r="A97" i="16"/>
  <c r="C92" i="16"/>
  <c r="A92" i="16"/>
  <c r="C91" i="16"/>
  <c r="A91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4" i="16"/>
  <c r="A74" i="16"/>
  <c r="C70" i="16"/>
  <c r="A70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B33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3" i="16" l="1"/>
  <c r="A51" i="1" l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7" i="1" l="1"/>
  <c r="F47" i="1"/>
  <c r="G47" i="1"/>
  <c r="H47" i="1"/>
  <c r="I47" i="1"/>
  <c r="J47" i="1"/>
  <c r="K47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 l="1"/>
  <c r="A33" i="1"/>
  <c r="A32" i="1"/>
  <c r="A31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 l="1"/>
  <c r="G30" i="1"/>
  <c r="H30" i="1"/>
  <c r="I30" i="1"/>
  <c r="J30" i="1"/>
  <c r="K30" i="1"/>
  <c r="F29" i="1"/>
  <c r="G29" i="1"/>
  <c r="H29" i="1"/>
  <c r="I29" i="1"/>
  <c r="J29" i="1"/>
  <c r="K29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0" i="1"/>
  <c r="A29" i="1"/>
  <c r="A27" i="1"/>
  <c r="A26" i="1"/>
  <c r="A25" i="1"/>
  <c r="A24" i="1"/>
  <c r="A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22" i="1"/>
  <c r="A21" i="1"/>
  <c r="A20" i="1"/>
  <c r="A19" i="1"/>
  <c r="A18" i="1"/>
  <c r="A17" i="1"/>
  <c r="A16" i="1"/>
  <c r="A15" i="1"/>
  <c r="F14" i="1"/>
  <c r="G14" i="1"/>
  <c r="H14" i="1"/>
  <c r="I14" i="1"/>
  <c r="J14" i="1"/>
  <c r="K14" i="1"/>
  <c r="A14" i="1"/>
  <c r="A13" i="1" l="1"/>
  <c r="A9" i="3"/>
  <c r="G9" i="3"/>
  <c r="H9" i="3"/>
  <c r="I9" i="3"/>
  <c r="J9" i="3"/>
  <c r="F9" i="3"/>
  <c r="F11" i="1"/>
  <c r="G11" i="1"/>
  <c r="H11" i="1"/>
  <c r="I11" i="1"/>
  <c r="J11" i="1"/>
  <c r="K11" i="1"/>
  <c r="A11" i="1"/>
  <c r="F12" i="1" l="1"/>
  <c r="G12" i="1"/>
  <c r="H12" i="1"/>
  <c r="I12" i="1"/>
  <c r="J12" i="1"/>
  <c r="K12" i="1"/>
  <c r="A12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<sst xmlns="http://schemas.openxmlformats.org/spreadsheetml/2006/main" count="15807" uniqueCount="2897">
  <si>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</si>
  <si>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</si>
  <si>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</si>
  <si>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</si>
  <si>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</si>
  <si>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</si>
  <si>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</si>
  <si>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</si>
  <si>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</si>
  <si>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</si>
  <si>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</si>
  <si>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</si>
  <si>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</si>
  <si>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</si>
  <si>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</si>
  <si>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</si>
  <si>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</si>
  <si>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</si>
  <si>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</si>
  <si>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</si>
  <si>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</si>
  <si>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</si>
  <si>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</si>
  <si>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</si>
  <si>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</si>
  <si>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</si>
  <si>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</si>
  <si>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</si>
  <si>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</si>
  <si>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</si>
  <si>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</si>
  <si>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</si>
  <si>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</si>
  <si>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</si>
  <si>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</si>
  <si>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</si>
  <si>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</si>
  <si>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</si>
  <si>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</si>
  <si>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</si>
  <si>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</si>
  <si>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</si>
  <si>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</si>
  <si>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</si>
  <si>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</si>
  <si>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</si>
  <si>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</si>
  <si>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</si>
  <si>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</si>
  <si>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</si>
  <si>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</si>
  <si>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</si>
  <si>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</si>
  <si>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</si>
  <si>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</si>
  <si>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</si>
  <si>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</si>
  <si>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</si>
  <si>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</si>
  <si>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</si>
  <si>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</si>
  <si>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</si>
  <si>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</si>
  <si>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</si>
  <si>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</si>
  <si>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</si>
  <si>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</si>
  <si>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</si>
  <si>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</si>
  <si>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</si>
  <si>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</si>
  <si>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</si>
  <si>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</si>
  <si>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</si>
  <si>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</si>
  <si>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</si>
  <si>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</si>
  <si>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</si>
  <si>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</si>
  <si>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</si>
  <si>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</si>
  <si>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</si>
  <si>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</si>
  <si>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</si>
  <si>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</si>
  <si>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</si>
  <si>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</si>
  <si>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</si>
  <si>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</si>
  <si>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</si>
  <si>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</si>
  <si>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</si>
  <si>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</si>
  <si>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</si>
  <si>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</si>
  <si>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</si>
  <si>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</si>
  <si>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</si>
  <si>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</si>
  <si>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</si>
  <si>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</si>
  <si>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</si>
  <si>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</si>
  <si>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</si>
  <si>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</si>
  <si>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</si>
  <si>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</si>
  <si>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</si>
  <si>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</si>
  <si>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</si>
  <si>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</si>
  <si>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</si>
  <si>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</si>
  <si>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</si>
  <si>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</si>
  <si>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</si>
  <si>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</si>
  <si>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</si>
  <si>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</si>
  <si>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</si>
  <si>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</si>
  <si>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</si>
  <si>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</si>
  <si>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</si>
  <si>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</si>
  <si>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</si>
  <si>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</si>
  <si>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</si>
  <si>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</si>
  <si>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</si>
  <si>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</si>
  <si>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</si>
  <si>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</si>
  <si>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</si>
  <si>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</si>
  <si>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</si>
  <si>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</si>
  <si>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</si>
  <si>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</si>
  <si>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</si>
  <si>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</si>
  <si>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</si>
  <si>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</si>
  <si>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</si>
  <si>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</si>
  <si>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</si>
  <si>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</si>
  <si>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</si>
  <si>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</si>
  <si>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</si>
  <si>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</si>
  <si>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</si>
  <si>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</si>
  <si>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</si>
  <si>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</si>
  <si>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</si>
  <si>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</si>
  <si>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</si>
  <si>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</si>
  <si>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</si>
  <si>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</si>
  <si>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</si>
  <si>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</si>
  <si>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</si>
  <si>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</si>
  <si>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</si>
  <si>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</si>
  <si>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</si>
  <si>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</si>
  <si>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</si>
  <si>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</si>
  <si>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</si>
  <si>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</si>
  <si>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</si>
  <si>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</si>
  <si>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</si>
  <si>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</si>
  <si>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</si>
  <si>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</si>
  <si>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</si>
  <si>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</si>
  <si>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</si>
  <si>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</si>
  <si>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</si>
  <si>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</si>
  <si>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</si>
  <si>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</si>
  <si>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</si>
  <si>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</si>
  <si>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</si>
  <si>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</si>
  <si>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</si>
  <si>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</si>
  <si>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</si>
  <si>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</si>
  <si>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</si>
  <si>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</si>
  <si>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</si>
  <si>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</si>
  <si>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</si>
  <si>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</si>
  <si>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</si>
  <si>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</si>
  <si>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</si>
  <si>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</si>
  <si>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</si>
  <si>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</si>
  <si>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</si>
  <si>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</si>
  <si>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</si>
  <si>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</si>
  <si>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</si>
  <si>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</si>
  <si>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</si>
  <si>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</si>
  <si>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</si>
  <si>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</si>
  <si>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</si>
  <si>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</si>
  <si>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</si>
  <si>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</si>
  <si>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</si>
  <si>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</si>
  <si>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</si>
  <si>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</si>
  <si>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</si>
  <si>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</si>
  <si>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</si>
  <si>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</si>
  <si>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</si>
  <si>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</si>
  <si>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</si>
  <si>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</si>
  <si>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</si>
  <si>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</si>
  <si>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</si>
  <si>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</si>
  <si>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</si>
  <si>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</si>
  <si>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</si>
  <si>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</si>
  <si>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</si>
  <si>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</si>
  <si>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</si>
  <si>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</si>
  <si>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</si>
  <si>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</si>
  <si>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</si>
  <si>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</si>
  <si>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</si>
  <si>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</si>
  <si>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</si>
  <si>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</si>
  <si>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</si>
  <si>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</si>
  <si>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</si>
  <si>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</si>
  <si>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</si>
  <si>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</si>
  <si>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</si>
  <si>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</si>
  <si>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</si>
  <si>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</si>
  <si>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</si>
  <si>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</si>
  <si>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</si>
  <si>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</si>
  <si>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</si>
  <si>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</si>
  <si>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</si>
  <si>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</si>
  <si>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</si>
  <si>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</si>
  <si>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</si>
  <si>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</si>
  <si>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</si>
  <si>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</si>
  <si>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</si>
  <si>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</si>
  <si>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</si>
  <si>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</si>
  <si>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</si>
  <si>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</si>
  <si>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</si>
  <si>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</si>
  <si>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</si>
  <si>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</si>
  <si>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</si>
  <si>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</si>
  <si>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</si>
  <si>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</si>
  <si>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</si>
  <si>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</si>
  <si>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</si>
  <si>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</si>
  <si>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</si>
  <si>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</si>
  <si>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</si>
  <si>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</si>
  <si>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</si>
  <si>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</si>
  <si>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</si>
  <si>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</si>
  <si>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</si>
  <si>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</si>
  <si>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</si>
  <si>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</si>
  <si>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</si>
  <si>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</si>
  <si>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</si>
  <si>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</si>
  <si>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</si>
  <si>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</si>
  <si>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</si>
  <si>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</si>
  <si>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</si>
  <si>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</si>
  <si>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</si>
  <si>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</si>
  <si>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</si>
  <si>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</si>
  <si>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</si>
  <si>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</si>
  <si>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</si>
  <si>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</si>
  <si>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</si>
  <si>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</si>
  <si>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</si>
  <si>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</si>
  <si>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</si>
  <si>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</si>
  <si>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</si>
  <si>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</si>
  <si>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</si>
  <si>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</si>
  <si>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</si>
  <si>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</si>
  <si>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</si>
  <si>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</si>
  <si>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</si>
  <si>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</si>
  <si>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</si>
  <si>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</si>
  <si>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</si>
  <si>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</si>
  <si>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</si>
  <si>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</si>
  <si>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</si>
  <si>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</si>
  <si>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</si>
  <si>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</si>
  <si>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</si>
  <si>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</si>
  <si>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</si>
  <si>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</si>
  <si>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</si>
  <si>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</si>
  <si>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</si>
  <si>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</si>
  <si>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</si>
  <si>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</si>
  <si>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</si>
  <si>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</si>
  <si>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</si>
  <si>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</si>
  <si>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</si>
  <si>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</si>
  <si>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</si>
  <si>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</si>
  <si>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</si>
  <si>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</si>
  <si>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</si>
  <si>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</si>
  <si>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</si>
  <si>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</si>
  <si>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</si>
  <si>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</si>
  <si>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</si>
  <si>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</si>
  <si>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</si>
  <si>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</si>
  <si>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</si>
  <si>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</si>
  <si>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</si>
  <si>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</si>
  <si>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</si>
  <si>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</si>
  <si>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</si>
  <si>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</si>
  <si>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</si>
  <si>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</si>
  <si>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</si>
  <si>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</si>
  <si>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</si>
  <si>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</si>
  <si>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</si>
  <si>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</si>
  <si>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</si>
  <si>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</si>
  <si>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</si>
  <si>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</si>
  <si>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</si>
  <si>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</si>
  <si>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</si>
  <si>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</si>
  <si>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</si>
  <si>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</si>
  <si>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</si>
  <si>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</si>
  <si>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</si>
  <si>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</si>
  <si>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</si>
  <si>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</si>
  <si>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</si>
  <si>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</si>
  <si>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</si>
  <si>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</si>
  <si>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</si>
  <si>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</si>
  <si>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</si>
  <si>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</si>
  <si>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</si>
  <si>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</si>
  <si>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</si>
  <si>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</si>
  <si>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</si>
  <si>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</si>
  <si>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</si>
  <si>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</si>
  <si>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</si>
  <si>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</si>
  <si>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</si>
  <si>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</si>
  <si>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</si>
  <si>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</si>
  <si>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</si>
  <si>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</si>
  <si>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</si>
  <si>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</si>
  <si>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</si>
  <si>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</si>
  <si>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</si>
  <si>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</si>
  <si>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</si>
  <si>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</si>
  <si>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</si>
  <si>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</si>
  <si>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</si>
  <si>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</si>
  <si>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</si>
  <si>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</si>
  <si>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</si>
  <si>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</si>
  <si>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</si>
  <si>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</si>
  <si>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</si>
  <si>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</si>
  <si>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</si>
  <si>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</si>
  <si>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</si>
  <si>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</si>
  <si>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</si>
  <si>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</si>
  <si>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</si>
  <si>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</si>
  <si>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</si>
  <si>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</si>
  <si>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</si>
  <si>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</si>
  <si>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</si>
  <si>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</si>
  <si>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</si>
  <si>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</si>
  <si>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</si>
  <si>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</si>
  <si>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</si>
  <si>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</si>
  <si>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</si>
  <si>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</si>
  <si>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</si>
  <si>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</si>
  <si>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</si>
  <si>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</si>
  <si>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</si>
  <si>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</si>
  <si>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</si>
  <si>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</si>
  <si>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</si>
  <si>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</si>
  <si>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</si>
  <si>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</si>
  <si>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</si>
  <si>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</si>
  <si>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</si>
  <si>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</si>
  <si>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</si>
  <si>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</si>
  <si>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</si>
  <si>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</si>
  <si>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</si>
  <si>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</si>
  <si>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</si>
  <si>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</si>
  <si>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</si>
  <si>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</si>
  <si>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</si>
  <si>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</si>
  <si>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</si>
  <si>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</si>
  <si>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</si>
  <si>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</si>
  <si>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</si>
  <si>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</si>
  <si>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</si>
  <si>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</si>
  <si>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</si>
  <si>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</si>
  <si>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</si>
  <si>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</si>
  <si>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</si>
  <si>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</si>
  <si>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</si>
  <si>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</si>
  <si>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</si>
  <si>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</si>
  <si>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</si>
  <si>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</si>
  <si>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</si>
  <si>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</si>
  <si>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</si>
  <si>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</si>
  <si>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</si>
  <si>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</si>
  <si>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</si>
  <si>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</si>
  <si>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</si>
  <si>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</si>
  <si>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</si>
  <si>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</si>
  <si>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</si>
  <si>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</si>
  <si>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</si>
  <si>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</si>
  <si>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</si>
  <si>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</si>
  <si>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</si>
  <si>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</si>
  <si>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</si>
  <si>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</si>
  <si>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</si>
  <si>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</si>
  <si>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</si>
  <si>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</si>
  <si>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</si>
  <si>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</si>
  <si>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</si>
  <si>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</si>
  <si>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</si>
  <si>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</si>
  <si>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</si>
  <si>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</si>
  <si>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</si>
  <si>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</si>
  <si>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</si>
  <si>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</si>
  <si>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</si>
  <si>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</si>
  <si>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</si>
  <si>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</si>
  <si>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</si>
  <si>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</si>
  <si>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</si>
  <si>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</si>
  <si>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</si>
  <si>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</si>
  <si>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</si>
  <si>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</si>
  <si>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</si>
  <si>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</si>
  <si>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</si>
  <si>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</si>
  <si>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</si>
  <si>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</si>
  <si>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</si>
  <si>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</si>
  <si>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</si>
  <si>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</si>
  <si>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</si>
  <si>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</si>
  <si>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</si>
  <si>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</si>
  <si>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</si>
  <si>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</si>
  <si>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</si>
  <si>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</si>
  <si>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</si>
  <si>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</si>
  <si>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</si>
  <si>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</si>
  <si>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</si>
  <si>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</si>
  <si>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</si>
  <si>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</si>
  <si>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</si>
  <si>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</si>
  <si>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</si>
  <si>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</si>
  <si>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</si>
  <si>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</si>
  <si>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</si>
  <si>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</si>
  <si>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</si>
  <si>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</si>
  <si>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</si>
  <si>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</si>
  <si>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</si>
  <si>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</si>
  <si>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</si>
  <si>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</si>
  <si>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</si>
  <si>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</si>
  <si>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</si>
  <si>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</si>
  <si>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</si>
  <si>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</si>
  <si>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</si>
  <si>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</si>
  <si>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</si>
  <si>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</si>
  <si>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</si>
  <si>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</si>
  <si>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</si>
  <si>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</si>
  <si>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</si>
  <si>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</si>
  <si>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</si>
  <si>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</si>
  <si>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</si>
  <si>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</si>
  <si>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</si>
  <si>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</si>
  <si>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</si>
  <si>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</si>
  <si>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</si>
  <si>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</si>
  <si>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</si>
  <si>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</si>
  <si>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</si>
  <si>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</si>
  <si>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</si>
  <si>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</si>
  <si>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</si>
  <si>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</si>
  <si>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</si>
  <si>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</si>
  <si>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</si>
  <si>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</si>
  <si>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</si>
  <si>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</si>
  <si>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</si>
  <si>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</si>
  <si>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</si>
  <si>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</si>
  <si>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</si>
  <si>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</si>
  <si>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</si>
  <si>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</si>
  <si>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</si>
  <si>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</si>
  <si>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</si>
  <si>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</si>
  <si>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</si>
  <si>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</si>
  <si>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</si>
  <si>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</si>
  <si>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</si>
  <si>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</si>
  <si>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</si>
  <si>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</si>
  <si>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</si>
  <si>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</si>
  <si>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</si>
  <si>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</si>
  <si>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</si>
  <si>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</si>
  <si>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</si>
  <si>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</si>
  <si>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</si>
  <si>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</si>
  <si>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</si>
  <si>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</si>
  <si>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</si>
  <si>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</si>
  <si>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</si>
  <si>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</si>
  <si>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</si>
  <si>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</si>
  <si>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</si>
  <si>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</si>
  <si>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</si>
  <si>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</si>
  <si>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</si>
  <si>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</si>
  <si>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</si>
  <si>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</si>
  <si>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</si>
  <si>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</si>
  <si>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</si>
  <si>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</si>
  <si>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</si>
  <si>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</si>
  <si>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</si>
  <si>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</si>
  <si>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</si>
  <si>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</si>
  <si>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</si>
  <si>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</si>
  <si>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</si>
  <si>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</si>
  <si>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</si>
  <si>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</si>
  <si>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</si>
  <si>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</si>
  <si>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</si>
  <si>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</si>
  <si>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</si>
  <si>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</si>
  <si>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</si>
  <si>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</si>
  <si>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</si>
  <si>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</si>
  <si>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</si>
  <si>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</si>
  <si>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</si>
  <si>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</si>
  <si>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</si>
  <si>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</si>
  <si>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</si>
  <si>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</si>
  <si>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</si>
  <si>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</si>
  <si>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</si>
  <si>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</si>
  <si>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</si>
  <si>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</si>
  <si>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</si>
  <si>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</si>
  <si>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</si>
  <si>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</si>
  <si>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</si>
  <si>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</si>
  <si>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</si>
  <si>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</si>
  <si>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</si>
  <si>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</si>
  <si>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</si>
  <si>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</si>
  <si>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</si>
  <si>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</si>
  <si>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</si>
  <si>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</si>
  <si>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</si>
  <si>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</si>
  <si>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</si>
  <si>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</si>
  <si>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</si>
  <si>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</si>
  <si>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</si>
  <si>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</si>
  <si>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</si>
  <si>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</si>
  <si>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</si>
  <si>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</si>
  <si>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</si>
  <si>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</si>
  <si>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</si>
  <si>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</si>
  <si>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</si>
  <si>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</si>
  <si>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</si>
  <si>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</si>
  <si>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</si>
  <si>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</si>
  <si>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</si>
  <si>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</si>
  <si>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</si>
  <si>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</si>
  <si>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</si>
  <si>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</si>
  <si>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</si>
  <si>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</si>
  <si>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</si>
  <si>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</si>
  <si>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</si>
  <si>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</si>
  <si>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</si>
  <si>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</si>
  <si>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</si>
  <si>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</si>
  <si>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</si>
  <si>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</si>
  <si>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</si>
  <si>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</si>
  <si>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</si>
  <si>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</si>
  <si>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</si>
  <si>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</si>
  <si>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</si>
  <si>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</si>
  <si>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</si>
  <si>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</si>
  <si>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</si>
  <si>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</si>
  <si>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</si>
  <si>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</si>
  <si>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</si>
  <si>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</si>
  <si>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</si>
  <si>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</si>
  <si>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</si>
  <si>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</si>
  <si>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</si>
  <si>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</si>
  <si>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</si>
  <si>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</si>
  <si>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</si>
  <si>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</si>
  <si>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</si>
  <si>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</si>
  <si>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</si>
  <si>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</si>
  <si>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</si>
  <si>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</si>
  <si>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</si>
  <si>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</si>
  <si>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</si>
  <si>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</si>
  <si>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</si>
  <si>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</si>
  <si>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</si>
  <si>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</si>
  <si>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</si>
  <si>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</si>
  <si>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</si>
  <si>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</si>
  <si>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</si>
  <si>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</si>
  <si>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</si>
  <si>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</si>
  <si>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</si>
  <si>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</si>
  <si>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</si>
  <si>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</si>
  <si>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</si>
  <si>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</si>
  <si>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</si>
  <si>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</si>
  <si>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</si>
  <si>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</si>
  <si>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</si>
  <si>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</si>
  <si>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</si>
  <si>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</si>
  <si>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</si>
  <si>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</si>
  <si>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</si>
  <si>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</si>
  <si>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</si>
  <si>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</si>
  <si>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</si>
  <si>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</si>
  <si>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</si>
  <si>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</si>
  <si>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</si>
  <si>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</si>
  <si>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</si>
  <si>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</si>
  <si>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</si>
  <si>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</si>
  <si>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</si>
  <si>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</si>
  <si>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</si>
  <si>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</si>
  <si>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</si>
  <si>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</si>
  <si>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</si>
  <si>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</si>
  <si>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</si>
  <si>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</si>
  <si>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</si>
  <si>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</si>
  <si>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</si>
  <si>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</si>
  <si>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</si>
  <si>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</si>
  <si>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</si>
  <si>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</si>
  <si>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</si>
  <si>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</si>
  <si>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</si>
  <si>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</si>
  <si>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</si>
  <si>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</si>
  <si>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</si>
  <si>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</si>
  <si>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</si>
  <si>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</si>
  <si>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</si>
  <si>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</si>
  <si>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</si>
  <si>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</si>
  <si>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</si>
  <si>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</si>
  <si>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</si>
  <si>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</si>
  <si>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</si>
  <si>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</si>
  <si>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</si>
  <si>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</si>
  <si>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</si>
  <si>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</si>
  <si>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</si>
  <si>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</si>
  <si>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</si>
  <si>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</si>
  <si>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</si>
  <si>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</si>
  <si>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</si>
  <si>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</si>
  <si>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</si>
  <si>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</si>
  <si>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</si>
  <si>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</si>
  <si>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</si>
  <si>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</si>
  <si>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</si>
  <si>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</si>
  <si>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</si>
  <si>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</si>
  <si>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</si>
  <si>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</si>
  <si>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</si>
  <si>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</si>
  <si>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</si>
  <si>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</si>
  <si>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</si>
  <si>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</si>
  <si>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</si>
  <si>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</si>
  <si>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</si>
  <si>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</si>
  <si>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</si>
  <si>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</si>
  <si>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</si>
  <si>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</si>
  <si>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</si>
  <si>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</si>
  <si>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</si>
  <si>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</si>
  <si>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</si>
  <si>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</si>
  <si>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</si>
  <si>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</si>
  <si>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</si>
  <si>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</si>
  <si>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</si>
  <si>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</si>
  <si>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</si>
  <si>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</si>
  <si>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</si>
  <si>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</si>
  <si>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</si>
  <si>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</si>
  <si>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</si>
  <si>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</si>
  <si>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</si>
  <si>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</si>
  <si>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</si>
  <si>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</si>
  <si>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</si>
  <si>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</si>
  <si>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</si>
  <si>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</si>
  <si>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</si>
  <si>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</si>
  <si>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</si>
  <si>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</si>
  <si>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</si>
  <si>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</si>
  <si>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</si>
  <si>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</si>
  <si>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</si>
  <si>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</si>
  <si>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</si>
  <si>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</si>
  <si>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</si>
  <si>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</si>
  <si>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</si>
  <si>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</si>
  <si>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</si>
  <si>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</si>
  <si>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</si>
  <si>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</si>
  <si>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</si>
  <si>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</si>
  <si>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</si>
  <si>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</si>
  <si>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</si>
  <si>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</si>
  <si>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</si>
  <si>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</si>
  <si>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</si>
  <si>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</si>
  <si>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</si>
  <si>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</si>
  <si>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</si>
  <si>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</si>
  <si>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</si>
  <si>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</si>
  <si>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</si>
  <si>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</si>
  <si>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</si>
  <si>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</si>
  <si>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</si>
  <si>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</si>
  <si>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</si>
  <si>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</si>
  <si>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</si>
  <si>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</si>
  <si>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</si>
  <si>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</si>
  <si>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</si>
  <si>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</si>
  <si>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</si>
  <si>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</si>
  <si>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</si>
  <si>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</si>
  <si>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</si>
  <si>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</si>
  <si>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</si>
  <si>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</si>
  <si>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</si>
  <si>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</si>
  <si>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</si>
  <si>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</si>
  <si>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</si>
  <si>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</si>
  <si>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</si>
  <si>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</si>
  <si>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</si>
  <si>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</si>
  <si>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</si>
  <si>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</si>
  <si>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</si>
  <si>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</si>
  <si>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</si>
  <si>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</si>
  <si>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</si>
  <si>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</si>
  <si>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</si>
  <si>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</si>
  <si>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</si>
  <si>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</si>
  <si>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</si>
  <si>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</si>
  <si>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</si>
  <si>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</si>
  <si>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</si>
  <si>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</si>
  <si>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</si>
  <si>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</si>
  <si>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</si>
  <si>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</si>
  <si>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</si>
  <si>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</si>
  <si>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</si>
  <si>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</si>
  <si>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</si>
  <si>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</si>
  <si>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</si>
  <si>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</si>
  <si>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</si>
  <si>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</si>
  <si>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</si>
  <si>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</si>
  <si>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</si>
  <si>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</si>
  <si>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</si>
  <si>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</si>
  <si>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</si>
  <si>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</si>
  <si>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</si>
  <si>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</si>
  <si>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</si>
  <si>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</si>
  <si>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</si>
  <si>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</si>
  <si>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</si>
  <si>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</si>
  <si>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</si>
  <si>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</si>
  <si>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</si>
  <si>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</si>
  <si>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</si>
  <si>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</si>
  <si>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</si>
  <si>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</si>
  <si>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</si>
  <si>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</si>
  <si>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</si>
  <si>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</si>
  <si>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</si>
  <si>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</si>
  <si>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</si>
  <si>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</si>
  <si>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</si>
  <si>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</si>
  <si>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</si>
  <si>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</si>
  <si>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</si>
  <si>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</si>
  <si>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</si>
  <si>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</si>
  <si>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</si>
  <si>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</si>
  <si>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</si>
  <si>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</si>
  <si>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</si>
  <si>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</si>
  <si>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</si>
  <si>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</si>
  <si>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</si>
  <si>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</si>
  <si>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</si>
  <si>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</si>
  <si>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</si>
  <si>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</si>
  <si>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</si>
  <si>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</si>
  <si>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</si>
  <si>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</si>
  <si>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</si>
  <si>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</si>
  <si>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</si>
  <si>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</si>
  <si>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</si>
  <si>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</si>
  <si>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</si>
  <si>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</si>
  <si>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</si>
  <si>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</si>
  <si>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</si>
  <si>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</si>
  <si>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</si>
  <si>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</si>
  <si>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</si>
  <si>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</si>
  <si>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</si>
  <si>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</si>
  <si>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</si>
  <si>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</si>
  <si>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</si>
  <si>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</si>
  <si>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</si>
  <si>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</si>
  <si>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</si>
  <si>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</si>
  <si>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</si>
  <si>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</si>
  <si>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</si>
  <si>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</si>
  <si>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</si>
  <si>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</si>
  <si>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</si>
  <si>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</si>
  <si>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</si>
  <si>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</si>
  <si>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</si>
  <si>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</si>
  <si>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</si>
  <si>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</si>
  <si>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</si>
  <si>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</si>
  <si>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</si>
  <si>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</si>
  <si>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</si>
  <si>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</si>
  <si>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</si>
  <si>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</si>
  <si>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</si>
  <si>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</si>
  <si>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</si>
  <si>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</si>
  <si>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</si>
  <si>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</si>
  <si>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</si>
  <si>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</si>
  <si>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</si>
  <si>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</si>
  <si>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</si>
  <si>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</si>
  <si>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</si>
  <si>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</si>
  <si>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</si>
  <si>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</si>
  <si>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</si>
  <si>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</si>
  <si>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</si>
  <si>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</si>
  <si>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</si>
  <si>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</si>
  <si>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</si>
  <si>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</si>
  <si>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</si>
  <si>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</si>
  <si>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</si>
  <si>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</si>
  <si>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</si>
  <si>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</si>
  <si>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</si>
  <si>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</si>
  <si>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</si>
  <si>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</si>
  <si>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</si>
  <si>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</si>
  <si>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</si>
  <si>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</si>
  <si>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</si>
  <si>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</si>
  <si>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</si>
  <si>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</si>
  <si>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</si>
  <si>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</si>
  <si>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</si>
  <si>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</si>
  <si>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</si>
  <si>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</si>
  <si>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</si>
  <si>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</si>
  <si>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</si>
  <si>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</si>
  <si>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</si>
  <si>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</si>
  <si>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</si>
  <si>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</si>
  <si>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</si>
  <si>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</si>
  <si>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</si>
  <si>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</si>
  <si>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</si>
  <si>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</si>
  <si>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</si>
  <si>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</si>
  <si>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</si>
  <si>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</si>
  <si>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</si>
  <si>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</si>
  <si>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</si>
  <si>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</si>
  <si>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</si>
  <si>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</si>
  <si>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</si>
  <si>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</si>
  <si>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</si>
  <si>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</si>
  <si>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</si>
  <si>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</si>
  <si>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</si>
  <si>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</si>
  <si>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</si>
  <si>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</si>
  <si>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</si>
  <si>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</si>
  <si>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</si>
  <si>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</si>
  <si>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</si>
  <si>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</si>
  <si>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</si>
  <si>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</si>
  <si>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</si>
  <si>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</si>
  <si>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</si>
  <si>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</si>
  <si>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</si>
  <si>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</si>
  <si>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</si>
  <si>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</si>
  <si>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</si>
  <si>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</si>
  <si>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</si>
  <si>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</si>
  <si>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</si>
  <si>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</si>
  <si>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</si>
  <si>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</si>
  <si>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</si>
  <si>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</si>
  <si>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</si>
  <si>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</si>
  <si>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</si>
  <si>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</si>
  <si>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</si>
  <si>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</si>
  <si>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</si>
  <si>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</si>
  <si>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</si>
  <si>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</si>
  <si>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</si>
  <si>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</si>
  <si>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</si>
  <si>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</si>
  <si>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</si>
  <si>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</si>
  <si>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</si>
  <si>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</si>
  <si>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</si>
  <si>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</si>
  <si>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</si>
  <si>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</si>
  <si>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</si>
  <si>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</si>
  <si>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</si>
  <si>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</si>
  <si>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</si>
  <si>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</si>
  <si>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</si>
  <si>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</si>
  <si>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</si>
  <si>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</si>
  <si>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</si>
  <si>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</si>
  <si>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</si>
  <si>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</si>
  <si>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</si>
  <si>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</si>
  <si>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</si>
  <si>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</si>
  <si>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</si>
  <si>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</si>
  <si>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</si>
  <si>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</si>
  <si>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</si>
  <si>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</si>
  <si>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</si>
  <si>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</si>
  <si>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</si>
  <si>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</si>
  <si>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</si>
  <si>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</si>
  <si>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</si>
  <si>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</si>
  <si>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</si>
  <si>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</si>
  <si>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</si>
  <si>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</si>
  <si>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</si>
  <si>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</si>
  <si>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</si>
  <si>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</si>
  <si>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</si>
  <si>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</si>
  <si>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</si>
  <si>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</si>
  <si>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</si>
  <si>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</si>
  <si>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</si>
  <si>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</si>
  <si>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</si>
  <si>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</si>
  <si>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</si>
  <si>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</si>
  <si>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</si>
  <si>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</si>
  <si>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</si>
  <si>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</si>
  <si>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</si>
  <si>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</si>
  <si>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</si>
  <si>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</si>
  <si>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</si>
  <si>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</si>
  <si>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</si>
  <si>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</si>
  <si>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</si>
  <si>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</si>
  <si>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</si>
  <si>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</si>
  <si>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</si>
  <si>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</si>
  <si>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</si>
  <si>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</si>
  <si>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</si>
  <si>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</si>
  <si>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</si>
  <si>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</si>
  <si>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</si>
  <si>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</si>
  <si>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</si>
  <si>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</si>
  <si>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</si>
  <si>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</si>
  <si>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</si>
  <si>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</si>
  <si>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</si>
  <si>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</si>
  <si>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</si>
  <si>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</si>
  <si>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</si>
  <si>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</si>
  <si>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</si>
  <si>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</si>
  <si>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</si>
  <si>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</si>
  <si>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</si>
  <si>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</si>
  <si>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</si>
  <si>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</si>
  <si>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</si>
  <si>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</si>
  <si>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</si>
  <si>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</si>
  <si>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</si>
  <si>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</si>
  <si>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</si>
  <si>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</si>
  <si>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</si>
  <si>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</si>
  <si>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</si>
  <si>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</si>
  <si>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</si>
  <si>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</si>
  <si>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</si>
  <si>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</si>
  <si>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</si>
  <si>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</si>
  <si>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</si>
  <si>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</si>
  <si>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</si>
  <si>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</si>
  <si>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</si>
  <si>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</si>
  <si>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</si>
  <si>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</si>
  <si>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</si>
  <si>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</si>
  <si>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</si>
  <si>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</si>
  <si>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</si>
  <si>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</si>
  <si>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</si>
  <si>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</si>
  <si>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</si>
  <si>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</si>
  <si>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</si>
  <si>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</si>
  <si>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</si>
  <si>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</si>
  <si>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</si>
  <si>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</si>
  <si>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</si>
  <si>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</si>
  <si>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</si>
  <si>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</si>
  <si>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</si>
  <si>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</si>
  <si>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</si>
  <si>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</si>
  <si>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</si>
  <si>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</si>
  <si>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</si>
  <si>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</si>
  <si>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</si>
  <si>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</si>
  <si>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</si>
  <si>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</si>
  <si>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</si>
  <si>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</si>
  <si>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</si>
  <si>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</si>
  <si>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</si>
  <si>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</si>
  <si>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</si>
  <si>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</si>
  <si>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</si>
  <si>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</si>
  <si>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</si>
  <si>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</si>
  <si>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</si>
  <si>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</si>
  <si>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</si>
  <si>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</si>
  <si>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</si>
  <si>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</si>
  <si>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</si>
  <si>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</si>
  <si>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</si>
  <si>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</si>
  <si>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</si>
  <si>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</si>
  <si>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</si>
  <si>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</si>
  <si>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</si>
  <si>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</si>
  <si>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</si>
  <si>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</si>
  <si>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</si>
  <si>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</si>
  <si>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</si>
  <si>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</si>
  <si>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</si>
  <si>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</si>
  <si>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</si>
  <si>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</si>
  <si>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</si>
  <si>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</si>
  <si>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</si>
  <si>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</si>
  <si>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</si>
  <si>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</si>
  <si>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</si>
  <si>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</si>
  <si>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</si>
  <si>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</si>
  <si>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</si>
  <si>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</si>
  <si>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</si>
  <si>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</si>
  <si>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</si>
  <si>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</si>
  <si>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</si>
  <si>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</si>
  <si>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</si>
  <si>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</si>
  <si>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</si>
  <si>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</si>
  <si>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</si>
  <si>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</si>
  <si>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</si>
  <si>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</si>
  <si>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</si>
  <si>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</si>
  <si>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</si>
  <si>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</si>
  <si>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</si>
  <si>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</si>
  <si>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</si>
  <si>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</si>
  <si>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</si>
  <si>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</si>
  <si>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</si>
  <si>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</si>
  <si>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</si>
  <si>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</si>
  <si>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</si>
  <si>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</si>
  <si>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</si>
  <si>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</si>
  <si>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</si>
  <si>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</si>
  <si>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</si>
  <si>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</si>
  <si>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</si>
  <si>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</si>
  <si>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</si>
  <si>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</si>
  <si>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</si>
  <si>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</si>
  <si>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</si>
  <si>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</si>
  <si>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</si>
  <si>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</si>
  <si>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</si>
  <si>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</si>
  <si>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</si>
  <si>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</si>
  <si>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</si>
  <si>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</si>
  <si>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</si>
  <si>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</si>
  <si>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</si>
  <si>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</si>
  <si>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</si>
  <si>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</si>
  <si>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</si>
  <si>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</si>
  <si>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</si>
  <si>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</si>
  <si>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</si>
  <si>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</si>
  <si>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</si>
  <si>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</si>
  <si>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</si>
  <si>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</si>
  <si>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</si>
  <si>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</si>
  <si>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</si>
  <si>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</si>
  <si>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</si>
  <si>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</si>
  <si>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</si>
  <si>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</si>
  <si>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</si>
  <si>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</si>
  <si>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</si>
  <si>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</si>
  <si>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</si>
  <si>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</si>
  <si>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</si>
  <si>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</si>
  <si>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</si>
  <si>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</si>
  <si>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</si>
  <si>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</si>
  <si>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</si>
  <si>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</si>
  <si>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</si>
  <si>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</si>
  <si>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</si>
  <si>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</si>
  <si>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</si>
  <si>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</si>
  <si>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</si>
  <si>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</si>
  <si>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</si>
  <si>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</si>
  <si>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</si>
  <si>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</si>
  <si>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</si>
  <si>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</si>
  <si>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</si>
  <si>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</si>
  <si>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</si>
  <si>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</si>
  <si>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</si>
  <si>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</si>
  <si>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</si>
  <si>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</si>
  <si>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</si>
  <si>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</si>
  <si>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</si>
  <si>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</si>
  <si>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</si>
  <si>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</si>
  <si>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</si>
  <si>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</si>
  <si>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</si>
  <si>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</si>
  <si>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</si>
  <si>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</si>
  <si>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</si>
  <si>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</si>
  <si>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</si>
  <si>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</si>
  <si>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</si>
  <si>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</si>
  <si>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</si>
  <si>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</si>
  <si>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</si>
  <si>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</si>
  <si>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</si>
  <si>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</si>
  <si>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</si>
  <si>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</si>
  <si>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</si>
  <si>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</si>
  <si>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</si>
  <si>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</si>
  <si>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</si>
  <si>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</si>
  <si>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</si>
  <si>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</si>
  <si>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</si>
  <si>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</si>
  <si>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</si>
  <si>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</si>
  <si>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</si>
  <si>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</si>
  <si>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</si>
  <si>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</si>
  <si>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</si>
  <si>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</si>
  <si>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</si>
  <si>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</si>
  <si>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</si>
  <si>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</si>
  <si>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</si>
  <si>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</si>
  <si>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</si>
  <si>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</si>
  <si>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</si>
  <si>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</si>
  <si>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</si>
  <si>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</si>
  <si>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</si>
  <si>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</si>
  <si>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</si>
  <si>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</si>
  <si>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</si>
  <si>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</si>
  <si>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</si>
  <si>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</si>
  <si>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</si>
  <si>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</si>
  <si>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</si>
  <si>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</si>
  <si>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</si>
  <si>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</si>
  <si>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</si>
  <si>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</si>
  <si>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</si>
  <si>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</si>
  <si>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</si>
  <si>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</si>
  <si>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</si>
  <si>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</si>
  <si>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</si>
  <si>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</si>
  <si>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</si>
  <si>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</si>
  <si>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</si>
  <si>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</si>
  <si>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</si>
  <si>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</si>
  <si>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</si>
  <si>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</si>
  <si>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</si>
  <si>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</si>
  <si>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</si>
  <si>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</si>
  <si>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</si>
  <si>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</si>
  <si>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</si>
  <si>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</si>
  <si>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</si>
  <si>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</si>
  <si>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</si>
  <si>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</si>
  <si>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</si>
  <si>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</si>
  <si>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</si>
  <si>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</si>
  <si>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</si>
  <si>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</si>
  <si>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</si>
  <si>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</si>
  <si>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</si>
  <si>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</si>
  <si>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</si>
  <si>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</si>
  <si>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</si>
  <si>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</si>
  <si>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</si>
  <si>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</si>
  <si>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</si>
  <si>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</si>
  <si>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</si>
  <si>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</si>
  <si>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</si>
  <si>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</si>
  <si>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</si>
  <si>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</si>
  <si>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</si>
  <si>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</si>
  <si>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</si>
  <si>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</si>
  <si>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</si>
  <si>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</si>
  <si>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</si>
  <si>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</si>
  <si>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</si>
  <si>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</si>
  <si>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</si>
  <si>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</si>
  <si>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</si>
  <si>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</si>
  <si>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</si>
  <si>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</si>
  <si>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</si>
  <si>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</si>
  <si>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</si>
  <si>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</si>
  <si>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</si>
  <si>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</si>
  <si>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</si>
  <si>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</si>
  <si>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</si>
  <si>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</si>
  <si>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</si>
  <si>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</si>
  <si>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</si>
  <si>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</si>
  <si>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</si>
  <si>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</si>
  <si>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</si>
  <si>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</si>
  <si>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</si>
  <si>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</si>
  <si>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</si>
  <si>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</si>
  <si>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</si>
  <si>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</si>
  <si>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</si>
  <si>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</si>
  <si>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</si>
  <si>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</si>
  <si>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</si>
  <si>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</si>
  <si>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</si>
  <si>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</si>
  <si>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</si>
  <si>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</si>
  <si>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</si>
  <si>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</si>
  <si>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</si>
  <si>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</si>
  <si>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</si>
  <si>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</si>
  <si>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</si>
  <si>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</si>
  <si>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</si>
  <si>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</si>
  <si>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</si>
  <si>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</si>
  <si>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</si>
  <si>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</si>
  <si>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</si>
  <si>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</si>
  <si>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</si>
  <si>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</si>
  <si>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</si>
  <si>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</si>
  <si>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</si>
  <si>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</si>
  <si>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</si>
  <si>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</si>
  <si>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</si>
  <si>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</si>
  <si>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</si>
  <si>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</si>
  <si>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</si>
  <si>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</si>
  <si>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</si>
  <si>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</si>
  <si>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</si>
  <si>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</si>
  <si>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</si>
  <si>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</si>
  <si>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</si>
  <si>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</si>
  <si>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</si>
  <si>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</si>
  <si>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</si>
  <si>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</si>
  <si>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</si>
  <si>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</si>
  <si>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</si>
  <si>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</si>
  <si>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</si>
  <si>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</si>
  <si>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</si>
  <si>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</si>
  <si>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</si>
  <si>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</si>
  <si>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</si>
  <si>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</si>
  <si>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</si>
  <si>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</si>
  <si>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</si>
  <si>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</si>
  <si>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</si>
  <si>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</si>
  <si>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</si>
  <si>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</si>
  <si>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</si>
  <si>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</si>
  <si>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</si>
  <si>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</si>
  <si>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</si>
  <si>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</si>
  <si>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</si>
  <si>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</si>
  <si>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</si>
  <si>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</si>
  <si>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</si>
  <si>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</si>
  <si>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</si>
  <si>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</si>
  <si>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</si>
  <si>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</si>
  <si>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</si>
  <si>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</si>
  <si>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</si>
  <si>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</si>
  <si>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</si>
  <si>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</si>
  <si>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</si>
  <si>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</si>
  <si>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</si>
  <si>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</si>
  <si>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</si>
  <si>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</si>
  <si>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</si>
  <si>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</si>
  <si>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</si>
  <si>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</si>
  <si>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</si>
  <si>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</si>
  <si>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</si>
  <si>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</si>
  <si>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</si>
  <si>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</si>
  <si>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</si>
  <si>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</si>
  <si>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</si>
  <si>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</si>
  <si>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</si>
  <si>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</si>
  <si>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</si>
  <si>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</si>
  <si>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</si>
  <si>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</si>
  <si>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</si>
  <si>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</si>
  <si>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</si>
  <si>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</si>
  <si>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</si>
  <si>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</si>
  <si>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</si>
  <si>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</si>
  <si>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</si>
  <si>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</si>
  <si>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</si>
  <si>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</si>
  <si>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</si>
  <si>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</si>
  <si>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</si>
  <si>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</si>
  <si>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</si>
  <si>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</si>
  <si>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</si>
  <si>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</si>
  <si>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</si>
  <si>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</si>
  <si>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</si>
  <si>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</si>
  <si>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</si>
  <si>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</si>
  <si>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</si>
  <si>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</si>
  <si>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</si>
  <si>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</si>
  <si>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</si>
  <si>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</si>
  <si>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</si>
  <si>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</si>
  <si>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</si>
  <si>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</si>
  <si>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</si>
  <si>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</si>
  <si>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</si>
  <si>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</si>
  <si>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</si>
  <si>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</si>
  <si>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</si>
  <si>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</si>
  <si>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</si>
  <si>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</si>
  <si>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</si>
  <si>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</si>
  <si>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</si>
  <si>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</si>
  <si>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</si>
  <si>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</si>
  <si>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</si>
  <si>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</si>
  <si>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</si>
  <si>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</si>
  <si>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</si>
  <si>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</si>
  <si>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</si>
  <si>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</si>
  <si>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</si>
  <si>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</si>
  <si>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</si>
  <si>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</si>
  <si>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</si>
  <si>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</si>
  <si>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</si>
  <si>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</si>
  <si>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</si>
  <si>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</si>
  <si>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</si>
  <si>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</si>
  <si>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</si>
  <si>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</si>
  <si>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</si>
  <si>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</si>
  <si>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</si>
  <si>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</si>
  <si>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</si>
  <si>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</si>
  <si>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</si>
  <si>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</si>
  <si>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</si>
  <si>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</si>
  <si>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</si>
  <si>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</si>
  <si>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</si>
  <si>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</si>
  <si>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</si>
  <si>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</si>
  <si>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</si>
  <si>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</si>
  <si>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</si>
  <si>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</si>
  <si>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</si>
  <si>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</si>
  <si>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</si>
  <si>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</si>
  <si>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</si>
  <si>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</si>
  <si>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</si>
  <si>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</si>
  <si>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</si>
  <si>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</si>
  <si>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</si>
  <si>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</si>
  <si>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</si>
  <si>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</si>
  <si>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</si>
  <si>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</si>
  <si>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</si>
  <si>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</si>
  <si>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</si>
  <si>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</si>
  <si>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</si>
  <si>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</si>
  <si>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</si>
  <si>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</si>
  <si>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</si>
  <si>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</si>
  <si>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</si>
  <si>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</si>
  <si>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</si>
  <si>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</si>
  <si>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</si>
  <si>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</si>
  <si>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</si>
  <si>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</si>
  <si>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</si>
  <si>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</si>
  <si>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</si>
  <si>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</si>
  <si>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</si>
  <si>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</si>
  <si>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</si>
  <si>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</si>
  <si>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</si>
  <si>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</si>
  <si>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</si>
  <si>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</si>
  <si>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</si>
  <si>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</si>
  <si>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</si>
  <si>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</si>
  <si>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</si>
  <si>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</si>
  <si>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</si>
  <si>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</si>
  <si>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</si>
  <si>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</si>
  <si>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</si>
  <si>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</si>
  <si>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</si>
  <si>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</si>
  <si>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</si>
  <si>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</si>
  <si>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</si>
  <si>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</si>
  <si>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</si>
  <si>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</si>
  <si>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</si>
  <si>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</si>
  <si>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</si>
  <si>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</si>
  <si>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</si>
  <si>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</si>
  <si>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</si>
  <si>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</si>
  <si>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</si>
  <si>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</si>
  <si>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</si>
  <si>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</si>
  <si>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</si>
  <si>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</si>
  <si>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</si>
  <si>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</si>
  <si>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</si>
  <si>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</si>
  <si>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</si>
  <si>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</si>
  <si>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</si>
  <si>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</si>
  <si>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</si>
  <si>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</si>
  <si>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</si>
  <si>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</si>
  <si>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</si>
  <si>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</si>
  <si>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</si>
  <si>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</si>
  <si>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</si>
  <si>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</si>
  <si>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</si>
  <si>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</si>
  <si>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</si>
  <si>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</si>
  <si>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</si>
  <si>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</si>
  <si>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</si>
  <si>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</si>
  <si>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</si>
  <si>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</si>
  <si>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</si>
  <si>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</si>
  <si>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</si>
  <si>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</si>
  <si>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</si>
  <si>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</si>
  <si>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</si>
  <si>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</si>
  <si>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</si>
  <si>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</si>
  <si>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</si>
  <si>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</si>
  <si>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</si>
  <si>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</si>
  <si>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</si>
  <si>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</si>
  <si>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</si>
  <si>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</si>
  <si>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</si>
  <si>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</si>
  <si>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</si>
  <si>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</si>
  <si>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</si>
  <si>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</si>
  <si>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</si>
  <si>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</si>
  <si>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</si>
  <si>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</si>
  <si>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</si>
  <si>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</si>
  <si>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</si>
  <si>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</si>
  <si>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</si>
  <si>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</si>
  <si>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</si>
  <si>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</si>
  <si>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</si>
  <si>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</si>
  <si>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</si>
  <si>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</si>
  <si>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</si>
  <si>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</si>
  <si>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</si>
  <si>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</si>
  <si>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</si>
  <si>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</si>
  <si>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</si>
  <si>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</si>
  <si>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</si>
  <si>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</si>
  <si>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</si>
  <si>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</si>
  <si>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</si>
  <si>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</si>
  <si>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</si>
  <si>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</si>
  <si>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</si>
  <si>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</si>
  <si>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</si>
  <si>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</si>
  <si>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</si>
  <si>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</si>
  <si>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</si>
  <si>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</si>
  <si>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</si>
  <si>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</si>
  <si>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</si>
  <si>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</si>
  <si>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</si>
  <si>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</si>
  <si>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</si>
  <si>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</si>
  <si>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</si>
  <si>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</si>
  <si>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</si>
  <si>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</si>
  <si>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</si>
  <si>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</si>
  <si>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</si>
  <si>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</si>
  <si>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</si>
  <si>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</si>
  <si>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</si>
  <si>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</si>
  <si>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</si>
  <si>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</si>
  <si>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</si>
  <si>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</si>
  <si>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</si>
  <si>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</si>
  <si>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</si>
  <si>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</si>
  <si>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</si>
  <si>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</si>
  <si>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</si>
  <si>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</si>
  <si>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</si>
  <si>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</si>
  <si>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</si>
  <si>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</si>
  <si>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</si>
  <si>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</si>
  <si>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</si>
  <si>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</si>
  <si>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</si>
  <si>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</si>
  <si>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</si>
  <si>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</si>
  <si>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</si>
  <si>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</si>
  <si>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</si>
  <si>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</si>
  <si>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</si>
  <si>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</si>
  <si>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</si>
  <si>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</si>
  <si>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</si>
  <si>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</si>
  <si>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</si>
  <si>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</si>
  <si>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</si>
  <si>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</si>
  <si>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</si>
  <si>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</si>
  <si>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</si>
  <si>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</si>
  <si>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</si>
  <si>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</si>
  <si>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</si>
  <si>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</si>
  <si>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</si>
  <si>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</si>
  <si>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</si>
  <si>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</si>
  <si>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</si>
  <si>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</si>
  <si>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</si>
  <si>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</si>
  <si>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</si>
  <si>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</si>
  <si>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</si>
  <si>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</si>
  <si>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</si>
  <si>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</si>
  <si>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</si>
  <si>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</si>
  <si>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</si>
  <si>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</si>
  <si>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</si>
  <si>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</si>
  <si>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</si>
  <si>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</si>
  <si>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</si>
  <si>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</si>
  <si>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</si>
  <si>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</si>
  <si>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</si>
  <si>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</si>
  <si>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</si>
  <si>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</si>
  <si>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</si>
  <si>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</si>
  <si>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</si>
  <si>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</si>
  <si>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</si>
  <si>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</si>
  <si>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</si>
  <si>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</si>
  <si>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</si>
  <si>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</si>
  <si>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</si>
  <si>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</si>
  <si>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</si>
  <si>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</si>
  <si>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</si>
  <si>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</si>
  <si>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</si>
  <si>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</si>
  <si>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</si>
  <si>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</si>
  <si>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</si>
  <si>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</si>
  <si>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</si>
  <si>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</si>
  <si>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</si>
  <si>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</si>
  <si>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</si>
  <si>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</si>
  <si>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</si>
  <si>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</si>
  <si>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</si>
  <si>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</si>
  <si>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</si>
  <si>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</si>
  <si>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</si>
  <si>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</si>
  <si>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</si>
  <si>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</si>
  <si>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</si>
  <si>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</si>
  <si>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</si>
  <si>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</si>
  <si>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</si>
  <si>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</si>
  <si>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</si>
  <si>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</si>
  <si>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</si>
  <si>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</si>
  <si>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</si>
  <si>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</si>
  <si>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</si>
  <si>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</si>
  <si>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</si>
  <si>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</si>
  <si>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</si>
  <si>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</si>
  <si>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</si>
  <si>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</si>
  <si>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</si>
  <si>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</si>
  <si>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</si>
  <si>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</si>
  <si>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</si>
  <si>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</si>
  <si>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</si>
  <si>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</si>
  <si>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</si>
  <si>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</si>
  <si>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</si>
  <si>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</si>
  <si>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</si>
  <si>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</si>
  <si>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</si>
  <si>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</si>
  <si>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</si>
  <si>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</si>
  <si>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</si>
  <si>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</si>
  <si>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</si>
  <si>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</si>
  <si>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</si>
  <si>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</si>
  <si>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</si>
  <si>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</si>
  <si>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</si>
  <si>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</si>
  <si>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</si>
  <si>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</si>
  <si>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</si>
  <si>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</si>
  <si>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</si>
  <si>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</si>
  <si>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</si>
  <si>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</si>
  <si>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</si>
  <si>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</si>
  <si>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</si>
  <si>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</si>
  <si>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</si>
  <si>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</si>
  <si>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</si>
  <si>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</si>
  <si>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</si>
  <si>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</si>
  <si>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</si>
  <si>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</si>
  <si>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</si>
  <si>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</si>
  <si>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</si>
  <si>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</si>
  <si>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</si>
  <si>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</si>
  <si>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</si>
  <si>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</si>
  <si>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</si>
  <si>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</si>
  <si>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</si>
  <si>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</si>
  <si>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</si>
  <si>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</si>
  <si>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</si>
  <si>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</si>
  <si>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</si>
  <si>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</si>
  <si>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</si>
  <si>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</si>
  <si>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</si>
  <si>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</si>
  <si>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</si>
  <si>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</si>
  <si>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</si>
  <si>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</si>
  <si>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</si>
  <si>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</si>
  <si>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</si>
  <si>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</si>
  <si>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</si>
  <si>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</si>
  <si>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</si>
  <si>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</si>
  <si>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</si>
  <si>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</si>
  <si>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</si>
  <si>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</si>
  <si>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</si>
  <si>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</si>
  <si>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</si>
  <si>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</si>
  <si>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</si>
  <si>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</si>
  <si>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</si>
  <si>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</si>
  <si>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</si>
  <si>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</si>
  <si>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</si>
  <si>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</si>
  <si>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</si>
  <si>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</si>
  <si>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</si>
  <si>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</si>
  <si>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</si>
  <si>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</si>
  <si>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</si>
  <si>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</si>
  <si>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</si>
  <si>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</si>
  <si>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</si>
  <si>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</si>
  <si>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</si>
  <si>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</si>
  <si>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</si>
  <si>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</si>
  <si>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</si>
  <si>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</si>
  <si>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</si>
  <si>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</si>
  <si>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</si>
  <si>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</si>
  <si>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</si>
  <si>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</si>
  <si>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</si>
  <si>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</si>
  <si>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</si>
  <si>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</si>
  <si>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</si>
  <si>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</si>
  <si>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</si>
  <si>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</si>
  <si>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</si>
  <si>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</si>
  <si>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</si>
  <si>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</si>
  <si>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</si>
  <si>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</si>
  <si>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</si>
  <si>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</si>
  <si>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</si>
  <si>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</si>
  <si>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</si>
  <si>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</si>
  <si>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</si>
  <si>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</si>
  <si>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</si>
  <si>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</si>
  <si>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</si>
  <si>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</si>
  <si>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</si>
  <si>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</si>
  <si>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</si>
  <si>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</si>
  <si>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</si>
  <si>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</si>
  <si>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</si>
  <si>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</si>
  <si>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</si>
  <si>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</si>
  <si>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</si>
  <si>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</si>
  <si>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</si>
  <si>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</si>
  <si>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</si>
  <si>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</si>
  <si>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</si>
  <si>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</si>
  <si>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</si>
  <si>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</si>
  <si>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</si>
  <si>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</si>
  <si>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</si>
  <si>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</si>
  <si>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</si>
  <si>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</si>
  <si>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</si>
  <si>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</si>
  <si>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</si>
  <si>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</si>
  <si>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</si>
  <si>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</si>
  <si>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</si>
  <si>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</si>
  <si>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</si>
  <si>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</si>
  <si>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</si>
  <si>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</si>
  <si>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</si>
  <si>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</si>
  <si>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</si>
  <si>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</si>
  <si>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</si>
  <si>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</si>
  <si>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</si>
  <si>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</si>
  <si>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</si>
  <si>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</si>
  <si>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</si>
  <si>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</si>
  <si>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</si>
  <si>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</si>
  <si>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</si>
  <si>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</si>
  <si>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</si>
  <si>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</si>
  <si>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</si>
  <si>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</si>
  <si>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</si>
  <si>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</si>
  <si>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</si>
  <si>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</si>
  <si>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</si>
  <si>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</si>
  <si>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</si>
  <si>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</si>
  <si>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</si>
  <si>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</si>
  <si>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</si>
  <si>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</si>
  <si>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</si>
  <si>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</si>
  <si>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</si>
  <si>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</si>
  <si>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</si>
  <si>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</si>
  <si>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</si>
  <si>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</si>
  <si>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</si>
  <si>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</si>
  <si>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</si>
  <si>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</si>
  <si>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</si>
  <si>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</si>
  <si>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</si>
  <si>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</si>
  <si>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</si>
  <si>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</si>
  <si>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</si>
  <si>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</si>
  <si>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</si>
  <si>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</si>
  <si>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</si>
  <si>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</si>
  <si>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</si>
  <si>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</si>
  <si>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</si>
  <si>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</si>
  <si>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</si>
  <si>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</si>
  <si>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</si>
  <si>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</si>
  <si>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</si>
  <si>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</si>
  <si>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</si>
  <si>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</si>
  <si>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</si>
  <si>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</si>
  <si>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</si>
  <si>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</si>
  <si>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</si>
  <si>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</si>
  <si>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</si>
  <si>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</si>
  <si>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</si>
  <si>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</si>
  <si>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</si>
  <si>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</si>
  <si>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</si>
  <si>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</si>
  <si>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</si>
  <si>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</si>
  <si>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</si>
  <si>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</si>
  <si>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</si>
  <si>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</si>
  <si>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</si>
  <si>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</si>
  <si>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</si>
  <si>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</si>
  <si>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3335987621</t>
  </si>
  <si>
    <t>3335987713</t>
  </si>
  <si>
    <t>LECTOR</t>
  </si>
  <si>
    <t>3335988706</t>
  </si>
  <si>
    <t>Abastecido</t>
  </si>
  <si>
    <t>2 Gavetas Vacías + 1 Fallando</t>
  </si>
  <si>
    <t>3335989136</t>
  </si>
  <si>
    <t>3335989159</t>
  </si>
  <si>
    <t>LOCALIDAD EN REMODELACION</t>
  </si>
  <si>
    <t>EN ESPERA DE ROZAMIENTO DE FILTRACION EN LOCALIDAD</t>
  </si>
  <si>
    <t>Acevedo Dominguez, Victor Leonardo</t>
  </si>
  <si>
    <t>3335989284</t>
  </si>
  <si>
    <t>3335989280</t>
  </si>
  <si>
    <t>3335989219</t>
  </si>
  <si>
    <t>3335989379</t>
  </si>
  <si>
    <t>3335989376</t>
  </si>
  <si>
    <t>3335989354</t>
  </si>
  <si>
    <t>3335989352</t>
  </si>
  <si>
    <t>3335989347</t>
  </si>
  <si>
    <t>3335989345</t>
  </si>
  <si>
    <t>3335989334</t>
  </si>
  <si>
    <t>3335989329</t>
  </si>
  <si>
    <t>3335989310</t>
  </si>
  <si>
    <t>3335989447</t>
  </si>
  <si>
    <t>3335989446</t>
  </si>
  <si>
    <t>3335989444</t>
  </si>
  <si>
    <t>3335989439</t>
  </si>
  <si>
    <t>3335989431</t>
  </si>
  <si>
    <t>3335989430</t>
  </si>
  <si>
    <t>3335989412</t>
  </si>
  <si>
    <t>GAVETA DE DEPOSITO LLENA</t>
  </si>
  <si>
    <t>3335989410</t>
  </si>
  <si>
    <t>Triinet</t>
  </si>
  <si>
    <t>3335989396</t>
  </si>
  <si>
    <t>3335989392</t>
  </si>
  <si>
    <t>3335989385</t>
  </si>
  <si>
    <t>3335989460</t>
  </si>
  <si>
    <t>3335989457</t>
  </si>
  <si>
    <t>3335989450</t>
  </si>
  <si>
    <t>3335989449</t>
  </si>
  <si>
    <t>3335989496</t>
  </si>
  <si>
    <t>3335989494</t>
  </si>
  <si>
    <t>3335989491</t>
  </si>
  <si>
    <t>3335989489</t>
  </si>
  <si>
    <t>3335989488</t>
  </si>
  <si>
    <t>3335989486</t>
  </si>
  <si>
    <t>3335989485</t>
  </si>
  <si>
    <t>3335989484</t>
  </si>
  <si>
    <t>3335989483</t>
  </si>
  <si>
    <t>3335989482</t>
  </si>
  <si>
    <t>3335989481</t>
  </si>
  <si>
    <t>3335989480</t>
  </si>
  <si>
    <t>3335989479</t>
  </si>
  <si>
    <t>3335989478</t>
  </si>
  <si>
    <t>3335989477</t>
  </si>
  <si>
    <t>3335989476</t>
  </si>
  <si>
    <t>3335989475</t>
  </si>
  <si>
    <t>3335989474</t>
  </si>
  <si>
    <t>3335989473</t>
  </si>
  <si>
    <t>3335989472</t>
  </si>
  <si>
    <t>3335989471</t>
  </si>
  <si>
    <t>3335989470</t>
  </si>
  <si>
    <t>3335989469</t>
  </si>
  <si>
    <t>3335989468</t>
  </si>
  <si>
    <t>3335989467</t>
  </si>
  <si>
    <t>3335989466</t>
  </si>
  <si>
    <t>INHIBIDO</t>
  </si>
  <si>
    <t xml:space="preserve">GAVETA DE DEPOSITO LLENA </t>
  </si>
  <si>
    <t xml:space="preserve">GAVETA DE RECHAZO LLENA </t>
  </si>
  <si>
    <t>Morales Payano, Wilfredy Leandro</t>
  </si>
  <si>
    <t>3335989570</t>
  </si>
  <si>
    <t>3335989569</t>
  </si>
  <si>
    <t>3335989568</t>
  </si>
  <si>
    <t>3335989564</t>
  </si>
  <si>
    <t>3335989562</t>
  </si>
  <si>
    <t>3335989560</t>
  </si>
  <si>
    <t>3335989544</t>
  </si>
  <si>
    <t>3335989541</t>
  </si>
  <si>
    <t>3335989539</t>
  </si>
  <si>
    <t>3335989537</t>
  </si>
  <si>
    <t>3335989536</t>
  </si>
  <si>
    <t>3335989535</t>
  </si>
  <si>
    <t>3335989534</t>
  </si>
  <si>
    <t>3335989533</t>
  </si>
  <si>
    <t>SIN ACTIVIDAD DE RETIRO</t>
  </si>
  <si>
    <t xml:space="preserve">Castillo de Leon, Freddy </t>
  </si>
  <si>
    <t>ATM S/M Nacional Plaza Central</t>
  </si>
  <si>
    <t>S/M Nacional Plaza Central</t>
  </si>
  <si>
    <t>DRBR379</t>
  </si>
  <si>
    <t>3335989583</t>
  </si>
  <si>
    <t>3335989580</t>
  </si>
  <si>
    <t>3335989578</t>
  </si>
  <si>
    <t>3335989577</t>
  </si>
  <si>
    <t>3335989576</t>
  </si>
  <si>
    <t>3335989575</t>
  </si>
  <si>
    <t>3335989574</t>
  </si>
  <si>
    <t>3335989573</t>
  </si>
  <si>
    <t>3335989572</t>
  </si>
  <si>
    <t>3335989571</t>
  </si>
  <si>
    <t>3335989587</t>
  </si>
  <si>
    <t>3335989586</t>
  </si>
  <si>
    <t>3335989585</t>
  </si>
  <si>
    <t>3335989584</t>
  </si>
  <si>
    <t>3335989592</t>
  </si>
  <si>
    <t>3335989589</t>
  </si>
  <si>
    <t>3335989608</t>
  </si>
  <si>
    <t>3335989607</t>
  </si>
  <si>
    <t>3335989603</t>
  </si>
  <si>
    <t>3335989602</t>
  </si>
  <si>
    <t>3335989601</t>
  </si>
  <si>
    <t>3335989597</t>
  </si>
  <si>
    <t>3335989645</t>
  </si>
  <si>
    <t>3335989644</t>
  </si>
  <si>
    <t>3335989642</t>
  </si>
  <si>
    <t>3335989640</t>
  </si>
  <si>
    <t>3335989638</t>
  </si>
  <si>
    <t>3335989637</t>
  </si>
  <si>
    <t>3335989636</t>
  </si>
  <si>
    <t>3335989635</t>
  </si>
  <si>
    <t>3335989634</t>
  </si>
  <si>
    <t>3335989633</t>
  </si>
  <si>
    <t>3335989630</t>
  </si>
  <si>
    <t>3335989629</t>
  </si>
  <si>
    <t>3335989628</t>
  </si>
  <si>
    <t>3335989627</t>
  </si>
  <si>
    <t>3335989625</t>
  </si>
  <si>
    <t>3335989623</t>
  </si>
  <si>
    <t>SIN FECTIVO</t>
  </si>
  <si>
    <t xml:space="preserve">Gonzalez Ceballos, Dionisio </t>
  </si>
  <si>
    <t>3335989667</t>
  </si>
  <si>
    <t>3335989665</t>
  </si>
  <si>
    <t>3335989664</t>
  </si>
  <si>
    <t>3335989663</t>
  </si>
  <si>
    <t>3335989662</t>
  </si>
  <si>
    <t>3335989661</t>
  </si>
  <si>
    <t>3335989660</t>
  </si>
  <si>
    <t>3335989658</t>
  </si>
  <si>
    <t>3335989657</t>
  </si>
  <si>
    <t>3335989656</t>
  </si>
  <si>
    <t>3335989652</t>
  </si>
  <si>
    <t>3335989651</t>
  </si>
  <si>
    <t>3335989650</t>
  </si>
  <si>
    <t>3335989649</t>
  </si>
  <si>
    <t>3335989648</t>
  </si>
  <si>
    <t>3335989647</t>
  </si>
  <si>
    <t>3335989646</t>
  </si>
  <si>
    <t>3335989679</t>
  </si>
  <si>
    <t>3335989677</t>
  </si>
  <si>
    <t>3335989676</t>
  </si>
  <si>
    <t>3335989675</t>
  </si>
  <si>
    <t>3335989674</t>
  </si>
  <si>
    <t>3335989671</t>
  </si>
  <si>
    <t>3335989670</t>
  </si>
  <si>
    <t>3335989669</t>
  </si>
  <si>
    <t>SIN EFECTICO</t>
  </si>
  <si>
    <t>3335989693</t>
  </si>
  <si>
    <t>3335989692</t>
  </si>
  <si>
    <t>3335989691</t>
  </si>
  <si>
    <t>3335989690</t>
  </si>
  <si>
    <t>3335989689</t>
  </si>
  <si>
    <t>3335989688</t>
  </si>
  <si>
    <t>3335989686</t>
  </si>
  <si>
    <t>3335989719</t>
  </si>
  <si>
    <t>3335989718</t>
  </si>
  <si>
    <t>3335989717</t>
  </si>
  <si>
    <t>3335989716</t>
  </si>
  <si>
    <t>3335989715</t>
  </si>
  <si>
    <t>3335989714</t>
  </si>
  <si>
    <t>3335989713</t>
  </si>
  <si>
    <t>3335989712</t>
  </si>
  <si>
    <t>3335989711</t>
  </si>
  <si>
    <t>3335989709</t>
  </si>
  <si>
    <t>3335989708</t>
  </si>
  <si>
    <t>3335989707</t>
  </si>
  <si>
    <t>3335989706</t>
  </si>
  <si>
    <t>3335989705</t>
  </si>
  <si>
    <t>3335989704</t>
  </si>
  <si>
    <t>3335989703</t>
  </si>
  <si>
    <t>3335989702</t>
  </si>
  <si>
    <t>3335989701</t>
  </si>
  <si>
    <t>3335989700</t>
  </si>
  <si>
    <t>3335989699</t>
  </si>
  <si>
    <t>3335989698</t>
  </si>
  <si>
    <t>3335989697</t>
  </si>
  <si>
    <t>3335989696</t>
  </si>
  <si>
    <t>TECLADO</t>
  </si>
  <si>
    <t>17 Agosto de 2021</t>
  </si>
  <si>
    <t>ATM Autobanco Plaza Moderna</t>
  </si>
  <si>
    <t>3335989733</t>
  </si>
  <si>
    <t>3335989732</t>
  </si>
  <si>
    <t>3335989731</t>
  </si>
  <si>
    <t>3335989730</t>
  </si>
  <si>
    <t>3335989729</t>
  </si>
  <si>
    <t>3335989728</t>
  </si>
  <si>
    <t>3335989727</t>
  </si>
  <si>
    <t>3335989725</t>
  </si>
  <si>
    <t>3335989724</t>
  </si>
  <si>
    <t>3335989723</t>
  </si>
  <si>
    <t>3335989722</t>
  </si>
  <si>
    <t>3335989721</t>
  </si>
  <si>
    <t>PRINTER</t>
  </si>
  <si>
    <t>3335989751</t>
  </si>
  <si>
    <t>3335989756</t>
  </si>
  <si>
    <t>3335989760</t>
  </si>
  <si>
    <t>17/08/2021 11:27</t>
  </si>
  <si>
    <t>3335990040</t>
  </si>
  <si>
    <t>3335990299</t>
  </si>
  <si>
    <t>3335990317</t>
  </si>
  <si>
    <t>3335990355</t>
  </si>
  <si>
    <t>3335990389</t>
  </si>
  <si>
    <t>3335990403</t>
  </si>
  <si>
    <t>3335990444</t>
  </si>
  <si>
    <t>3335990446</t>
  </si>
  <si>
    <t>3335990452</t>
  </si>
  <si>
    <t>3335990457</t>
  </si>
  <si>
    <t>3335990464</t>
  </si>
  <si>
    <t>3335990469</t>
  </si>
  <si>
    <t>3335990508</t>
  </si>
  <si>
    <t>3335990513</t>
  </si>
  <si>
    <t>3335990521</t>
  </si>
  <si>
    <t>3335990526</t>
  </si>
  <si>
    <t>3335990539</t>
  </si>
  <si>
    <t>3335990557</t>
  </si>
  <si>
    <t>3335990569</t>
  </si>
  <si>
    <t>3335990582</t>
  </si>
  <si>
    <t>3335990585</t>
  </si>
  <si>
    <t>3335990692</t>
  </si>
  <si>
    <t>3335990709</t>
  </si>
  <si>
    <t>3335990724</t>
  </si>
  <si>
    <t>3335990763</t>
  </si>
  <si>
    <t>3335990778</t>
  </si>
  <si>
    <t>DISPENSADOOR</t>
  </si>
  <si>
    <t>SIN  EFECTIVO</t>
  </si>
  <si>
    <t>SIN EFECTIVO.</t>
  </si>
  <si>
    <t>3335990436</t>
  </si>
  <si>
    <t>3335990467</t>
  </si>
  <si>
    <t>3335990707</t>
  </si>
  <si>
    <t>3335990718</t>
  </si>
  <si>
    <t>3335990726</t>
  </si>
  <si>
    <t>3335990731</t>
  </si>
  <si>
    <t>FUERA DE SERVICIO</t>
  </si>
  <si>
    <t>CARGA EXITOSA</t>
  </si>
  <si>
    <t>Closed</t>
  </si>
  <si>
    <t>Doñe Ramirez, Luis Manuel</t>
  </si>
  <si>
    <t>Peguero Solano, Victor Manuel</t>
  </si>
  <si>
    <t>REINICIO EXITOSO</t>
  </si>
  <si>
    <t>17/08/2021 14:33</t>
  </si>
  <si>
    <t>3335990809</t>
  </si>
  <si>
    <t>3335990824</t>
  </si>
  <si>
    <t>3335990827</t>
  </si>
  <si>
    <t>3335990841</t>
  </si>
  <si>
    <t>3335990860</t>
  </si>
  <si>
    <t>3335990895</t>
  </si>
  <si>
    <t>3335990904</t>
  </si>
  <si>
    <t>3335990908</t>
  </si>
  <si>
    <t>3335990915</t>
  </si>
  <si>
    <t>3335990948</t>
  </si>
  <si>
    <t>3335990955</t>
  </si>
  <si>
    <t>3335990963</t>
  </si>
  <si>
    <t>3335990967</t>
  </si>
  <si>
    <t>3335991091</t>
  </si>
  <si>
    <t>3335991100</t>
  </si>
  <si>
    <t>3335991108</t>
  </si>
  <si>
    <t>3335991110</t>
  </si>
  <si>
    <t>De La Cruz Marcelo, Mawel Andres</t>
  </si>
  <si>
    <t>GAVETAS PROBLEMAS</t>
  </si>
  <si>
    <t>GAVETA DE DEPÓSITOS LLENA</t>
  </si>
  <si>
    <t>REINICIO FALLIDO</t>
  </si>
  <si>
    <t>3335991048</t>
  </si>
  <si>
    <t>3335991051</t>
  </si>
  <si>
    <t>3335991077</t>
  </si>
  <si>
    <t>3335991086</t>
  </si>
  <si>
    <t>3335991160</t>
  </si>
  <si>
    <t>3335991163</t>
  </si>
  <si>
    <t>3335991174</t>
  </si>
  <si>
    <t>3335991178</t>
  </si>
  <si>
    <t>3335991179</t>
  </si>
  <si>
    <t>17/08/2021 15:30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</si>
</sst>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color theme="1"/>
      <name val="Segoe UI"/>
      <family val="2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49" fontId="0" fillId="0" borderId="0" xfId="0" applyNumberFormat="1"/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22" fontId="33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66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26"/>
      <tableStyleElement type="headerRow" dxfId="1025"/>
      <tableStyleElement type="totalRow" dxfId="1024"/>
      <tableStyleElement type="firstColumn" dxfId="1023"/>
      <tableStyleElement type="lastColumn" dxfId="1022"/>
      <tableStyleElement type="firstRowStripe" dxfId="1021"/>
      <tableStyleElement type="firstColumnStripe" dxfId="102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460-helpdesk/CAisd/pdmweb.exe?OP=SEARCH+FACTORY=in+SKIPLIST=1+QBE.EQ.id=3699168" TargetMode="External"/><Relationship Id="rId21" Type="http://schemas.openxmlformats.org/officeDocument/2006/relationships/hyperlink" Target="http://s460-helpdesk/CAisd/pdmweb.exe?OP=SEARCH+FACTORY=in+SKIPLIST=1+QBE.EQ.id=3699232" TargetMode="External"/><Relationship Id="rId42" Type="http://schemas.openxmlformats.org/officeDocument/2006/relationships/hyperlink" Target="http://s460-helpdesk/CAisd/pdmweb.exe?OP=SEARCH+FACTORY=in+SKIPLIST=1+QBE.EQ.id=3699821" TargetMode="External"/><Relationship Id="rId47" Type="http://schemas.openxmlformats.org/officeDocument/2006/relationships/hyperlink" Target="http://s460-helpdesk/CAisd/pdmweb.exe?OP=SEARCH+FACTORY=in+SKIPLIST=1+QBE.EQ.id=3699674" TargetMode="External"/><Relationship Id="rId63" Type="http://schemas.openxmlformats.org/officeDocument/2006/relationships/hyperlink" Target="http://s460-helpdesk/CAisd/pdmweb.exe?OP=SEARCH+FACTORY=in+SKIPLIST=1+QBE.EQ.id=3699885" TargetMode="External"/><Relationship Id="rId68" Type="http://schemas.openxmlformats.org/officeDocument/2006/relationships/hyperlink" Target="http://s460-helpdesk/CAisd/pdmweb.exe?OP=SEARCH+FACTORY=in+SKIPLIST=1+QBE.EQ.id=3699762" TargetMode="External"/><Relationship Id="rId7" Type="http://schemas.openxmlformats.org/officeDocument/2006/relationships/hyperlink" Target="http://s460-helpdesk/CAisd/pdmweb.exe?OP=SEARCH+FACTORY=in+SKIPLIST=1+QBE.EQ.id=3698471" TargetMode="External"/><Relationship Id="rId71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9293" TargetMode="External"/><Relationship Id="rId29" Type="http://schemas.openxmlformats.org/officeDocument/2006/relationships/hyperlink" Target="http://s460-helpdesk/CAisd/pdmweb.exe?OP=SEARCH+FACTORY=in+SKIPLIST=1+QBE.EQ.id=3699155" TargetMode="External"/><Relationship Id="rId11" Type="http://schemas.openxmlformats.org/officeDocument/2006/relationships/hyperlink" Target="http://s460-helpdesk/CAisd/pdmweb.exe?OP=SEARCH+FACTORY=in+SKIPLIST=1+QBE.EQ.id=3699474" TargetMode="External"/><Relationship Id="rId24" Type="http://schemas.openxmlformats.org/officeDocument/2006/relationships/hyperlink" Target="http://s460-helpdesk/CAisd/pdmweb.exe?OP=SEARCH+FACTORY=in+SKIPLIST=1+QBE.EQ.id=3699180" TargetMode="External"/><Relationship Id="rId32" Type="http://schemas.openxmlformats.org/officeDocument/2006/relationships/hyperlink" Target="http://s460-helpdesk/CAisd/pdmweb.exe?OP=SEARCH+FACTORY=in+SKIPLIST=1+QBE.EQ.id=3699066" TargetMode="External"/><Relationship Id="rId37" Type="http://schemas.openxmlformats.org/officeDocument/2006/relationships/hyperlink" Target="http://s460-helpdesk/CAisd/pdmweb.exe?OP=SEARCH+FACTORY=in+SKIPLIST=1+QBE.EQ.id=3699437" TargetMode="External"/><Relationship Id="rId40" Type="http://schemas.openxmlformats.org/officeDocument/2006/relationships/hyperlink" Target="http://s460-helpdesk/CAisd/pdmweb.exe?OP=SEARCH+FACTORY=in+SKIPLIST=1+QBE.EQ.id=3699178" TargetMode="External"/><Relationship Id="rId45" Type="http://schemas.openxmlformats.org/officeDocument/2006/relationships/hyperlink" Target="http://s460-helpdesk/CAisd/pdmweb.exe?OP=SEARCH+FACTORY=in+SKIPLIST=1+QBE.EQ.id=3699802" TargetMode="External"/><Relationship Id="rId53" Type="http://schemas.openxmlformats.org/officeDocument/2006/relationships/hyperlink" Target="http://s460-helpdesk/CAisd/pdmweb.exe?OP=SEARCH+FACTORY=in+SKIPLIST=1+QBE.EQ.id=3699606" TargetMode="External"/><Relationship Id="rId58" Type="http://schemas.openxmlformats.org/officeDocument/2006/relationships/hyperlink" Target="http://s460-helpdesk/CAisd/pdmweb.exe?OP=SEARCH+FACTORY=in+SKIPLIST=1+QBE.EQ.id=3699520" TargetMode="External"/><Relationship Id="rId66" Type="http://schemas.openxmlformats.org/officeDocument/2006/relationships/hyperlink" Target="http://s460-helpdesk/CAisd/pdmweb.exe?OP=SEARCH+FACTORY=in+SKIPLIST=1+QBE.EQ.id=3699797" TargetMode="External"/><Relationship Id="rId5" Type="http://schemas.openxmlformats.org/officeDocument/2006/relationships/printerSettings" Target="../printerSettings/printerSettings5.bin"/><Relationship Id="rId61" Type="http://schemas.openxmlformats.org/officeDocument/2006/relationships/hyperlink" Target="http://s460-helpdesk/CAisd/pdmweb.exe?OP=SEARCH+FACTORY=in+SKIPLIST=1+QBE.EQ.id=3699890" TargetMode="External"/><Relationship Id="rId19" Type="http://schemas.openxmlformats.org/officeDocument/2006/relationships/hyperlink" Target="http://s460-helpdesk/CAisd/pdmweb.exe?OP=SEARCH+FACTORY=in+SKIPLIST=1+QBE.EQ.id=3699250" TargetMode="External"/><Relationship Id="rId14" Type="http://schemas.openxmlformats.org/officeDocument/2006/relationships/hyperlink" Target="http://s460-helpdesk/CAisd/pdmweb.exe?OP=SEARCH+FACTORY=in+SKIPLIST=1+QBE.EQ.id=3699403" TargetMode="External"/><Relationship Id="rId22" Type="http://schemas.openxmlformats.org/officeDocument/2006/relationships/hyperlink" Target="http://s460-helpdesk/CAisd/pdmweb.exe?OP=SEARCH+FACTORY=in+SKIPLIST=1+QBE.EQ.id=3699224" TargetMode="External"/><Relationship Id="rId27" Type="http://schemas.openxmlformats.org/officeDocument/2006/relationships/hyperlink" Target="http://s460-helpdesk/CAisd/pdmweb.exe?OP=SEARCH+FACTORY=in+SKIPLIST=1+QBE.EQ.id=3699163" TargetMode="External"/><Relationship Id="rId30" Type="http://schemas.openxmlformats.org/officeDocument/2006/relationships/hyperlink" Target="http://s460-helpdesk/CAisd/pdmweb.exe?OP=SEARCH+FACTORY=in+SKIPLIST=1+QBE.EQ.id=3699114" TargetMode="External"/><Relationship Id="rId35" Type="http://schemas.openxmlformats.org/officeDocument/2006/relationships/hyperlink" Target="http://s460-helpdesk/CAisd/pdmweb.exe?OP=SEARCH+FACTORY=in+SKIPLIST=1+QBE.EQ.id=3698751" TargetMode="External"/><Relationship Id="rId43" Type="http://schemas.openxmlformats.org/officeDocument/2006/relationships/hyperlink" Target="http://s460-helpdesk/CAisd/pdmweb.exe?OP=SEARCH+FACTORY=in+SKIPLIST=1+QBE.EQ.id=3699819" TargetMode="External"/><Relationship Id="rId48" Type="http://schemas.openxmlformats.org/officeDocument/2006/relationships/hyperlink" Target="http://s460-helpdesk/CAisd/pdmweb.exe?OP=SEARCH+FACTORY=in+SKIPLIST=1+QBE.EQ.id=3699666" TargetMode="External"/><Relationship Id="rId56" Type="http://schemas.openxmlformats.org/officeDocument/2006/relationships/hyperlink" Target="http://s460-helpdesk/CAisd/pdmweb.exe?OP=SEARCH+FACTORY=in+SKIPLIST=1+QBE.EQ.id=3699538" TargetMode="External"/><Relationship Id="rId64" Type="http://schemas.openxmlformats.org/officeDocument/2006/relationships/hyperlink" Target="http://s460-helpdesk/CAisd/pdmweb.exe?OP=SEARCH+FACTORY=in+SKIPLIST=1+QBE.EQ.id=3699874" TargetMode="External"/><Relationship Id="rId69" Type="http://schemas.openxmlformats.org/officeDocument/2006/relationships/hyperlink" Target="http://s460-helpdesk/CAisd/pdmweb.exe?OP=SEARCH+FACTORY=in+SKIPLIST=1+QBE.EQ.id=3699759" TargetMode="External"/><Relationship Id="rId8" Type="http://schemas.openxmlformats.org/officeDocument/2006/relationships/hyperlink" Target="http://s460-helpdesk/CAisd/pdmweb.exe?OP=SEARCH+FACTORY=in+SKIPLIST=1+QBE.EQ.id=3698467" TargetMode="External"/><Relationship Id="rId51" Type="http://schemas.openxmlformats.org/officeDocument/2006/relationships/hyperlink" Target="http://s460-helpdesk/CAisd/pdmweb.exe?OP=SEARCH+FACTORY=in+SKIPLIST=1+QBE.EQ.id=3699619" TargetMode="External"/><Relationship Id="rId72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699435" TargetMode="External"/><Relationship Id="rId17" Type="http://schemas.openxmlformats.org/officeDocument/2006/relationships/hyperlink" Target="http://s460-helpdesk/CAisd/pdmweb.exe?OP=SEARCH+FACTORY=in+SKIPLIST=1+QBE.EQ.id=3699280" TargetMode="External"/><Relationship Id="rId25" Type="http://schemas.openxmlformats.org/officeDocument/2006/relationships/hyperlink" Target="http://s460-helpdesk/CAisd/pdmweb.exe?OP=SEARCH+FACTORY=in+SKIPLIST=1+QBE.EQ.id=3699175" TargetMode="External"/><Relationship Id="rId33" Type="http://schemas.openxmlformats.org/officeDocument/2006/relationships/hyperlink" Target="http://s460-helpdesk/CAisd/pdmweb.exe?OP=SEARCH+FACTORY=in+SKIPLIST=1+QBE.EQ.id=3699028" TargetMode="External"/><Relationship Id="rId38" Type="http://schemas.openxmlformats.org/officeDocument/2006/relationships/hyperlink" Target="http://s460-helpdesk/CAisd/pdmweb.exe?OP=SEARCH+FACTORY=in+SKIPLIST=1+QBE.EQ.id=3699429" TargetMode="External"/><Relationship Id="rId46" Type="http://schemas.openxmlformats.org/officeDocument/2006/relationships/hyperlink" Target="http://s460-helpdesk/CAisd/pdmweb.exe?OP=SEARCH+FACTORY=in+SKIPLIST=1+QBE.EQ.id=3699678" TargetMode="External"/><Relationship Id="rId59" Type="http://schemas.openxmlformats.org/officeDocument/2006/relationships/hyperlink" Target="http://s460-helpdesk/CAisd/pdmweb.exe?OP=SEARCH+FACTORY=in+SKIPLIST=1+QBE.EQ.id=3699489" TargetMode="External"/><Relationship Id="rId67" Type="http://schemas.openxmlformats.org/officeDocument/2006/relationships/hyperlink" Target="http://s460-helpdesk/CAisd/pdmweb.exe?OP=SEARCH+FACTORY=in+SKIPLIST=1+QBE.EQ.id=3699788" TargetMode="External"/><Relationship Id="rId20" Type="http://schemas.openxmlformats.org/officeDocument/2006/relationships/hyperlink" Target="http://s460-helpdesk/CAisd/pdmweb.exe?OP=SEARCH+FACTORY=in+SKIPLIST=1+QBE.EQ.id=3699237" TargetMode="External"/><Relationship Id="rId41" Type="http://schemas.openxmlformats.org/officeDocument/2006/relationships/hyperlink" Target="http://s460-helpdesk/CAisd/pdmweb.exe?OP=SEARCH+FACTORY=in+SKIPLIST=1+QBE.EQ.id=3699147" TargetMode="External"/><Relationship Id="rId54" Type="http://schemas.openxmlformats.org/officeDocument/2006/relationships/hyperlink" Target="http://s460-helpdesk/CAisd/pdmweb.exe?OP=SEARCH+FACTORY=in+SKIPLIST=1+QBE.EQ.id=3699571" TargetMode="External"/><Relationship Id="rId62" Type="http://schemas.openxmlformats.org/officeDocument/2006/relationships/hyperlink" Target="http://s460-helpdesk/CAisd/pdmweb.exe?OP=SEARCH+FACTORY=in+SKIPLIST=1+QBE.EQ.id=3699889" TargetMode="External"/><Relationship Id="rId70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699296" TargetMode="External"/><Relationship Id="rId23" Type="http://schemas.openxmlformats.org/officeDocument/2006/relationships/hyperlink" Target="http://s460-helpdesk/CAisd/pdmweb.exe?OP=SEARCH+FACTORY=in+SKIPLIST=1+QBE.EQ.id=3699219" TargetMode="External"/><Relationship Id="rId28" Type="http://schemas.openxmlformats.org/officeDocument/2006/relationships/hyperlink" Target="http://s460-helpdesk/CAisd/pdmweb.exe?OP=SEARCH+FACTORY=in+SKIPLIST=1+QBE.EQ.id=3699157" TargetMode="External"/><Relationship Id="rId36" Type="http://schemas.openxmlformats.org/officeDocument/2006/relationships/hyperlink" Target="http://s460-helpdesk/CAisd/pdmweb.exe?OP=SEARCH+FACTORY=in+SKIPLIST=1+QBE.EQ.id=3699442" TargetMode="External"/><Relationship Id="rId49" Type="http://schemas.openxmlformats.org/officeDocument/2006/relationships/hyperlink" Target="http://s460-helpdesk/CAisd/pdmweb.exe?OP=SEARCH+FACTORY=in+SKIPLIST=1+QBE.EQ.id=3699659" TargetMode="External"/><Relationship Id="rId57" Type="http://schemas.openxmlformats.org/officeDocument/2006/relationships/hyperlink" Target="http://s460-helpdesk/CAisd/pdmweb.exe?OP=SEARCH+FACTORY=in+SKIPLIST=1+QBE.EQ.id=3699535" TargetMode="External"/><Relationship Id="rId10" Type="http://schemas.openxmlformats.org/officeDocument/2006/relationships/hyperlink" Target="http://s460-helpdesk/CAisd/pdmweb.exe?OP=SEARCH+FACTORY=in+SKIPLIST=1+QBE.EQ.id=3699489" TargetMode="External"/><Relationship Id="rId31" Type="http://schemas.openxmlformats.org/officeDocument/2006/relationships/hyperlink" Target="http://s460-helpdesk/CAisd/pdmweb.exe?OP=SEARCH+FACTORY=in+SKIPLIST=1+QBE.EQ.id=3699100" TargetMode="External"/><Relationship Id="rId44" Type="http://schemas.openxmlformats.org/officeDocument/2006/relationships/hyperlink" Target="http://s460-helpdesk/CAisd/pdmweb.exe?OP=SEARCH+FACTORY=in+SKIPLIST=1+QBE.EQ.id=3699811" TargetMode="External"/><Relationship Id="rId52" Type="http://schemas.openxmlformats.org/officeDocument/2006/relationships/hyperlink" Target="http://s460-helpdesk/CAisd/pdmweb.exe?OP=SEARCH+FACTORY=in+SKIPLIST=1+QBE.EQ.id=3699615" TargetMode="External"/><Relationship Id="rId60" Type="http://schemas.openxmlformats.org/officeDocument/2006/relationships/hyperlink" Target="http://s460-helpdesk/CAisd/pdmweb.exe?OP=SEARCH+FACTORY=in+SKIPLIST=1+QBE.EQ.id=3699474" TargetMode="External"/><Relationship Id="rId65" Type="http://schemas.openxmlformats.org/officeDocument/2006/relationships/hyperlink" Target="http://s460-helpdesk/CAisd/pdmweb.exe?OP=SEARCH+FACTORY=in+SKIPLIST=1+QBE.EQ.id=369987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8462" TargetMode="External"/><Relationship Id="rId13" Type="http://schemas.openxmlformats.org/officeDocument/2006/relationships/hyperlink" Target="http://s460-helpdesk/CAisd/pdmweb.exe?OP=SEARCH+FACTORY=in+SKIPLIST=1+QBE.EQ.id=3699420" TargetMode="External"/><Relationship Id="rId18" Type="http://schemas.openxmlformats.org/officeDocument/2006/relationships/hyperlink" Target="http://s460-helpdesk/CAisd/pdmweb.exe?OP=SEARCH+FACTORY=in+SKIPLIST=1+QBE.EQ.id=3699268" TargetMode="External"/><Relationship Id="rId39" Type="http://schemas.openxmlformats.org/officeDocument/2006/relationships/hyperlink" Target="http://s460-helpdesk/CAisd/pdmweb.exe?OP=SEARCH+FACTORY=in+SKIPLIST=1+QBE.EQ.id=3699418" TargetMode="External"/><Relationship Id="rId34" Type="http://schemas.openxmlformats.org/officeDocument/2006/relationships/hyperlink" Target="http://s460-helpdesk/CAisd/pdmweb.exe?OP=SEARCH+FACTORY=in+SKIPLIST=1+QBE.EQ.id=3699010" TargetMode="External"/><Relationship Id="rId50" Type="http://schemas.openxmlformats.org/officeDocument/2006/relationships/hyperlink" Target="http://s460-helpdesk/CAisd/pdmweb.exe?OP=SEARCH+FACTORY=in+SKIPLIST=1+QBE.EQ.id=3699626" TargetMode="External"/><Relationship Id="rId55" Type="http://schemas.openxmlformats.org/officeDocument/2006/relationships/hyperlink" Target="http://s460-helpdesk/CAisd/pdmweb.exe?OP=SEARCH+FACTORY=in+SKIPLIST=1+QBE.EQ.id=3699552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5" t="s">
        <v>58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99.8324421296275 días</v>
      </c>
      <c r="B3" s="94" t="s">
        <v>2535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2627</v>
      </c>
    </row>
    <row r="4" spans="1:11" ht="18" x14ac:dyDescent="0.25">
      <c r="A4" s="107" t="str">
        <f t="shared" ref="A4:A9" ca="1" si="0">CONCATENATE(TODAY()-C4," días")</f>
        <v>62.4985879629603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2628</v>
      </c>
    </row>
    <row r="5" spans="1:11" ht="18" x14ac:dyDescent="0.25">
      <c r="A5" s="107" t="str">
        <f ca="1">CONCATENATE(TODAY()-C5," días")</f>
        <v>52.4985879629603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2627</v>
      </c>
    </row>
    <row r="6" spans="1:11" ht="18" x14ac:dyDescent="0.25">
      <c r="A6" s="107" t="str">
        <f t="shared" ca="1" si="0"/>
        <v>52.5651273148178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2627</v>
      </c>
    </row>
    <row r="7" spans="1:11" ht="18" x14ac:dyDescent="0.25">
      <c r="A7" s="107" t="str">
        <f t="shared" ca="1" si="0"/>
        <v>23.0556018518546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2587</v>
      </c>
    </row>
    <row r="8" spans="1:11" ht="18" x14ac:dyDescent="0.25">
      <c r="A8" s="107" t="str">
        <f t="shared" ca="1" si="0"/>
        <v>17.4964583333349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2608</v>
      </c>
    </row>
    <row r="9" spans="1:11" ht="18" x14ac:dyDescent="0.25">
      <c r="A9" s="107" t="str">
        <f t="shared" ca="1" si="0"/>
        <v>4.0611689814832 días</v>
      </c>
      <c r="B9" s="150" t="s">
        <v>2620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2587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215" priority="99400"/>
  </conditionalFormatting>
  <conditionalFormatting sqref="E3">
    <cfRule type="duplicateValues" dxfId="214" priority="121763"/>
  </conditionalFormatting>
  <conditionalFormatting sqref="E3">
    <cfRule type="duplicateValues" dxfId="213" priority="121764"/>
    <cfRule type="duplicateValues" dxfId="212" priority="121765"/>
  </conditionalFormatting>
  <conditionalFormatting sqref="E3">
    <cfRule type="duplicateValues" dxfId="211" priority="121766"/>
    <cfRule type="duplicateValues" dxfId="210" priority="121767"/>
    <cfRule type="duplicateValues" dxfId="209" priority="121768"/>
    <cfRule type="duplicateValues" dxfId="208" priority="121769"/>
  </conditionalFormatting>
  <conditionalFormatting sqref="B3">
    <cfRule type="duplicateValues" dxfId="207" priority="121770"/>
  </conditionalFormatting>
  <conditionalFormatting sqref="E4">
    <cfRule type="duplicateValues" dxfId="206" priority="115"/>
  </conditionalFormatting>
  <conditionalFormatting sqref="E4">
    <cfRule type="duplicateValues" dxfId="205" priority="112"/>
    <cfRule type="duplicateValues" dxfId="204" priority="113"/>
    <cfRule type="duplicateValues" dxfId="203" priority="114"/>
  </conditionalFormatting>
  <conditionalFormatting sqref="E4">
    <cfRule type="duplicateValues" dxfId="202" priority="111"/>
  </conditionalFormatting>
  <conditionalFormatting sqref="E4">
    <cfRule type="duplicateValues" dxfId="201" priority="108"/>
    <cfRule type="duplicateValues" dxfId="200" priority="109"/>
    <cfRule type="duplicateValues" dxfId="199" priority="110"/>
  </conditionalFormatting>
  <conditionalFormatting sqref="B4">
    <cfRule type="duplicateValues" dxfId="198" priority="107"/>
  </conditionalFormatting>
  <conditionalFormatting sqref="E4">
    <cfRule type="duplicateValues" dxfId="197" priority="106"/>
  </conditionalFormatting>
  <conditionalFormatting sqref="B5">
    <cfRule type="duplicateValues" dxfId="196" priority="90"/>
  </conditionalFormatting>
  <conditionalFormatting sqref="E5">
    <cfRule type="duplicateValues" dxfId="195" priority="89"/>
  </conditionalFormatting>
  <conditionalFormatting sqref="E5">
    <cfRule type="duplicateValues" dxfId="194" priority="86"/>
    <cfRule type="duplicateValues" dxfId="193" priority="87"/>
    <cfRule type="duplicateValues" dxfId="192" priority="88"/>
  </conditionalFormatting>
  <conditionalFormatting sqref="E5">
    <cfRule type="duplicateValues" dxfId="191" priority="85"/>
  </conditionalFormatting>
  <conditionalFormatting sqref="E5">
    <cfRule type="duplicateValues" dxfId="190" priority="82"/>
    <cfRule type="duplicateValues" dxfId="189" priority="83"/>
    <cfRule type="duplicateValues" dxfId="188" priority="84"/>
  </conditionalFormatting>
  <conditionalFormatting sqref="E5">
    <cfRule type="duplicateValues" dxfId="187" priority="81"/>
  </conditionalFormatting>
  <conditionalFormatting sqref="E7">
    <cfRule type="duplicateValues" dxfId="186" priority="34"/>
  </conditionalFormatting>
  <conditionalFormatting sqref="E7">
    <cfRule type="duplicateValues" dxfId="185" priority="32"/>
    <cfRule type="duplicateValues" dxfId="184" priority="33"/>
  </conditionalFormatting>
  <conditionalFormatting sqref="E7">
    <cfRule type="duplicateValues" dxfId="183" priority="29"/>
    <cfRule type="duplicateValues" dxfId="182" priority="30"/>
    <cfRule type="duplicateValues" dxfId="181" priority="31"/>
  </conditionalFormatting>
  <conditionalFormatting sqref="E7">
    <cfRule type="duplicateValues" dxfId="180" priority="25"/>
    <cfRule type="duplicateValues" dxfId="179" priority="26"/>
    <cfRule type="duplicateValues" dxfId="178" priority="27"/>
    <cfRule type="duplicateValues" dxfId="177" priority="28"/>
  </conditionalFormatting>
  <conditionalFormatting sqref="B7">
    <cfRule type="duplicateValues" dxfId="176" priority="24"/>
  </conditionalFormatting>
  <conditionalFormatting sqref="B7">
    <cfRule type="duplicateValues" dxfId="175" priority="22"/>
    <cfRule type="duplicateValues" dxfId="174" priority="23"/>
  </conditionalFormatting>
  <conditionalFormatting sqref="E8">
    <cfRule type="duplicateValues" dxfId="173" priority="21"/>
  </conditionalFormatting>
  <conditionalFormatting sqref="E8">
    <cfRule type="duplicateValues" dxfId="172" priority="20"/>
  </conditionalFormatting>
  <conditionalFormatting sqref="B8">
    <cfRule type="duplicateValues" dxfId="171" priority="19"/>
  </conditionalFormatting>
  <conditionalFormatting sqref="E8">
    <cfRule type="duplicateValues" dxfId="170" priority="18"/>
  </conditionalFormatting>
  <conditionalFormatting sqref="B8">
    <cfRule type="duplicateValues" dxfId="169" priority="17"/>
  </conditionalFormatting>
  <conditionalFormatting sqref="E8">
    <cfRule type="duplicateValues" dxfId="168" priority="16"/>
  </conditionalFormatting>
  <conditionalFormatting sqref="E9">
    <cfRule type="duplicateValues" dxfId="167" priority="5"/>
    <cfRule type="duplicateValues" dxfId="166" priority="6"/>
    <cfRule type="duplicateValues" dxfId="165" priority="7"/>
    <cfRule type="duplicateValues" dxfId="164" priority="8"/>
  </conditionalFormatting>
  <conditionalFormatting sqref="B9">
    <cfRule type="duplicateValues" dxfId="163" priority="130226"/>
  </conditionalFormatting>
  <conditionalFormatting sqref="E6">
    <cfRule type="duplicateValues" dxfId="162" priority="130228"/>
  </conditionalFormatting>
  <conditionalFormatting sqref="B6">
    <cfRule type="duplicateValues" dxfId="161" priority="130229"/>
  </conditionalFormatting>
  <conditionalFormatting sqref="B6">
    <cfRule type="duplicateValues" dxfId="160" priority="130230"/>
    <cfRule type="duplicateValues" dxfId="159" priority="130231"/>
    <cfRule type="duplicateValues" dxfId="158" priority="130232"/>
  </conditionalFormatting>
  <conditionalFormatting sqref="E6">
    <cfRule type="duplicateValues" dxfId="157" priority="130233"/>
    <cfRule type="duplicateValues" dxfId="156" priority="130234"/>
  </conditionalFormatting>
  <conditionalFormatting sqref="E6">
    <cfRule type="duplicateValues" dxfId="155" priority="130235"/>
    <cfRule type="duplicateValues" dxfId="154" priority="130236"/>
    <cfRule type="duplicateValues" dxfId="153" priority="130237"/>
  </conditionalFormatting>
  <conditionalFormatting sqref="E6">
    <cfRule type="duplicateValues" dxfId="152" priority="130238"/>
    <cfRule type="duplicateValues" dxfId="151" priority="130239"/>
    <cfRule type="duplicateValues" dxfId="150" priority="130240"/>
    <cfRule type="duplicateValues" dxfId="149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2707</v>
      </c>
      <c r="C5" s="29" t="s">
        <v>2706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2525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2520</v>
      </c>
      <c r="C16" s="29" t="s">
        <v>2476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2521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2522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2519</v>
      </c>
      <c r="C29" s="29" t="s">
        <v>2475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2477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2478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2534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2479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2577</v>
      </c>
      <c r="C148" s="113" t="s">
        <v>2578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2598</v>
      </c>
      <c r="C212" s="29" t="s">
        <v>2591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2523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2480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2507</v>
      </c>
      <c r="C238" s="29" t="s">
        <v>2494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2481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2508</v>
      </c>
      <c r="C242" s="29" t="s">
        <v>2495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2553</v>
      </c>
      <c r="C244" s="29" t="s">
        <v>2576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2473</v>
      </c>
      <c r="D253" s="29" t="s">
        <v>87</v>
      </c>
      <c r="E253" s="29" t="s">
        <v>90</v>
      </c>
      <c r="F253" s="32" t="s">
        <v>2025</v>
      </c>
      <c r="G253" s="32" t="s">
        <v>2474</v>
      </c>
      <c r="H253" s="32" t="s">
        <v>2474</v>
      </c>
      <c r="I253" s="32" t="s">
        <v>1274</v>
      </c>
      <c r="J253" s="32" t="s">
        <v>2027</v>
      </c>
      <c r="K253" s="32" t="s">
        <v>2474</v>
      </c>
      <c r="L253" s="32" t="s">
        <v>2474</v>
      </c>
      <c r="M253" s="32" t="s">
        <v>2474</v>
      </c>
      <c r="N253" s="32" t="s">
        <v>2474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2509</v>
      </c>
      <c r="C255" s="29" t="s">
        <v>2496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2510</v>
      </c>
      <c r="C257" s="29" t="s">
        <v>2497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2511</v>
      </c>
      <c r="C259" s="29" t="s">
        <v>2498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2512</v>
      </c>
      <c r="C260" s="29" t="s">
        <v>2499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2506</v>
      </c>
      <c r="C261" s="29" t="s">
        <v>2493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2545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2611</v>
      </c>
      <c r="C265" s="29" t="s">
        <v>2570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2599</v>
      </c>
      <c r="C266" s="29" t="s">
        <v>2592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2516</v>
      </c>
      <c r="C267" s="29" t="s">
        <v>2503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2600</v>
      </c>
      <c r="C268" s="29" t="s">
        <v>2593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2483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2482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2484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2517</v>
      </c>
      <c r="C274" s="29" t="s">
        <v>2504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2485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2601</v>
      </c>
      <c r="C287" s="29" t="s">
        <v>2594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2602</v>
      </c>
      <c r="C298" s="29" t="s">
        <v>2595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2590</v>
      </c>
      <c r="C312" s="32" t="s">
        <v>2589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2603</v>
      </c>
      <c r="C331" s="29" t="s">
        <v>2596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2575</v>
      </c>
      <c r="C343" s="32" t="s">
        <v>2574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2604</v>
      </c>
      <c r="C345" s="29" t="s">
        <v>2597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2606</v>
      </c>
      <c r="C347" s="29" t="s">
        <v>2607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2486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2583</v>
      </c>
      <c r="C350" s="32" t="s">
        <v>2582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2468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2513</v>
      </c>
      <c r="C363" s="29" t="s">
        <v>2500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2487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2527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2450</v>
      </c>
      <c r="C432" s="32" t="s">
        <v>2451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2514</v>
      </c>
      <c r="C438" s="29" t="s">
        <v>2501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2526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2455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2469</v>
      </c>
      <c r="C488" s="32" t="s">
        <v>2456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2470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2488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2489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2518</v>
      </c>
      <c r="C514" s="29" t="s">
        <v>2505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2515</v>
      </c>
      <c r="C639" s="29" t="s">
        <v>2502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2490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2491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2492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60">
        <v>991</v>
      </c>
      <c r="B823" s="161" t="s">
        <v>1159</v>
      </c>
      <c r="C823" s="55" t="s">
        <v>1160</v>
      </c>
      <c r="D823" s="55" t="s">
        <v>72</v>
      </c>
      <c r="E823" s="55" t="s">
        <v>105</v>
      </c>
      <c r="F823" s="161" t="s">
        <v>2025</v>
      </c>
      <c r="G823" s="161" t="s">
        <v>77</v>
      </c>
      <c r="H823" s="161" t="s">
        <v>77</v>
      </c>
      <c r="I823" s="161" t="s">
        <v>74</v>
      </c>
      <c r="J823" s="161" t="s">
        <v>77</v>
      </c>
      <c r="K823" s="161" t="s">
        <v>74</v>
      </c>
      <c r="L823" s="161" t="s">
        <v>74</v>
      </c>
      <c r="M823" s="161" t="s">
        <v>74</v>
      </c>
      <c r="N823" s="161" t="s">
        <v>77</v>
      </c>
      <c r="O823" s="161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01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48" priority="12"/>
  </conditionalFormatting>
  <conditionalFormatting sqref="B823:B1048576 B1:B810">
    <cfRule type="duplicateValues" dxfId="147" priority="11"/>
  </conditionalFormatting>
  <conditionalFormatting sqref="A811:A814">
    <cfRule type="duplicateValues" dxfId="146" priority="10"/>
  </conditionalFormatting>
  <conditionalFormatting sqref="B811:B814">
    <cfRule type="duplicateValues" dxfId="145" priority="9"/>
  </conditionalFormatting>
  <conditionalFormatting sqref="A823:A1048576 A1:A814">
    <cfRule type="duplicateValues" dxfId="144" priority="8"/>
  </conditionalFormatting>
  <conditionalFormatting sqref="A815:A821">
    <cfRule type="duplicateValues" dxfId="143" priority="7"/>
  </conditionalFormatting>
  <conditionalFormatting sqref="B815:B821">
    <cfRule type="duplicateValues" dxfId="142" priority="6"/>
  </conditionalFormatting>
  <conditionalFormatting sqref="A815:A821">
    <cfRule type="duplicateValues" dxfId="141" priority="5"/>
  </conditionalFormatting>
  <conditionalFormatting sqref="A822">
    <cfRule type="duplicateValues" dxfId="140" priority="4"/>
  </conditionalFormatting>
  <conditionalFormatting sqref="A822">
    <cfRule type="duplicateValues" dxfId="139" priority="2"/>
  </conditionalFormatting>
  <conditionalFormatting sqref="B822">
    <cfRule type="duplicateValues" dxfId="13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7" t="s">
        <v>0</v>
      </c>
      <c r="B1" s="21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9" t="s">
        <v>8</v>
      </c>
      <c r="B9" s="22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1" t="s">
        <v>9</v>
      </c>
      <c r="B14" s="22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7201"/>
  <sheetViews>
    <sheetView tabSelected="1" topLeftCell="G1" zoomScale="85" zoomScaleNormal="85" workbookViewId="0">
      <pane ySplit="4" topLeftCell="A224" activePane="bottomLeft" state="frozen"/>
      <selection pane="bottomLeft" activeCell="M229" sqref="M229:M238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1.7109375" style="44" bestFit="1" customWidth="1"/>
    <col min="7" max="7" width="63.7109375" style="44" bestFit="1" customWidth="1"/>
    <col min="8" max="11" width="5.85546875" style="44" bestFit="1" customWidth="1"/>
    <col min="12" max="12" width="52" style="44" customWidth="1"/>
    <col min="13" max="13" width="20.140625" style="101" customWidth="1"/>
    <col min="14" max="14" width="18.85546875" style="101" bestFit="1" customWidth="1"/>
    <col min="15" max="15" width="42.5703125" style="101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22" ht="18" x14ac:dyDescent="0.25">
      <c r="A1" s="178" t="s">
        <v>2147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80"/>
    </row>
    <row r="2" spans="1:22" ht="18" x14ac:dyDescent="0.25">
      <c r="A2" s="175" t="s">
        <v>2144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7"/>
    </row>
    <row r="3" spans="1:22" ht="18.75" thickBot="1" x14ac:dyDescent="0.3">
      <c r="A3" s="181" t="s">
        <v>2805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3"/>
    </row>
    <row r="4" spans="1:22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2444</v>
      </c>
      <c r="P4" s="65" t="s">
        <v>2463</v>
      </c>
      <c r="Q4" s="92" t="s">
        <v>2430</v>
      </c>
    </row>
    <row r="5" spans="1:22" s="123" customFormat="1" ht="18" x14ac:dyDescent="0.25">
      <c r="A5" s="152" t="str">
        <f>VLOOKUP(E5,'LISTADO ATM'!$A$2:$C$901,3,0)</f>
        <v>DISTRITO NACIONAL</v>
      </c>
      <c r="B5" s="150">
        <v>3335987759</v>
      </c>
      <c r="C5" s="96">
        <v>44418.598854166667</v>
      </c>
      <c r="D5" s="96" t="s">
        <v>2174</v>
      </c>
      <c r="E5" s="136">
        <v>952</v>
      </c>
      <c r="F5" s="152" t="str">
        <f>VLOOKUP(E5,VIP!$A$2:$O14837,2,0)</f>
        <v>DRBR16L</v>
      </c>
      <c r="G5" s="152" t="str">
        <f>VLOOKUP(E5,'LISTADO ATM'!$A$2:$B$900,2,0)</f>
        <v xml:space="preserve">ATM Alvarez Rivas </v>
      </c>
      <c r="H5" s="152" t="str">
        <f>VLOOKUP(E5,VIP!$A$2:$O19798,7,FALSE)</f>
        <v>Si</v>
      </c>
      <c r="I5" s="152" t="str">
        <f>VLOOKUP(E5,VIP!$A$2:$O11763,8,FALSE)</f>
        <v>Si</v>
      </c>
      <c r="J5" s="152" t="str">
        <f>VLOOKUP(E5,VIP!$A$2:$O11713,8,FALSE)</f>
        <v>Si</v>
      </c>
      <c r="K5" s="152" t="str">
        <f>VLOOKUP(E5,VIP!$A$2:$O15287,6,0)</f>
        <v>NO</v>
      </c>
      <c r="L5" s="140" t="s">
        <v>2213</v>
      </c>
      <c r="M5" s="223" t="s">
        <v>2536</v>
      </c>
      <c r="N5" s="95" t="s">
        <v>2610</v>
      </c>
      <c r="O5" s="152" t="s">
        <v>2447</v>
      </c>
      <c r="P5" s="156"/>
      <c r="Q5" s="223" t="s">
        <v>2823</v>
      </c>
      <c r="U5" s="78"/>
      <c r="V5" s="138"/>
    </row>
    <row r="6" spans="1:22" s="123" customFormat="1" ht="18" x14ac:dyDescent="0.25">
      <c r="A6" s="152" t="str">
        <f>VLOOKUP(E6,'LISTADO ATM'!$A$2:$C$901,3,0)</f>
        <v>DISTRITO NACIONAL</v>
      </c>
      <c r="B6" s="150" t="s">
        <v>2614</v>
      </c>
      <c r="C6" s="96">
        <v>44418.814710648148</v>
      </c>
      <c r="D6" s="96" t="s">
        <v>2174</v>
      </c>
      <c r="E6" s="136">
        <v>318</v>
      </c>
      <c r="F6" s="152" t="str">
        <f>VLOOKUP(E6,VIP!$A$2:$O14849,2,0)</f>
        <v>DRBR318</v>
      </c>
      <c r="G6" s="152" t="str">
        <f>VLOOKUP(E6,'LISTADO ATM'!$A$2:$B$900,2,0)</f>
        <v>ATM Autoservicio Lope de Vega</v>
      </c>
      <c r="H6" s="152" t="str">
        <f>VLOOKUP(E6,VIP!$A$2:$O19810,7,FALSE)</f>
        <v>Si</v>
      </c>
      <c r="I6" s="152" t="str">
        <f>VLOOKUP(E6,VIP!$A$2:$O11775,8,FALSE)</f>
        <v>Si</v>
      </c>
      <c r="J6" s="152" t="str">
        <f>VLOOKUP(E6,VIP!$A$2:$O11725,8,FALSE)</f>
        <v>Si</v>
      </c>
      <c r="K6" s="152" t="str">
        <f>VLOOKUP(E6,VIP!$A$2:$O15299,6,0)</f>
        <v>NO</v>
      </c>
      <c r="L6" s="140" t="s">
        <v>2213</v>
      </c>
      <c r="M6" s="95" t="s">
        <v>2438</v>
      </c>
      <c r="N6" s="95" t="s">
        <v>2445</v>
      </c>
      <c r="O6" s="152" t="s">
        <v>2447</v>
      </c>
      <c r="P6" s="156"/>
      <c r="Q6" s="95" t="s">
        <v>2213</v>
      </c>
      <c r="U6" s="78"/>
      <c r="V6" s="138"/>
    </row>
    <row r="7" spans="1:22" s="123" customFormat="1" ht="18" x14ac:dyDescent="0.25">
      <c r="A7" s="152" t="str">
        <f>VLOOKUP(E7,'[1]LISTADO ATM'!$A$2:$C$902,3,0)</f>
        <v>DISTRITO NACIONAL</v>
      </c>
      <c r="B7" s="150" t="s">
        <v>2618</v>
      </c>
      <c r="C7" s="96">
        <v>44419.692395833335</v>
      </c>
      <c r="D7" s="96" t="s">
        <v>2174</v>
      </c>
      <c r="E7" s="136">
        <v>446</v>
      </c>
      <c r="F7" s="152" t="str">
        <f>VLOOKUP(E7,[1]VIP!$A$2:$O14930,2,0)</f>
        <v>DRBR446</v>
      </c>
      <c r="G7" s="152" t="str">
        <f>VLOOKUP(E7,'[1]LISTADO ATM'!$A$2:$B$901,2,0)</f>
        <v>ATM Hipodromo V Centenario</v>
      </c>
      <c r="H7" s="152" t="str">
        <f>VLOOKUP(E7,[1]VIP!$A$2:$O19891,7,FALSE)</f>
        <v>Si</v>
      </c>
      <c r="I7" s="152" t="str">
        <f>VLOOKUP(E7,[1]VIP!$A$2:$O11856,8,FALSE)</f>
        <v>Si</v>
      </c>
      <c r="J7" s="152" t="str">
        <f>VLOOKUP(E7,[1]VIP!$A$2:$O11806,8,FALSE)</f>
        <v>Si</v>
      </c>
      <c r="K7" s="152" t="str">
        <f>VLOOKUP(E7,[1]VIP!$A$2:$O15380,6,0)</f>
        <v>NO</v>
      </c>
      <c r="L7" s="140" t="s">
        <v>2239</v>
      </c>
      <c r="M7" s="95" t="s">
        <v>2438</v>
      </c>
      <c r="N7" s="95" t="s">
        <v>2445</v>
      </c>
      <c r="O7" s="152" t="s">
        <v>2447</v>
      </c>
      <c r="P7" s="152"/>
      <c r="Q7" s="95" t="s">
        <v>2239</v>
      </c>
      <c r="U7" s="78"/>
      <c r="V7" s="138"/>
    </row>
    <row r="8" spans="1:22" s="123" customFormat="1" ht="18" x14ac:dyDescent="0.25">
      <c r="A8" s="152" t="str">
        <f>VLOOKUP(E8,'[1]LISTADO ATM'!$A$2:$C$902,3,0)</f>
        <v>DISTRITO NACIONAL</v>
      </c>
      <c r="B8" s="150" t="s">
        <v>2617</v>
      </c>
      <c r="C8" s="96">
        <v>44419.714999999997</v>
      </c>
      <c r="D8" s="96" t="s">
        <v>2174</v>
      </c>
      <c r="E8" s="136">
        <v>375</v>
      </c>
      <c r="F8" s="156" t="str">
        <f>VLOOKUP(E8,[1]VIP!$A$2:$O14918,2,0)</f>
        <v>DRBR375</v>
      </c>
      <c r="G8" s="156" t="str">
        <f>VLOOKUP(E8,'[1]LISTADO ATM'!$A$2:$B$901,2,0)</f>
        <v>ATM Base Naval Las Caletas</v>
      </c>
      <c r="H8" s="152" t="str">
        <f>VLOOKUP(E8,[1]VIP!$A$2:$O19879,7,FALSE)</f>
        <v>N/A</v>
      </c>
      <c r="I8" s="152" t="str">
        <f>VLOOKUP(E8,[1]VIP!$A$2:$O11844,8,FALSE)</f>
        <v>N/A</v>
      </c>
      <c r="J8" s="152" t="str">
        <f>VLOOKUP(E8,[1]VIP!$A$2:$O11794,8,FALSE)</f>
        <v>N/A</v>
      </c>
      <c r="K8" s="152" t="str">
        <f>VLOOKUP(E8,[1]VIP!$A$2:$O15368,6,0)</f>
        <v>N/A</v>
      </c>
      <c r="L8" s="140" t="s">
        <v>2239</v>
      </c>
      <c r="M8" s="95" t="s">
        <v>2438</v>
      </c>
      <c r="N8" s="95" t="s">
        <v>2445</v>
      </c>
      <c r="O8" s="152" t="s">
        <v>2447</v>
      </c>
      <c r="P8" s="152"/>
      <c r="Q8" s="95" t="s">
        <v>2239</v>
      </c>
      <c r="U8" s="78"/>
      <c r="V8" s="138"/>
    </row>
    <row r="9" spans="1:22" s="123" customFormat="1" ht="18" x14ac:dyDescent="0.25">
      <c r="A9" s="152" t="str">
        <f>VLOOKUP(E9,'LISTADO ATM'!$A$2:$C$901,3,0)</f>
        <v>NORTE</v>
      </c>
      <c r="B9" s="150" t="s">
        <v>2619</v>
      </c>
      <c r="C9" s="96">
        <v>44420.707858796297</v>
      </c>
      <c r="D9" s="96" t="s">
        <v>2175</v>
      </c>
      <c r="E9" s="136">
        <v>809</v>
      </c>
      <c r="F9" s="152" t="str">
        <f>VLOOKUP(E9,VIP!$A$2:$O14869,2,0)</f>
        <v>DRBR809</v>
      </c>
      <c r="G9" s="152" t="str">
        <f>VLOOKUP(E9,'LISTADO ATM'!$A$2:$B$900,2,0)</f>
        <v>ATM Yoma (Cotuí)</v>
      </c>
      <c r="H9" s="152" t="str">
        <f>VLOOKUP(E9,VIP!$A$2:$O19830,7,FALSE)</f>
        <v>Si</v>
      </c>
      <c r="I9" s="152" t="str">
        <f>VLOOKUP(E9,VIP!$A$2:$O11795,8,FALSE)</f>
        <v>Si</v>
      </c>
      <c r="J9" s="152" t="str">
        <f>VLOOKUP(E9,VIP!$A$2:$O11745,8,FALSE)</f>
        <v>Si</v>
      </c>
      <c r="K9" s="152" t="str">
        <f>VLOOKUP(E9,VIP!$A$2:$O15319,6,0)</f>
        <v>NO</v>
      </c>
      <c r="L9" s="140" t="s">
        <v>2239</v>
      </c>
      <c r="M9" s="95" t="s">
        <v>2438</v>
      </c>
      <c r="N9" s="95" t="s">
        <v>2445</v>
      </c>
      <c r="O9" s="152" t="s">
        <v>2584</v>
      </c>
      <c r="P9" s="152"/>
      <c r="Q9" s="95" t="s">
        <v>2239</v>
      </c>
      <c r="U9" s="78"/>
      <c r="V9" s="138"/>
    </row>
    <row r="10" spans="1:22" s="123" customFormat="1" ht="18" x14ac:dyDescent="0.25">
      <c r="A10" s="152" t="str">
        <f>VLOOKUP(E10,'LISTADO ATM'!$A$2:$C$901,3,0)</f>
        <v>DISTRITO NACIONAL</v>
      </c>
      <c r="B10" s="150">
        <v>3335987109</v>
      </c>
      <c r="C10" s="96">
        <v>44421.44332175926</v>
      </c>
      <c r="D10" s="96" t="s">
        <v>2174</v>
      </c>
      <c r="E10" s="136">
        <v>2</v>
      </c>
      <c r="F10" s="152" t="str">
        <f>VLOOKUP(E10,VIP!$A$2:$O14855,2,0)</f>
        <v>DRBR002</v>
      </c>
      <c r="G10" s="152" t="str">
        <f>VLOOKUP(E10,'LISTADO ATM'!$A$2:$B$900,2,0)</f>
        <v>ATM Autoservicio Padre Castellano</v>
      </c>
      <c r="H10" s="152" t="str">
        <f>VLOOKUP(E10,VIP!$A$2:$O19816,7,FALSE)</f>
        <v>Si</v>
      </c>
      <c r="I10" s="152" t="str">
        <f>VLOOKUP(E10,VIP!$A$2:$O11781,8,FALSE)</f>
        <v>Si</v>
      </c>
      <c r="J10" s="152" t="str">
        <f>VLOOKUP(E10,VIP!$A$2:$O11731,8,FALSE)</f>
        <v>Si</v>
      </c>
      <c r="K10" s="152" t="str">
        <f>VLOOKUP(E10,VIP!$A$2:$O15305,6,0)</f>
        <v>NO</v>
      </c>
      <c r="L10" s="140" t="s">
        <v>2213</v>
      </c>
      <c r="M10" s="95" t="s">
        <v>2438</v>
      </c>
      <c r="N10" s="95" t="s">
        <v>2445</v>
      </c>
      <c r="O10" s="152" t="s">
        <v>2447</v>
      </c>
      <c r="P10" s="152"/>
      <c r="Q10" s="95" t="s">
        <v>2213</v>
      </c>
      <c r="U10" s="78"/>
      <c r="V10" s="138"/>
    </row>
    <row r="11" spans="1:22" s="123" customFormat="1" ht="18" x14ac:dyDescent="0.25">
      <c r="A11" s="152" t="str">
        <f>VLOOKUP(E11,'LISTADO ATM'!$A$2:$C$901,3,0)</f>
        <v>DISTRITO NACIONAL</v>
      </c>
      <c r="B11" s="150">
        <v>3335988691</v>
      </c>
      <c r="C11" s="96">
        <v>44421.606481481482</v>
      </c>
      <c r="D11" s="96" t="s">
        <v>2174</v>
      </c>
      <c r="E11" s="136">
        <v>935</v>
      </c>
      <c r="F11" s="152" t="str">
        <f>VLOOKUP(E11,VIP!$A$2:$O14930,2,0)</f>
        <v>DRBR16J</v>
      </c>
      <c r="G11" s="152" t="str">
        <f>VLOOKUP(E11,'LISTADO ATM'!$A$2:$B$900,2,0)</f>
        <v xml:space="preserve">ATM Oficina John F. Kennedy </v>
      </c>
      <c r="H11" s="152" t="str">
        <f>VLOOKUP(E11,VIP!$A$2:$O19891,7,FALSE)</f>
        <v>Si</v>
      </c>
      <c r="I11" s="152" t="str">
        <f>VLOOKUP(E11,VIP!$A$2:$O11856,8,FALSE)</f>
        <v>Si</v>
      </c>
      <c r="J11" s="152" t="str">
        <f>VLOOKUP(E11,VIP!$A$2:$O11806,8,FALSE)</f>
        <v>Si</v>
      </c>
      <c r="K11" s="152" t="str">
        <f>VLOOKUP(E11,VIP!$A$2:$O15380,6,0)</f>
        <v>SI</v>
      </c>
      <c r="L11" s="140" t="s">
        <v>2239</v>
      </c>
      <c r="M11" s="95" t="s">
        <v>2438</v>
      </c>
      <c r="N11" s="95" t="s">
        <v>2610</v>
      </c>
      <c r="O11" s="152" t="s">
        <v>2447</v>
      </c>
      <c r="P11" s="152"/>
      <c r="Q11" s="95" t="s">
        <v>2239</v>
      </c>
      <c r="U11" s="78"/>
      <c r="V11" s="138"/>
    </row>
    <row r="12" spans="1:22" s="123" customFormat="1" ht="18" x14ac:dyDescent="0.25">
      <c r="A12" s="152" t="str">
        <f>VLOOKUP(E12,'LISTADO ATM'!$A$2:$C$901,3,0)</f>
        <v>DISTRITO NACIONAL</v>
      </c>
      <c r="B12" s="150" t="s">
        <v>2625</v>
      </c>
      <c r="C12" s="96">
        <v>44421.968333333331</v>
      </c>
      <c r="D12" s="96" t="s">
        <v>2174</v>
      </c>
      <c r="E12" s="136">
        <v>410</v>
      </c>
      <c r="F12" s="152" t="str">
        <f>VLOOKUP(E12,VIP!$A$2:$O14927,2,0)</f>
        <v>DRBR410</v>
      </c>
      <c r="G12" s="152" t="str">
        <f>VLOOKUP(E12,'LISTADO ATM'!$A$2:$B$900,2,0)</f>
        <v xml:space="preserve">ATM Oficina Las Palmas de Herrera II </v>
      </c>
      <c r="H12" s="152" t="str">
        <f>VLOOKUP(E12,VIP!$A$2:$O19888,7,FALSE)</f>
        <v>Si</v>
      </c>
      <c r="I12" s="152" t="str">
        <f>VLOOKUP(E12,VIP!$A$2:$O11853,8,FALSE)</f>
        <v>Si</v>
      </c>
      <c r="J12" s="152" t="str">
        <f>VLOOKUP(E12,VIP!$A$2:$O11803,8,FALSE)</f>
        <v>Si</v>
      </c>
      <c r="K12" s="152" t="str">
        <f>VLOOKUP(E12,VIP!$A$2:$O15377,6,0)</f>
        <v>NO</v>
      </c>
      <c r="L12" s="140" t="s">
        <v>2213</v>
      </c>
      <c r="M12" s="95" t="s">
        <v>2438</v>
      </c>
      <c r="N12" s="95" t="s">
        <v>2445</v>
      </c>
      <c r="O12" s="153" t="s">
        <v>2447</v>
      </c>
      <c r="P12" s="152"/>
      <c r="Q12" s="95" t="s">
        <v>2213</v>
      </c>
      <c r="U12" s="78"/>
      <c r="V12" s="138"/>
    </row>
    <row r="13" spans="1:22" s="123" customFormat="1" ht="18" x14ac:dyDescent="0.25">
      <c r="A13" s="152" t="str">
        <f>VLOOKUP(E13,'LISTADO ATM'!$A$2:$C$901,3,0)</f>
        <v>DISTRITO NACIONAL</v>
      </c>
      <c r="B13" s="150" t="s">
        <v>2626</v>
      </c>
      <c r="C13" s="96">
        <v>44422.181979166664</v>
      </c>
      <c r="D13" s="96" t="s">
        <v>2174</v>
      </c>
      <c r="E13" s="136">
        <v>938</v>
      </c>
      <c r="F13" s="152" t="str">
        <f>VLOOKUP(E13,VIP!$A$2:$O14935,2,0)</f>
        <v>DRBR938</v>
      </c>
      <c r="G13" s="152" t="str">
        <f>VLOOKUP(E13,'LISTADO ATM'!$A$2:$B$900,2,0)</f>
        <v>ATM Autobanco Plaza Moderna</v>
      </c>
      <c r="H13" s="152" t="str">
        <f>VLOOKUP(E13,VIP!$A$2:$O19896,7,FALSE)</f>
        <v>Si</v>
      </c>
      <c r="I13" s="152" t="str">
        <f>VLOOKUP(E13,VIP!$A$2:$O11861,8,FALSE)</f>
        <v>Si</v>
      </c>
      <c r="J13" s="152" t="str">
        <f>VLOOKUP(E13,VIP!$A$2:$O11811,8,FALSE)</f>
        <v>Si</v>
      </c>
      <c r="K13" s="152" t="str">
        <f>VLOOKUP(E13,VIP!$A$2:$O15385,6,0)</f>
        <v>NO</v>
      </c>
      <c r="L13" s="140" t="s">
        <v>2239</v>
      </c>
      <c r="M13" s="95" t="s">
        <v>2438</v>
      </c>
      <c r="N13" s="95" t="s">
        <v>2445</v>
      </c>
      <c r="O13" s="153" t="s">
        <v>2447</v>
      </c>
      <c r="P13" s="152"/>
      <c r="Q13" s="95" t="s">
        <v>2239</v>
      </c>
      <c r="U13" s="78"/>
      <c r="V13" s="138"/>
    </row>
    <row r="14" spans="1:22" s="123" customFormat="1" ht="19.149999999999999" customHeight="1" x14ac:dyDescent="0.25">
      <c r="A14" s="152" t="str">
        <f>VLOOKUP(E14,'LISTADO ATM'!$A$2:$C$901,3,0)</f>
        <v>DISTRITO NACIONAL</v>
      </c>
      <c r="B14" s="150" t="s">
        <v>2631</v>
      </c>
      <c r="C14" s="96">
        <v>44422.453611111108</v>
      </c>
      <c r="D14" s="96" t="s">
        <v>2461</v>
      </c>
      <c r="E14" s="136">
        <v>551</v>
      </c>
      <c r="F14" s="152" t="str">
        <f>VLOOKUP(E14,VIP!$A$2:$O14932,2,0)</f>
        <v>DRBR01C</v>
      </c>
      <c r="G14" s="152" t="str">
        <f>VLOOKUP(E14,'LISTADO ATM'!$A$2:$B$900,2,0)</f>
        <v xml:space="preserve">ATM Oficina Padre Castellanos </v>
      </c>
      <c r="H14" s="152" t="str">
        <f>VLOOKUP(E14,VIP!$A$2:$O19893,7,FALSE)</f>
        <v>Si</v>
      </c>
      <c r="I14" s="152" t="str">
        <f>VLOOKUP(E14,VIP!$A$2:$O11858,8,FALSE)</f>
        <v>Si</v>
      </c>
      <c r="J14" s="152" t="str">
        <f>VLOOKUP(E14,VIP!$A$2:$O11808,8,FALSE)</f>
        <v>Si</v>
      </c>
      <c r="K14" s="152" t="str">
        <f>VLOOKUP(E14,VIP!$A$2:$O15382,6,0)</f>
        <v>NO</v>
      </c>
      <c r="L14" s="140" t="s">
        <v>2410</v>
      </c>
      <c r="M14" s="95" t="s">
        <v>2438</v>
      </c>
      <c r="N14" s="95" t="s">
        <v>2445</v>
      </c>
      <c r="O14" s="153" t="s">
        <v>2462</v>
      </c>
      <c r="P14" s="152"/>
      <c r="Q14" s="95" t="s">
        <v>2410</v>
      </c>
      <c r="U14" s="78"/>
      <c r="V14" s="138"/>
    </row>
    <row r="15" spans="1:22" s="123" customFormat="1" ht="18" x14ac:dyDescent="0.25">
      <c r="A15" s="152" t="str">
        <f>VLOOKUP(E15,'LISTADO ATM'!$A$2:$C$901,3,0)</f>
        <v>NORTE</v>
      </c>
      <c r="B15" s="150" t="s">
        <v>2641</v>
      </c>
      <c r="C15" s="96">
        <v>44422.48097222222</v>
      </c>
      <c r="D15" s="96" t="s">
        <v>2174</v>
      </c>
      <c r="E15" s="136">
        <v>266</v>
      </c>
      <c r="F15" s="152" t="str">
        <f>VLOOKUP(E15,VIP!$A$2:$O14953,2,0)</f>
        <v>DRBR266</v>
      </c>
      <c r="G15" s="152" t="str">
        <f>VLOOKUP(E15,'LISTADO ATM'!$A$2:$B$900,2,0)</f>
        <v xml:space="preserve">ATM Oficina Villa Francisca </v>
      </c>
      <c r="H15" s="152" t="str">
        <f>VLOOKUP(E15,VIP!$A$2:$O19914,7,FALSE)</f>
        <v>Si</v>
      </c>
      <c r="I15" s="152" t="str">
        <f>VLOOKUP(E15,VIP!$A$2:$O11879,8,FALSE)</f>
        <v>Si</v>
      </c>
      <c r="J15" s="152" t="str">
        <f>VLOOKUP(E15,VIP!$A$2:$O11829,8,FALSE)</f>
        <v>Si</v>
      </c>
      <c r="K15" s="152" t="str">
        <f>VLOOKUP(E15,VIP!$A$2:$O15403,6,0)</f>
        <v>NO</v>
      </c>
      <c r="L15" s="140" t="s">
        <v>2213</v>
      </c>
      <c r="M15" s="95" t="s">
        <v>2438</v>
      </c>
      <c r="N15" s="95" t="s">
        <v>2445</v>
      </c>
      <c r="O15" s="152" t="s">
        <v>2447</v>
      </c>
      <c r="P15" s="152"/>
      <c r="Q15" s="95" t="s">
        <v>2213</v>
      </c>
      <c r="U15" s="78"/>
      <c r="V15" s="138"/>
    </row>
    <row r="16" spans="1:22" s="123" customFormat="1" ht="18" x14ac:dyDescent="0.25">
      <c r="A16" s="152" t="str">
        <f>VLOOKUP(E16,'LISTADO ATM'!$A$2:$C$901,3,0)</f>
        <v>ESTE</v>
      </c>
      <c r="B16" s="150" t="s">
        <v>2640</v>
      </c>
      <c r="C16" s="96">
        <v>44422.500277777777</v>
      </c>
      <c r="D16" s="96" t="s">
        <v>2174</v>
      </c>
      <c r="E16" s="136">
        <v>217</v>
      </c>
      <c r="F16" s="152" t="str">
        <f>VLOOKUP(E16,VIP!$A$2:$O14945,2,0)</f>
        <v>DRBR217</v>
      </c>
      <c r="G16" s="152" t="str">
        <f>VLOOKUP(E16,'LISTADO ATM'!$A$2:$B$900,2,0)</f>
        <v xml:space="preserve">ATM Oficina Bávaro </v>
      </c>
      <c r="H16" s="152" t="str">
        <f>VLOOKUP(E16,VIP!$A$2:$O19906,7,FALSE)</f>
        <v>Si</v>
      </c>
      <c r="I16" s="152" t="str">
        <f>VLOOKUP(E16,VIP!$A$2:$O11871,8,FALSE)</f>
        <v>Si</v>
      </c>
      <c r="J16" s="152" t="str">
        <f>VLOOKUP(E16,VIP!$A$2:$O11821,8,FALSE)</f>
        <v>Si</v>
      </c>
      <c r="K16" s="152" t="str">
        <f>VLOOKUP(E16,VIP!$A$2:$O15395,6,0)</f>
        <v>NO</v>
      </c>
      <c r="L16" s="140" t="s">
        <v>2213</v>
      </c>
      <c r="M16" s="95" t="s">
        <v>2438</v>
      </c>
      <c r="N16" s="95" t="s">
        <v>2445</v>
      </c>
      <c r="O16" s="152" t="s">
        <v>2447</v>
      </c>
      <c r="P16" s="152"/>
      <c r="Q16" s="95" t="s">
        <v>2213</v>
      </c>
      <c r="U16" s="78"/>
      <c r="V16" s="138"/>
    </row>
    <row r="17" spans="1:22" s="123" customFormat="1" ht="18" x14ac:dyDescent="0.25">
      <c r="A17" s="152" t="str">
        <f>VLOOKUP(E17,'LISTADO ATM'!$A$2:$C$901,3,0)</f>
        <v>DISTRITO NACIONAL</v>
      </c>
      <c r="B17" s="150" t="s">
        <v>2639</v>
      </c>
      <c r="C17" s="96">
        <v>44422.50613425926</v>
      </c>
      <c r="D17" s="96" t="s">
        <v>2174</v>
      </c>
      <c r="E17" s="136">
        <v>865</v>
      </c>
      <c r="F17" s="152" t="str">
        <f>VLOOKUP(E17,VIP!$A$2:$O14944,2,0)</f>
        <v>DRBR865</v>
      </c>
      <c r="G17" s="152" t="str">
        <f>VLOOKUP(E17,'LISTADO ATM'!$A$2:$B$900,2,0)</f>
        <v xml:space="preserve">ATM Club Naco </v>
      </c>
      <c r="H17" s="152" t="str">
        <f>VLOOKUP(E17,VIP!$A$2:$O19905,7,FALSE)</f>
        <v>Si</v>
      </c>
      <c r="I17" s="152" t="str">
        <f>VLOOKUP(E17,VIP!$A$2:$O11870,8,FALSE)</f>
        <v>Si</v>
      </c>
      <c r="J17" s="152" t="str">
        <f>VLOOKUP(E17,VIP!$A$2:$O11820,8,FALSE)</f>
        <v>Si</v>
      </c>
      <c r="K17" s="152" t="str">
        <f>VLOOKUP(E17,VIP!$A$2:$O15394,6,0)</f>
        <v>NO</v>
      </c>
      <c r="L17" s="140" t="s">
        <v>2239</v>
      </c>
      <c r="M17" s="95" t="s">
        <v>2438</v>
      </c>
      <c r="N17" s="95" t="s">
        <v>2445</v>
      </c>
      <c r="O17" s="152" t="s">
        <v>2447</v>
      </c>
      <c r="P17" s="152"/>
      <c r="Q17" s="95" t="s">
        <v>2239</v>
      </c>
      <c r="U17" s="78"/>
      <c r="V17" s="138"/>
    </row>
    <row r="18" spans="1:22" s="123" customFormat="1" ht="18" x14ac:dyDescent="0.25">
      <c r="A18" s="152" t="str">
        <f>VLOOKUP(E18,'LISTADO ATM'!$A$2:$C$901,3,0)</f>
        <v>DISTRITO NACIONAL</v>
      </c>
      <c r="B18" s="150" t="s">
        <v>2638</v>
      </c>
      <c r="C18" s="96">
        <v>44422.520289351851</v>
      </c>
      <c r="D18" s="96" t="s">
        <v>2174</v>
      </c>
      <c r="E18" s="136">
        <v>549</v>
      </c>
      <c r="F18" s="152" t="str">
        <f>VLOOKUP(E18,VIP!$A$2:$O14943,2,0)</f>
        <v>DRBR026</v>
      </c>
      <c r="G18" s="152" t="str">
        <f>VLOOKUP(E18,'LISTADO ATM'!$A$2:$B$900,2,0)</f>
        <v xml:space="preserve">ATM Ministerio de Turismo (Oficinas Gubernamentales) </v>
      </c>
      <c r="H18" s="152" t="str">
        <f>VLOOKUP(E18,VIP!$A$2:$O19904,7,FALSE)</f>
        <v>Si</v>
      </c>
      <c r="I18" s="152" t="str">
        <f>VLOOKUP(E18,VIP!$A$2:$O11869,8,FALSE)</f>
        <v>Si</v>
      </c>
      <c r="J18" s="152" t="str">
        <f>VLOOKUP(E18,VIP!$A$2:$O11819,8,FALSE)</f>
        <v>Si</v>
      </c>
      <c r="K18" s="152" t="str">
        <f>VLOOKUP(E18,VIP!$A$2:$O15393,6,0)</f>
        <v>NO</v>
      </c>
      <c r="L18" s="140" t="s">
        <v>2239</v>
      </c>
      <c r="M18" s="223" t="s">
        <v>2536</v>
      </c>
      <c r="N18" s="95" t="s">
        <v>2445</v>
      </c>
      <c r="O18" s="152" t="s">
        <v>2447</v>
      </c>
      <c r="P18" s="152"/>
      <c r="Q18" s="223" t="s">
        <v>2823</v>
      </c>
      <c r="U18" s="78"/>
      <c r="V18" s="138"/>
    </row>
    <row r="19" spans="1:22" s="123" customFormat="1" ht="18" x14ac:dyDescent="0.25">
      <c r="A19" s="152" t="str">
        <f>VLOOKUP(E19,'LISTADO ATM'!$A$2:$C$901,3,0)</f>
        <v>ESTE</v>
      </c>
      <c r="B19" s="150" t="s">
        <v>2637</v>
      </c>
      <c r="C19" s="96">
        <v>44422.524317129632</v>
      </c>
      <c r="D19" s="96" t="s">
        <v>2441</v>
      </c>
      <c r="E19" s="136">
        <v>68</v>
      </c>
      <c r="F19" s="152" t="str">
        <f>VLOOKUP(E19,VIP!$A$2:$O14941,2,0)</f>
        <v>DRBR068</v>
      </c>
      <c r="G19" s="152" t="str">
        <f>VLOOKUP(E19,'LISTADO ATM'!$A$2:$B$900,2,0)</f>
        <v xml:space="preserve">ATM Hotel Nickelodeon (Punta Cana) </v>
      </c>
      <c r="H19" s="152" t="str">
        <f>VLOOKUP(E19,VIP!$A$2:$O19902,7,FALSE)</f>
        <v>Si</v>
      </c>
      <c r="I19" s="152" t="str">
        <f>VLOOKUP(E19,VIP!$A$2:$O11867,8,FALSE)</f>
        <v>Si</v>
      </c>
      <c r="J19" s="152" t="str">
        <f>VLOOKUP(E19,VIP!$A$2:$O11817,8,FALSE)</f>
        <v>Si</v>
      </c>
      <c r="K19" s="152" t="str">
        <f>VLOOKUP(E19,VIP!$A$2:$O15391,6,0)</f>
        <v>NO</v>
      </c>
      <c r="L19" s="140" t="s">
        <v>2410</v>
      </c>
      <c r="M19" s="95" t="s">
        <v>2438</v>
      </c>
      <c r="N19" s="95" t="s">
        <v>2445</v>
      </c>
      <c r="O19" s="152" t="s">
        <v>2446</v>
      </c>
      <c r="P19" s="152"/>
      <c r="Q19" s="95" t="s">
        <v>2410</v>
      </c>
      <c r="U19" s="78"/>
      <c r="V19" s="138"/>
    </row>
    <row r="20" spans="1:22" s="123" customFormat="1" ht="18" x14ac:dyDescent="0.25">
      <c r="A20" s="152" t="str">
        <f>VLOOKUP(E20,'LISTADO ATM'!$A$2:$C$901,3,0)</f>
        <v>DISTRITO NACIONAL</v>
      </c>
      <c r="B20" s="150" t="s">
        <v>2635</v>
      </c>
      <c r="C20" s="96">
        <v>44422.531678240739</v>
      </c>
      <c r="D20" s="96" t="s">
        <v>2461</v>
      </c>
      <c r="E20" s="136">
        <v>39</v>
      </c>
      <c r="F20" s="152" t="str">
        <f>VLOOKUP(E20,VIP!$A$2:$O14937,2,0)</f>
        <v>DRBR039</v>
      </c>
      <c r="G20" s="152" t="str">
        <f>VLOOKUP(E20,'LISTADO ATM'!$A$2:$B$900,2,0)</f>
        <v xml:space="preserve">ATM Oficina Ovando </v>
      </c>
      <c r="H20" s="152" t="str">
        <f>VLOOKUP(E20,VIP!$A$2:$O19898,7,FALSE)</f>
        <v>Si</v>
      </c>
      <c r="I20" s="152" t="str">
        <f>VLOOKUP(E20,VIP!$A$2:$O11863,8,FALSE)</f>
        <v>No</v>
      </c>
      <c r="J20" s="152" t="str">
        <f>VLOOKUP(E20,VIP!$A$2:$O11813,8,FALSE)</f>
        <v>No</v>
      </c>
      <c r="K20" s="152" t="str">
        <f>VLOOKUP(E20,VIP!$A$2:$O15387,6,0)</f>
        <v>NO</v>
      </c>
      <c r="L20" s="140" t="s">
        <v>2434</v>
      </c>
      <c r="M20" s="223" t="s">
        <v>2536</v>
      </c>
      <c r="N20" s="95" t="s">
        <v>2445</v>
      </c>
      <c r="O20" s="152" t="s">
        <v>2462</v>
      </c>
      <c r="P20" s="152"/>
      <c r="Q20" s="223" t="s">
        <v>2823</v>
      </c>
      <c r="U20" s="78"/>
      <c r="V20" s="138"/>
    </row>
    <row r="21" spans="1:22" s="123" customFormat="1" ht="18" x14ac:dyDescent="0.25">
      <c r="A21" s="152" t="str">
        <f>VLOOKUP(E21,'LISTADO ATM'!$A$2:$C$901,3,0)</f>
        <v>DISTRITO NACIONAL</v>
      </c>
      <c r="B21" s="150" t="s">
        <v>2634</v>
      </c>
      <c r="C21" s="96">
        <v>44422.580833333333</v>
      </c>
      <c r="D21" s="96" t="s">
        <v>2174</v>
      </c>
      <c r="E21" s="136">
        <v>581</v>
      </c>
      <c r="F21" s="152" t="str">
        <f>VLOOKUP(E21,VIP!$A$2:$O14935,2,0)</f>
        <v>DRBR426</v>
      </c>
      <c r="G21" s="152" t="str">
        <f>VLOOKUP(E21,'LISTADO ATM'!$A$2:$B$900,2,0)</f>
        <v>ATM Banco Bandex II (Antiguo BNV II)</v>
      </c>
      <c r="H21" s="152" t="str">
        <f>VLOOKUP(E21,VIP!$A$2:$O19896,7,FALSE)</f>
        <v>No</v>
      </c>
      <c r="I21" s="152" t="str">
        <f>VLOOKUP(E21,VIP!$A$2:$O11861,8,FALSE)</f>
        <v>No</v>
      </c>
      <c r="J21" s="152" t="str">
        <f>VLOOKUP(E21,VIP!$A$2:$O11811,8,FALSE)</f>
        <v>No</v>
      </c>
      <c r="K21" s="152" t="str">
        <f>VLOOKUP(E21,VIP!$A$2:$O15385,6,0)</f>
        <v/>
      </c>
      <c r="L21" s="140" t="s">
        <v>2239</v>
      </c>
      <c r="M21" s="223" t="s">
        <v>2536</v>
      </c>
      <c r="N21" s="95" t="s">
        <v>2445</v>
      </c>
      <c r="O21" s="152" t="s">
        <v>2447</v>
      </c>
      <c r="P21" s="152"/>
      <c r="Q21" s="223" t="s">
        <v>2823</v>
      </c>
      <c r="U21" s="78"/>
      <c r="V21" s="138"/>
    </row>
    <row r="22" spans="1:22" s="123" customFormat="1" ht="18" x14ac:dyDescent="0.25">
      <c r="A22" s="152" t="str">
        <f>VLOOKUP(E22,'LISTADO ATM'!$A$2:$C$901,3,0)</f>
        <v>NORTE</v>
      </c>
      <c r="B22" s="150" t="s">
        <v>2633</v>
      </c>
      <c r="C22" s="96">
        <v>44422.58457175926</v>
      </c>
      <c r="D22" s="96" t="s">
        <v>2461</v>
      </c>
      <c r="E22" s="136">
        <v>969</v>
      </c>
      <c r="F22" s="152" t="str">
        <f>VLOOKUP(E22,VIP!$A$2:$O14932,2,0)</f>
        <v>DRBR12F</v>
      </c>
      <c r="G22" s="152" t="str">
        <f>VLOOKUP(E22,'LISTADO ATM'!$A$2:$B$900,2,0)</f>
        <v xml:space="preserve">ATM Oficina El Sol I (Santiago) </v>
      </c>
      <c r="H22" s="152" t="str">
        <f>VLOOKUP(E22,VIP!$A$2:$O19893,7,FALSE)</f>
        <v>Si</v>
      </c>
      <c r="I22" s="152" t="str">
        <f>VLOOKUP(E22,VIP!$A$2:$O11858,8,FALSE)</f>
        <v>Si</v>
      </c>
      <c r="J22" s="152" t="str">
        <f>VLOOKUP(E22,VIP!$A$2:$O11808,8,FALSE)</f>
        <v>Si</v>
      </c>
      <c r="K22" s="152" t="str">
        <f>VLOOKUP(E22,VIP!$A$2:$O15382,6,0)</f>
        <v>SI</v>
      </c>
      <c r="L22" s="140" t="s">
        <v>2410</v>
      </c>
      <c r="M22" s="223" t="s">
        <v>2536</v>
      </c>
      <c r="N22" s="95" t="s">
        <v>2445</v>
      </c>
      <c r="O22" s="152" t="s">
        <v>2462</v>
      </c>
      <c r="P22" s="152"/>
      <c r="Q22" s="223" t="s">
        <v>2823</v>
      </c>
      <c r="U22" s="78"/>
      <c r="V22" s="138"/>
    </row>
    <row r="23" spans="1:22" s="123" customFormat="1" ht="18.75" customHeight="1" x14ac:dyDescent="0.25">
      <c r="A23" s="152" t="str">
        <f>VLOOKUP(E23,'LISTADO ATM'!$A$2:$C$901,3,0)</f>
        <v>ESTE</v>
      </c>
      <c r="B23" s="150" t="s">
        <v>2654</v>
      </c>
      <c r="C23" s="96">
        <v>44422.612476851849</v>
      </c>
      <c r="D23" s="96" t="s">
        <v>2174</v>
      </c>
      <c r="E23" s="136">
        <v>222</v>
      </c>
      <c r="F23" s="152" t="str">
        <f>VLOOKUP(E23,VIP!$A$2:$O14965,2,0)</f>
        <v>DRBR222</v>
      </c>
      <c r="G23" s="152" t="str">
        <f>VLOOKUP(E23,'LISTADO ATM'!$A$2:$B$900,2,0)</f>
        <v xml:space="preserve">ATM UNP Dominicus (La Romana) </v>
      </c>
      <c r="H23" s="152" t="str">
        <f>VLOOKUP(E23,VIP!$A$2:$O19926,7,FALSE)</f>
        <v>Si</v>
      </c>
      <c r="I23" s="152" t="str">
        <f>VLOOKUP(E23,VIP!$A$2:$O11891,8,FALSE)</f>
        <v>Si</v>
      </c>
      <c r="J23" s="152" t="str">
        <f>VLOOKUP(E23,VIP!$A$2:$O11841,8,FALSE)</f>
        <v>Si</v>
      </c>
      <c r="K23" s="152" t="str">
        <f>VLOOKUP(E23,VIP!$A$2:$O15415,6,0)</f>
        <v>NO</v>
      </c>
      <c r="L23" s="140" t="s">
        <v>2213</v>
      </c>
      <c r="M23" s="223" t="s">
        <v>2536</v>
      </c>
      <c r="N23" s="95" t="s">
        <v>2445</v>
      </c>
      <c r="O23" s="152" t="s">
        <v>2447</v>
      </c>
      <c r="P23" s="152"/>
      <c r="Q23" s="223" t="s">
        <v>2865</v>
      </c>
      <c r="U23" s="78"/>
      <c r="V23" s="138"/>
    </row>
    <row r="24" spans="1:22" s="123" customFormat="1" ht="18.75" customHeight="1" x14ac:dyDescent="0.25">
      <c r="A24" s="153" t="str">
        <f>VLOOKUP(E24,'LISTADO ATM'!$A$2:$C$901,3,0)</f>
        <v>DISTRITO NACIONAL</v>
      </c>
      <c r="B24" s="150" t="s">
        <v>2652</v>
      </c>
      <c r="C24" s="96">
        <v>44422.643541666665</v>
      </c>
      <c r="D24" s="96" t="s">
        <v>2461</v>
      </c>
      <c r="E24" s="136">
        <v>717</v>
      </c>
      <c r="F24" s="153" t="str">
        <f>VLOOKUP(E24,VIP!$A$2:$O14956,2,0)</f>
        <v>DRBR24K</v>
      </c>
      <c r="G24" s="153" t="str">
        <f>VLOOKUP(E24,'LISTADO ATM'!$A$2:$B$900,2,0)</f>
        <v xml:space="preserve">ATM Oficina Los Alcarrizos </v>
      </c>
      <c r="H24" s="153" t="str">
        <f>VLOOKUP(E24,VIP!$A$2:$O19917,7,FALSE)</f>
        <v>Si</v>
      </c>
      <c r="I24" s="153" t="str">
        <f>VLOOKUP(E24,VIP!$A$2:$O11882,8,FALSE)</f>
        <v>Si</v>
      </c>
      <c r="J24" s="153" t="str">
        <f>VLOOKUP(E24,VIP!$A$2:$O11832,8,FALSE)</f>
        <v>Si</v>
      </c>
      <c r="K24" s="153" t="str">
        <f>VLOOKUP(E24,VIP!$A$2:$O15406,6,0)</f>
        <v>SI</v>
      </c>
      <c r="L24" s="140" t="s">
        <v>2434</v>
      </c>
      <c r="M24" s="223" t="s">
        <v>2536</v>
      </c>
      <c r="N24" s="95" t="s">
        <v>2445</v>
      </c>
      <c r="O24" s="153" t="s">
        <v>2462</v>
      </c>
      <c r="P24" s="153"/>
      <c r="Q24" s="223" t="s">
        <v>2823</v>
      </c>
      <c r="U24" s="78"/>
      <c r="V24" s="138"/>
    </row>
    <row r="25" spans="1:22" s="123" customFormat="1" ht="18.75" customHeight="1" x14ac:dyDescent="0.25">
      <c r="A25" s="156" t="str">
        <f>VLOOKUP(E25,'LISTADO ATM'!$A$2:$C$901,3,0)</f>
        <v>ESTE</v>
      </c>
      <c r="B25" s="150" t="s">
        <v>2648</v>
      </c>
      <c r="C25" s="96">
        <v>44422.651759259257</v>
      </c>
      <c r="D25" s="96" t="s">
        <v>2174</v>
      </c>
      <c r="E25" s="136">
        <v>822</v>
      </c>
      <c r="F25" s="156" t="str">
        <f>VLOOKUP(E25,VIP!$A$2:$O14949,2,0)</f>
        <v>DRBR822</v>
      </c>
      <c r="G25" s="156" t="str">
        <f>VLOOKUP(E25,'LISTADO ATM'!$A$2:$B$900,2,0)</f>
        <v xml:space="preserve">ATM INDUSPALMA </v>
      </c>
      <c r="H25" s="156" t="str">
        <f>VLOOKUP(E25,VIP!$A$2:$O19910,7,FALSE)</f>
        <v>Si</v>
      </c>
      <c r="I25" s="156" t="str">
        <f>VLOOKUP(E25,VIP!$A$2:$O11875,8,FALSE)</f>
        <v>Si</v>
      </c>
      <c r="J25" s="156" t="str">
        <f>VLOOKUP(E25,VIP!$A$2:$O11825,8,FALSE)</f>
        <v>Si</v>
      </c>
      <c r="K25" s="156" t="str">
        <f>VLOOKUP(E25,VIP!$A$2:$O15399,6,0)</f>
        <v>NO</v>
      </c>
      <c r="L25" s="140" t="s">
        <v>2239</v>
      </c>
      <c r="M25" s="223" t="s">
        <v>2536</v>
      </c>
      <c r="N25" s="95" t="s">
        <v>2445</v>
      </c>
      <c r="O25" s="156" t="s">
        <v>2447</v>
      </c>
      <c r="P25" s="156"/>
      <c r="Q25" s="223" t="s">
        <v>2865</v>
      </c>
      <c r="U25" s="78"/>
      <c r="V25" s="138"/>
    </row>
    <row r="26" spans="1:22" s="123" customFormat="1" ht="18.75" customHeight="1" x14ac:dyDescent="0.25">
      <c r="A26" s="156" t="str">
        <f>VLOOKUP(E26,'LISTADO ATM'!$A$2:$C$901,3,0)</f>
        <v>DISTRITO NACIONAL</v>
      </c>
      <c r="B26" s="150" t="s">
        <v>2647</v>
      </c>
      <c r="C26" s="96">
        <v>44422.712442129632</v>
      </c>
      <c r="D26" s="96" t="s">
        <v>2174</v>
      </c>
      <c r="E26" s="136">
        <v>735</v>
      </c>
      <c r="F26" s="156" t="str">
        <f>VLOOKUP(E26,VIP!$A$2:$O14946,2,0)</f>
        <v>DRBR179</v>
      </c>
      <c r="G26" s="156" t="str">
        <f>VLOOKUP(E26,'LISTADO ATM'!$A$2:$B$900,2,0)</f>
        <v xml:space="preserve">ATM Oficina Independencia II  </v>
      </c>
      <c r="H26" s="156" t="str">
        <f>VLOOKUP(E26,VIP!$A$2:$O19907,7,FALSE)</f>
        <v>Si</v>
      </c>
      <c r="I26" s="156" t="str">
        <f>VLOOKUP(E26,VIP!$A$2:$O11872,8,FALSE)</f>
        <v>Si</v>
      </c>
      <c r="J26" s="156" t="str">
        <f>VLOOKUP(E26,VIP!$A$2:$O11822,8,FALSE)</f>
        <v>Si</v>
      </c>
      <c r="K26" s="156" t="str">
        <f>VLOOKUP(E26,VIP!$A$2:$O15396,6,0)</f>
        <v>NO</v>
      </c>
      <c r="L26" s="140" t="s">
        <v>2239</v>
      </c>
      <c r="M26" s="95" t="s">
        <v>2438</v>
      </c>
      <c r="N26" s="95" t="s">
        <v>2445</v>
      </c>
      <c r="O26" s="156" t="s">
        <v>2447</v>
      </c>
      <c r="P26" s="156"/>
      <c r="Q26" s="95" t="s">
        <v>2239</v>
      </c>
      <c r="U26" s="78"/>
      <c r="V26" s="138"/>
    </row>
    <row r="27" spans="1:22" s="123" customFormat="1" ht="18.75" customHeight="1" x14ac:dyDescent="0.25">
      <c r="A27" s="156" t="str">
        <f>VLOOKUP(E27,'LISTADO ATM'!$A$2:$C$901,3,0)</f>
        <v>DISTRITO NACIONAL</v>
      </c>
      <c r="B27" s="150" t="s">
        <v>2646</v>
      </c>
      <c r="C27" s="96">
        <v>44422.714456018519</v>
      </c>
      <c r="D27" s="96" t="s">
        <v>2174</v>
      </c>
      <c r="E27" s="136">
        <v>734</v>
      </c>
      <c r="F27" s="156" t="str">
        <f>VLOOKUP(E27,VIP!$A$2:$O14945,2,0)</f>
        <v>DRBR178</v>
      </c>
      <c r="G27" s="156" t="str">
        <f>VLOOKUP(E27,'LISTADO ATM'!$A$2:$B$900,2,0)</f>
        <v xml:space="preserve">ATM Oficina Independencia I </v>
      </c>
      <c r="H27" s="156" t="str">
        <f>VLOOKUP(E27,VIP!$A$2:$O19906,7,FALSE)</f>
        <v>Si</v>
      </c>
      <c r="I27" s="156" t="str">
        <f>VLOOKUP(E27,VIP!$A$2:$O11871,8,FALSE)</f>
        <v>Si</v>
      </c>
      <c r="J27" s="156" t="str">
        <f>VLOOKUP(E27,VIP!$A$2:$O11821,8,FALSE)</f>
        <v>Si</v>
      </c>
      <c r="K27" s="156" t="str">
        <f>VLOOKUP(E27,VIP!$A$2:$O15395,6,0)</f>
        <v>SI</v>
      </c>
      <c r="L27" s="140" t="s">
        <v>2239</v>
      </c>
      <c r="M27" s="95" t="s">
        <v>2438</v>
      </c>
      <c r="N27" s="95" t="s">
        <v>2445</v>
      </c>
      <c r="O27" s="156" t="s">
        <v>2447</v>
      </c>
      <c r="P27" s="156"/>
      <c r="Q27" s="95" t="s">
        <v>2239</v>
      </c>
      <c r="U27" s="78"/>
      <c r="V27" s="138"/>
    </row>
    <row r="28" spans="1:22" s="123" customFormat="1" ht="18.75" customHeight="1" x14ac:dyDescent="0.25">
      <c r="A28" s="156" t="str">
        <f>VLOOKUP(E28,'LISTADO ATM'!$A$2:$C$901,3,0)</f>
        <v>SUR</v>
      </c>
      <c r="B28" s="150">
        <v>3335989433</v>
      </c>
      <c r="C28" s="96">
        <v>44422.71875</v>
      </c>
      <c r="D28" s="96" t="s">
        <v>2174</v>
      </c>
      <c r="E28" s="136">
        <v>537</v>
      </c>
      <c r="F28" s="156" t="str">
        <f>VLOOKUP(E28,VIP!$A$2:$O14973,2,0)</f>
        <v>DRBR537</v>
      </c>
      <c r="G28" s="156" t="str">
        <f>VLOOKUP(E28,'LISTADO ATM'!$A$2:$B$900,2,0)</f>
        <v xml:space="preserve">ATM Estación Texaco Enriquillo (Barahona) </v>
      </c>
      <c r="H28" s="156" t="str">
        <f>VLOOKUP(E28,VIP!$A$2:$O19934,7,FALSE)</f>
        <v>Si</v>
      </c>
      <c r="I28" s="156" t="str">
        <f>VLOOKUP(E28,VIP!$A$2:$O11899,8,FALSE)</f>
        <v>Si</v>
      </c>
      <c r="J28" s="156" t="str">
        <f>VLOOKUP(E28,VIP!$A$2:$O11849,8,FALSE)</f>
        <v>Si</v>
      </c>
      <c r="K28" s="156" t="str">
        <f>VLOOKUP(E28,VIP!$A$2:$O15423,6,0)</f>
        <v>NO</v>
      </c>
      <c r="L28" s="140" t="s">
        <v>2239</v>
      </c>
      <c r="M28" s="223" t="s">
        <v>2536</v>
      </c>
      <c r="N28" s="95" t="s">
        <v>2445</v>
      </c>
      <c r="O28" s="156" t="s">
        <v>2447</v>
      </c>
      <c r="P28" s="156"/>
      <c r="Q28" s="223" t="s">
        <v>2823</v>
      </c>
      <c r="U28" s="78"/>
      <c r="V28" s="138"/>
    </row>
    <row r="29" spans="1:22" s="123" customFormat="1" ht="18.75" customHeight="1" x14ac:dyDescent="0.25">
      <c r="A29" s="156" t="str">
        <f>VLOOKUP(E29,'LISTADO ATM'!$A$2:$C$901,3,0)</f>
        <v>SUR</v>
      </c>
      <c r="B29" s="150" t="s">
        <v>2645</v>
      </c>
      <c r="C29" s="96">
        <v>44422.757743055554</v>
      </c>
      <c r="D29" s="96" t="s">
        <v>2174</v>
      </c>
      <c r="E29" s="136">
        <v>582</v>
      </c>
      <c r="F29" s="156" t="str">
        <f>VLOOKUP(E29,VIP!$A$2:$O14938,2,0)</f>
        <v xml:space="preserve">DRBR582 </v>
      </c>
      <c r="G29" s="156" t="str">
        <f>VLOOKUP(E29,'LISTADO ATM'!$A$2:$B$900,2,0)</f>
        <v>ATM Estación Sabana Yegua</v>
      </c>
      <c r="H29" s="156" t="str">
        <f>VLOOKUP(E29,VIP!$A$2:$O19899,7,FALSE)</f>
        <v>N/A</v>
      </c>
      <c r="I29" s="156" t="str">
        <f>VLOOKUP(E29,VIP!$A$2:$O11864,8,FALSE)</f>
        <v>N/A</v>
      </c>
      <c r="J29" s="156" t="str">
        <f>VLOOKUP(E29,VIP!$A$2:$O11814,8,FALSE)</f>
        <v>N/A</v>
      </c>
      <c r="K29" s="156" t="str">
        <f>VLOOKUP(E29,VIP!$A$2:$O15388,6,0)</f>
        <v>N/A</v>
      </c>
      <c r="L29" s="140" t="s">
        <v>2621</v>
      </c>
      <c r="M29" s="223" t="s">
        <v>2536</v>
      </c>
      <c r="N29" s="95" t="s">
        <v>2445</v>
      </c>
      <c r="O29" s="156" t="s">
        <v>2447</v>
      </c>
      <c r="P29" s="156"/>
      <c r="Q29" s="223" t="s">
        <v>2865</v>
      </c>
      <c r="U29" s="78"/>
      <c r="V29" s="138"/>
    </row>
    <row r="30" spans="1:22" s="123" customFormat="1" ht="18.75" customHeight="1" x14ac:dyDescent="0.25">
      <c r="A30" s="156" t="str">
        <f>VLOOKUP(E30,'LISTADO ATM'!$A$2:$C$901,3,0)</f>
        <v>DISTRITO NACIONAL</v>
      </c>
      <c r="B30" s="150" t="s">
        <v>2643</v>
      </c>
      <c r="C30" s="96">
        <v>44422.821701388886</v>
      </c>
      <c r="D30" s="96" t="s">
        <v>2174</v>
      </c>
      <c r="E30" s="136">
        <v>377</v>
      </c>
      <c r="F30" s="156" t="str">
        <f>VLOOKUP(E30,VIP!$A$2:$O14934,2,0)</f>
        <v>DRBR377</v>
      </c>
      <c r="G30" s="156" t="str">
        <f>VLOOKUP(E30,'LISTADO ATM'!$A$2:$B$900,2,0)</f>
        <v>ATM Estación del Metro Eduardo Brito</v>
      </c>
      <c r="H30" s="156" t="str">
        <f>VLOOKUP(E30,VIP!$A$2:$O19895,7,FALSE)</f>
        <v>Si</v>
      </c>
      <c r="I30" s="156" t="str">
        <f>VLOOKUP(E30,VIP!$A$2:$O11860,8,FALSE)</f>
        <v>Si</v>
      </c>
      <c r="J30" s="156" t="str">
        <f>VLOOKUP(E30,VIP!$A$2:$O11810,8,FALSE)</f>
        <v>Si</v>
      </c>
      <c r="K30" s="156" t="str">
        <f>VLOOKUP(E30,VIP!$A$2:$O15384,6,0)</f>
        <v>NO</v>
      </c>
      <c r="L30" s="140" t="s">
        <v>2213</v>
      </c>
      <c r="M30" s="95" t="s">
        <v>2438</v>
      </c>
      <c r="N30" s="95" t="s">
        <v>2445</v>
      </c>
      <c r="O30" s="166" t="s">
        <v>2447</v>
      </c>
      <c r="P30" s="166"/>
      <c r="Q30" s="95" t="s">
        <v>2213</v>
      </c>
      <c r="U30" s="78"/>
      <c r="V30" s="138"/>
    </row>
    <row r="31" spans="1:22" s="123" customFormat="1" ht="18.75" customHeight="1" x14ac:dyDescent="0.25">
      <c r="A31" s="156" t="str">
        <f>VLOOKUP(E31,'LISTADO ATM'!$A$2:$C$901,3,0)</f>
        <v>SUR</v>
      </c>
      <c r="B31" s="150" t="s">
        <v>2658</v>
      </c>
      <c r="C31" s="96">
        <v>44422.894189814811</v>
      </c>
      <c r="D31" s="96" t="s">
        <v>2174</v>
      </c>
      <c r="E31" s="136">
        <v>5</v>
      </c>
      <c r="F31" s="156" t="str">
        <f>VLOOKUP(E31,VIP!$A$2:$O14958,2,0)</f>
        <v>DRBR005</v>
      </c>
      <c r="G31" s="156" t="str">
        <f>VLOOKUP(E31,'LISTADO ATM'!$A$2:$B$900,2,0)</f>
        <v>ATM Oficina Autoservicio Villa Ofelia (San Juan)</v>
      </c>
      <c r="H31" s="156" t="str">
        <f>VLOOKUP(E31,VIP!$A$2:$O19919,7,FALSE)</f>
        <v>Si</v>
      </c>
      <c r="I31" s="156" t="str">
        <f>VLOOKUP(E31,VIP!$A$2:$O11884,8,FALSE)</f>
        <v>Si</v>
      </c>
      <c r="J31" s="156" t="str">
        <f>VLOOKUP(E31,VIP!$A$2:$O11834,8,FALSE)</f>
        <v>Si</v>
      </c>
      <c r="K31" s="156" t="str">
        <f>VLOOKUP(E31,VIP!$A$2:$O15408,6,0)</f>
        <v>NO</v>
      </c>
      <c r="L31" s="140" t="s">
        <v>2213</v>
      </c>
      <c r="M31" s="95" t="s">
        <v>2438</v>
      </c>
      <c r="N31" s="95" t="s">
        <v>2445</v>
      </c>
      <c r="O31" s="156" t="s">
        <v>2447</v>
      </c>
      <c r="P31" s="156"/>
      <c r="Q31" s="95" t="s">
        <v>2213</v>
      </c>
      <c r="U31" s="78"/>
      <c r="V31" s="138"/>
    </row>
    <row r="32" spans="1:22" s="123" customFormat="1" ht="18.75" customHeight="1" x14ac:dyDescent="0.25">
      <c r="A32" s="156" t="str">
        <f>VLOOKUP(E32,'LISTADO ATM'!$A$2:$C$901,3,0)</f>
        <v>ESTE</v>
      </c>
      <c r="B32" s="150" t="s">
        <v>2657</v>
      </c>
      <c r="C32" s="96">
        <v>44422.895162037035</v>
      </c>
      <c r="D32" s="96" t="s">
        <v>2441</v>
      </c>
      <c r="E32" s="136">
        <v>399</v>
      </c>
      <c r="F32" s="156" t="str">
        <f>VLOOKUP(E32,VIP!$A$2:$O14957,2,0)</f>
        <v>DRBR399</v>
      </c>
      <c r="G32" s="156" t="str">
        <f>VLOOKUP(E32,'LISTADO ATM'!$A$2:$B$900,2,0)</f>
        <v xml:space="preserve">ATM Oficina La Romana II </v>
      </c>
      <c r="H32" s="156" t="str">
        <f>VLOOKUP(E32,VIP!$A$2:$O19918,7,FALSE)</f>
        <v>Si</v>
      </c>
      <c r="I32" s="156" t="str">
        <f>VLOOKUP(E32,VIP!$A$2:$O11883,8,FALSE)</f>
        <v>Si</v>
      </c>
      <c r="J32" s="156" t="str">
        <f>VLOOKUP(E32,VIP!$A$2:$O11833,8,FALSE)</f>
        <v>Si</v>
      </c>
      <c r="K32" s="156" t="str">
        <f>VLOOKUP(E32,VIP!$A$2:$O15407,6,0)</f>
        <v>NO</v>
      </c>
      <c r="L32" s="140" t="s">
        <v>2410</v>
      </c>
      <c r="M32" s="223" t="s">
        <v>2536</v>
      </c>
      <c r="N32" s="95" t="s">
        <v>2445</v>
      </c>
      <c r="O32" s="156" t="s">
        <v>2446</v>
      </c>
      <c r="P32" s="156"/>
      <c r="Q32" s="223" t="s">
        <v>2865</v>
      </c>
      <c r="U32" s="78"/>
      <c r="V32" s="138"/>
    </row>
    <row r="33" spans="1:22" s="123" customFormat="1" ht="18.75" customHeight="1" x14ac:dyDescent="0.25">
      <c r="A33" s="156" t="str">
        <f>VLOOKUP(E33,'LISTADO ATM'!$A$2:$C$901,3,0)</f>
        <v>ESTE</v>
      </c>
      <c r="B33" s="150" t="s">
        <v>2656</v>
      </c>
      <c r="C33" s="96">
        <v>44422.910532407404</v>
      </c>
      <c r="D33" s="96" t="s">
        <v>2174</v>
      </c>
      <c r="E33" s="136">
        <v>742</v>
      </c>
      <c r="F33" s="156" t="str">
        <f>VLOOKUP(E33,VIP!$A$2:$O14950,2,0)</f>
        <v>DRBR990</v>
      </c>
      <c r="G33" s="156" t="str">
        <f>VLOOKUP(E33,'LISTADO ATM'!$A$2:$B$900,2,0)</f>
        <v xml:space="preserve">ATM Oficina Plaza del Rey (La Romana) </v>
      </c>
      <c r="H33" s="156" t="str">
        <f>VLOOKUP(E33,VIP!$A$2:$O19911,7,FALSE)</f>
        <v>Si</v>
      </c>
      <c r="I33" s="156" t="str">
        <f>VLOOKUP(E33,VIP!$A$2:$O11876,8,FALSE)</f>
        <v>Si</v>
      </c>
      <c r="J33" s="156" t="str">
        <f>VLOOKUP(E33,VIP!$A$2:$O11826,8,FALSE)</f>
        <v>Si</v>
      </c>
      <c r="K33" s="156" t="str">
        <f>VLOOKUP(E33,VIP!$A$2:$O15400,6,0)</f>
        <v>NO</v>
      </c>
      <c r="L33" s="140" t="s">
        <v>2621</v>
      </c>
      <c r="M33" s="223" t="s">
        <v>2536</v>
      </c>
      <c r="N33" s="95" t="s">
        <v>2445</v>
      </c>
      <c r="O33" s="156" t="s">
        <v>2447</v>
      </c>
      <c r="P33" s="156"/>
      <c r="Q33" s="223" t="s">
        <v>2865</v>
      </c>
      <c r="U33" s="78"/>
      <c r="V33" s="138"/>
    </row>
    <row r="34" spans="1:22" s="123" customFormat="1" ht="18.75" customHeight="1" x14ac:dyDescent="0.25">
      <c r="A34" s="156" t="str">
        <f>VLOOKUP(E34,'LISTADO ATM'!$A$2:$C$901,3,0)</f>
        <v>NORTE</v>
      </c>
      <c r="B34" s="150" t="s">
        <v>2655</v>
      </c>
      <c r="C34" s="96">
        <v>44422.914837962962</v>
      </c>
      <c r="D34" s="96" t="s">
        <v>2461</v>
      </c>
      <c r="E34" s="136">
        <v>142</v>
      </c>
      <c r="F34" s="156" t="str">
        <f>VLOOKUP(E34,VIP!$A$2:$O14947,2,0)</f>
        <v>DRBR142</v>
      </c>
      <c r="G34" s="156" t="str">
        <f>VLOOKUP(E34,'LISTADO ATM'!$A$2:$B$900,2,0)</f>
        <v xml:space="preserve">ATM Centro de Caja Galerías Bonao </v>
      </c>
      <c r="H34" s="156" t="str">
        <f>VLOOKUP(E34,VIP!$A$2:$O19908,7,FALSE)</f>
        <v>Si</v>
      </c>
      <c r="I34" s="156" t="str">
        <f>VLOOKUP(E34,VIP!$A$2:$O11873,8,FALSE)</f>
        <v>Si</v>
      </c>
      <c r="J34" s="156" t="str">
        <f>VLOOKUP(E34,VIP!$A$2:$O11823,8,FALSE)</f>
        <v>Si</v>
      </c>
      <c r="K34" s="156" t="str">
        <f>VLOOKUP(E34,VIP!$A$2:$O15397,6,0)</f>
        <v>SI</v>
      </c>
      <c r="L34" s="140" t="s">
        <v>2410</v>
      </c>
      <c r="M34" s="223" t="s">
        <v>2536</v>
      </c>
      <c r="N34" s="95" t="s">
        <v>2445</v>
      </c>
      <c r="O34" s="156" t="s">
        <v>2462</v>
      </c>
      <c r="P34" s="156"/>
      <c r="Q34" s="223" t="s">
        <v>2823</v>
      </c>
      <c r="U34" s="78"/>
      <c r="V34" s="138"/>
    </row>
    <row r="35" spans="1:22" s="123" customFormat="1" ht="18.75" customHeight="1" x14ac:dyDescent="0.25">
      <c r="A35" s="156" t="str">
        <f>VLOOKUP(E35,'LISTADO ATM'!$A$2:$C$901,3,0)</f>
        <v>DISTRITO NACIONAL</v>
      </c>
      <c r="B35" s="150" t="s">
        <v>2684</v>
      </c>
      <c r="C35" s="96">
        <v>44423.018483796295</v>
      </c>
      <c r="D35" s="96" t="s">
        <v>2461</v>
      </c>
      <c r="E35" s="136">
        <v>713</v>
      </c>
      <c r="F35" s="156" t="str">
        <f>VLOOKUP(E35,VIP!$A$2:$O14975,2,0)</f>
        <v>DRBR016</v>
      </c>
      <c r="G35" s="156" t="str">
        <f>VLOOKUP(E35,'LISTADO ATM'!$A$2:$B$900,2,0)</f>
        <v xml:space="preserve">ATM Oficina Las Américas </v>
      </c>
      <c r="H35" s="156" t="str">
        <f>VLOOKUP(E35,VIP!$A$2:$O19936,7,FALSE)</f>
        <v>Si</v>
      </c>
      <c r="I35" s="156" t="str">
        <f>VLOOKUP(E35,VIP!$A$2:$O11901,8,FALSE)</f>
        <v>Si</v>
      </c>
      <c r="J35" s="156" t="str">
        <f>VLOOKUP(E35,VIP!$A$2:$O11851,8,FALSE)</f>
        <v>Si</v>
      </c>
      <c r="K35" s="156" t="str">
        <f>VLOOKUP(E35,VIP!$A$2:$O15425,6,0)</f>
        <v>NO</v>
      </c>
      <c r="L35" s="140" t="s">
        <v>2410</v>
      </c>
      <c r="M35" s="95" t="s">
        <v>2438</v>
      </c>
      <c r="N35" s="95" t="s">
        <v>2445</v>
      </c>
      <c r="O35" s="156" t="s">
        <v>2688</v>
      </c>
      <c r="P35" s="156"/>
      <c r="Q35" s="95" t="s">
        <v>2410</v>
      </c>
      <c r="U35" s="78"/>
      <c r="V35" s="138"/>
    </row>
    <row r="36" spans="1:22" s="123" customFormat="1" ht="18.75" customHeight="1" x14ac:dyDescent="0.25">
      <c r="A36" s="156" t="str">
        <f>VLOOKUP(E36,'LISTADO ATM'!$A$2:$C$901,3,0)</f>
        <v>DISTRITO NACIONAL</v>
      </c>
      <c r="B36" s="150" t="s">
        <v>2679</v>
      </c>
      <c r="C36" s="96">
        <v>44423.026875000003</v>
      </c>
      <c r="D36" s="96" t="s">
        <v>2441</v>
      </c>
      <c r="E36" s="136">
        <v>437</v>
      </c>
      <c r="F36" s="156" t="str">
        <f>VLOOKUP(E36,VIP!$A$2:$O14970,2,0)</f>
        <v>DRBR437</v>
      </c>
      <c r="G36" s="156" t="str">
        <f>VLOOKUP(E36,'LISTADO ATM'!$A$2:$B$900,2,0)</f>
        <v xml:space="preserve">ATM Autobanco Torre III </v>
      </c>
      <c r="H36" s="156" t="str">
        <f>VLOOKUP(E36,VIP!$A$2:$O19931,7,FALSE)</f>
        <v>Si</v>
      </c>
      <c r="I36" s="156" t="str">
        <f>VLOOKUP(E36,VIP!$A$2:$O11896,8,FALSE)</f>
        <v>Si</v>
      </c>
      <c r="J36" s="156" t="str">
        <f>VLOOKUP(E36,VIP!$A$2:$O11846,8,FALSE)</f>
        <v>Si</v>
      </c>
      <c r="K36" s="156" t="str">
        <f>VLOOKUP(E36,VIP!$A$2:$O15420,6,0)</f>
        <v>SI</v>
      </c>
      <c r="L36" s="140" t="s">
        <v>2434</v>
      </c>
      <c r="M36" s="223" t="s">
        <v>2536</v>
      </c>
      <c r="N36" s="95" t="s">
        <v>2445</v>
      </c>
      <c r="O36" s="156" t="s">
        <v>2446</v>
      </c>
      <c r="P36" s="156"/>
      <c r="Q36" s="223" t="s">
        <v>2823</v>
      </c>
      <c r="U36" s="78"/>
      <c r="V36" s="138"/>
    </row>
    <row r="37" spans="1:22" s="123" customFormat="1" ht="18.75" customHeight="1" x14ac:dyDescent="0.25">
      <c r="A37" s="156" t="str">
        <f>VLOOKUP(E37,'LISTADO ATM'!$A$2:$C$901,3,0)</f>
        <v>ESTE</v>
      </c>
      <c r="B37" s="150" t="s">
        <v>2677</v>
      </c>
      <c r="C37" s="96">
        <v>44423.029293981483</v>
      </c>
      <c r="D37" s="96" t="s">
        <v>2441</v>
      </c>
      <c r="E37" s="136">
        <v>843</v>
      </c>
      <c r="F37" s="156" t="str">
        <f>VLOOKUP(E37,VIP!$A$2:$O14968,2,0)</f>
        <v>DRBR843</v>
      </c>
      <c r="G37" s="156" t="str">
        <f>VLOOKUP(E37,'LISTADO ATM'!$A$2:$B$900,2,0)</f>
        <v xml:space="preserve">ATM Oficina Romana Centro </v>
      </c>
      <c r="H37" s="156" t="str">
        <f>VLOOKUP(E37,VIP!$A$2:$O19929,7,FALSE)</f>
        <v>Si</v>
      </c>
      <c r="I37" s="156" t="str">
        <f>VLOOKUP(E37,VIP!$A$2:$O11894,8,FALSE)</f>
        <v>Si</v>
      </c>
      <c r="J37" s="156" t="str">
        <f>VLOOKUP(E37,VIP!$A$2:$O11844,8,FALSE)</f>
        <v>Si</v>
      </c>
      <c r="K37" s="156" t="str">
        <f>VLOOKUP(E37,VIP!$A$2:$O15418,6,0)</f>
        <v>NO</v>
      </c>
      <c r="L37" s="140" t="s">
        <v>2434</v>
      </c>
      <c r="M37" s="223" t="s">
        <v>2536</v>
      </c>
      <c r="N37" s="95" t="s">
        <v>2445</v>
      </c>
      <c r="O37" s="156" t="s">
        <v>2446</v>
      </c>
      <c r="P37" s="156"/>
      <c r="Q37" s="223" t="s">
        <v>2823</v>
      </c>
      <c r="U37" s="78"/>
      <c r="V37" s="138"/>
    </row>
    <row r="38" spans="1:22" s="123" customFormat="1" ht="18.75" customHeight="1" x14ac:dyDescent="0.25">
      <c r="A38" s="156" t="str">
        <f>VLOOKUP(E38,'LISTADO ATM'!$A$2:$C$901,3,0)</f>
        <v>ESTE</v>
      </c>
      <c r="B38" s="150" t="s">
        <v>2673</v>
      </c>
      <c r="C38" s="96">
        <v>44423.034837962965</v>
      </c>
      <c r="D38" s="96" t="s">
        <v>2461</v>
      </c>
      <c r="E38" s="136">
        <v>345</v>
      </c>
      <c r="F38" s="156" t="str">
        <f>VLOOKUP(E38,VIP!$A$2:$O14964,2,0)</f>
        <v>DRBR345</v>
      </c>
      <c r="G38" s="156" t="str">
        <f>VLOOKUP(E38,'LISTADO ATM'!$A$2:$B$900,2,0)</f>
        <v>ATM Oficina Yamasá  II</v>
      </c>
      <c r="H38" s="156" t="str">
        <f>VLOOKUP(E38,VIP!$A$2:$O19925,7,FALSE)</f>
        <v>N/A</v>
      </c>
      <c r="I38" s="156" t="str">
        <f>VLOOKUP(E38,VIP!$A$2:$O11890,8,FALSE)</f>
        <v>N/A</v>
      </c>
      <c r="J38" s="156" t="str">
        <f>VLOOKUP(E38,VIP!$A$2:$O11840,8,FALSE)</f>
        <v>N/A</v>
      </c>
      <c r="K38" s="156" t="str">
        <f>VLOOKUP(E38,VIP!$A$2:$O15414,6,0)</f>
        <v>N/A</v>
      </c>
      <c r="L38" s="140" t="s">
        <v>2410</v>
      </c>
      <c r="M38" s="223" t="s">
        <v>2536</v>
      </c>
      <c r="N38" s="95" t="s">
        <v>2445</v>
      </c>
      <c r="O38" s="156" t="s">
        <v>2688</v>
      </c>
      <c r="P38" s="156"/>
      <c r="Q38" s="223" t="s">
        <v>2823</v>
      </c>
      <c r="U38" s="78"/>
      <c r="V38" s="138"/>
    </row>
    <row r="39" spans="1:22" s="123" customFormat="1" ht="18.75" customHeight="1" x14ac:dyDescent="0.25">
      <c r="A39" s="156" t="str">
        <f>VLOOKUP(E39,'LISTADO ATM'!$A$2:$C$901,3,0)</f>
        <v>NORTE</v>
      </c>
      <c r="B39" s="150" t="s">
        <v>2671</v>
      </c>
      <c r="C39" s="96">
        <v>44423.043541666666</v>
      </c>
      <c r="D39" s="96" t="s">
        <v>2615</v>
      </c>
      <c r="E39" s="136">
        <v>208</v>
      </c>
      <c r="F39" s="156" t="str">
        <f>VLOOKUP(E39,VIP!$A$2:$O14962,2,0)</f>
        <v>DRBR208</v>
      </c>
      <c r="G39" s="156" t="str">
        <f>VLOOKUP(E39,'LISTADO ATM'!$A$2:$B$900,2,0)</f>
        <v xml:space="preserve">ATM UNP Tireo </v>
      </c>
      <c r="H39" s="156" t="str">
        <f>VLOOKUP(E39,VIP!$A$2:$O19923,7,FALSE)</f>
        <v>Si</v>
      </c>
      <c r="I39" s="156" t="str">
        <f>VLOOKUP(E39,VIP!$A$2:$O11888,8,FALSE)</f>
        <v>Si</v>
      </c>
      <c r="J39" s="156" t="str">
        <f>VLOOKUP(E39,VIP!$A$2:$O11838,8,FALSE)</f>
        <v>Si</v>
      </c>
      <c r="K39" s="156" t="str">
        <f>VLOOKUP(E39,VIP!$A$2:$O15412,6,0)</f>
        <v>NO</v>
      </c>
      <c r="L39" s="140" t="s">
        <v>2434</v>
      </c>
      <c r="M39" s="223" t="s">
        <v>2536</v>
      </c>
      <c r="N39" s="95" t="s">
        <v>2445</v>
      </c>
      <c r="O39" s="156" t="s">
        <v>2616</v>
      </c>
      <c r="P39" s="156"/>
      <c r="Q39" s="223" t="s">
        <v>2865</v>
      </c>
      <c r="U39" s="78"/>
      <c r="V39" s="138"/>
    </row>
    <row r="40" spans="1:22" s="123" customFormat="1" ht="18.75" customHeight="1" x14ac:dyDescent="0.25">
      <c r="A40" s="156" t="str">
        <f>VLOOKUP(E40,'LISTADO ATM'!$A$2:$C$901,3,0)</f>
        <v>DISTRITO NACIONAL</v>
      </c>
      <c r="B40" s="150" t="s">
        <v>2668</v>
      </c>
      <c r="C40" s="96">
        <v>44423.047685185185</v>
      </c>
      <c r="D40" s="96" t="s">
        <v>2461</v>
      </c>
      <c r="E40" s="136">
        <v>957</v>
      </c>
      <c r="F40" s="156" t="str">
        <f>VLOOKUP(E40,VIP!$A$2:$O14959,2,0)</f>
        <v>DRBR23F</v>
      </c>
      <c r="G40" s="156" t="str">
        <f>VLOOKUP(E40,'LISTADO ATM'!$A$2:$B$900,2,0)</f>
        <v xml:space="preserve">ATM Oficina Venezuela </v>
      </c>
      <c r="H40" s="156" t="str">
        <f>VLOOKUP(E40,VIP!$A$2:$O19920,7,FALSE)</f>
        <v>Si</v>
      </c>
      <c r="I40" s="156" t="str">
        <f>VLOOKUP(E40,VIP!$A$2:$O11885,8,FALSE)</f>
        <v>Si</v>
      </c>
      <c r="J40" s="156" t="str">
        <f>VLOOKUP(E40,VIP!$A$2:$O11835,8,FALSE)</f>
        <v>Si</v>
      </c>
      <c r="K40" s="156" t="str">
        <f>VLOOKUP(E40,VIP!$A$2:$O15409,6,0)</f>
        <v>SI</v>
      </c>
      <c r="L40" s="140" t="s">
        <v>2410</v>
      </c>
      <c r="M40" s="223" t="s">
        <v>2536</v>
      </c>
      <c r="N40" s="95" t="s">
        <v>2445</v>
      </c>
      <c r="O40" s="156" t="s">
        <v>2688</v>
      </c>
      <c r="P40" s="156"/>
      <c r="Q40" s="223" t="s">
        <v>2823</v>
      </c>
      <c r="U40" s="78"/>
      <c r="V40" s="138"/>
    </row>
    <row r="41" spans="1:22" s="123" customFormat="1" ht="18.75" customHeight="1" x14ac:dyDescent="0.25">
      <c r="A41" s="156" t="str">
        <f>VLOOKUP(E41,'LISTADO ATM'!$A$2:$C$901,3,0)</f>
        <v>ESTE</v>
      </c>
      <c r="B41" s="150" t="s">
        <v>2667</v>
      </c>
      <c r="C41" s="96">
        <v>44423.052337962959</v>
      </c>
      <c r="D41" s="96" t="s">
        <v>2461</v>
      </c>
      <c r="E41" s="136">
        <v>211</v>
      </c>
      <c r="F41" s="156" t="str">
        <f>VLOOKUP(E41,VIP!$A$2:$O14958,2,0)</f>
        <v>DRBR211</v>
      </c>
      <c r="G41" s="156" t="str">
        <f>VLOOKUP(E41,'LISTADO ATM'!$A$2:$B$900,2,0)</f>
        <v xml:space="preserve">ATM Oficina La Romana I </v>
      </c>
      <c r="H41" s="156" t="str">
        <f>VLOOKUP(E41,VIP!$A$2:$O19919,7,FALSE)</f>
        <v>Si</v>
      </c>
      <c r="I41" s="156" t="str">
        <f>VLOOKUP(E41,VIP!$A$2:$O11884,8,FALSE)</f>
        <v>Si</v>
      </c>
      <c r="J41" s="156" t="str">
        <f>VLOOKUP(E41,VIP!$A$2:$O11834,8,FALSE)</f>
        <v>Si</v>
      </c>
      <c r="K41" s="156" t="str">
        <f>VLOOKUP(E41,VIP!$A$2:$O15408,6,0)</f>
        <v>NO</v>
      </c>
      <c r="L41" s="140" t="s">
        <v>2410</v>
      </c>
      <c r="M41" s="223" t="s">
        <v>2536</v>
      </c>
      <c r="N41" s="95" t="s">
        <v>2445</v>
      </c>
      <c r="O41" s="166" t="s">
        <v>2688</v>
      </c>
      <c r="P41" s="166"/>
      <c r="Q41" s="223" t="s">
        <v>2823</v>
      </c>
      <c r="U41" s="78"/>
      <c r="V41" s="138"/>
    </row>
    <row r="42" spans="1:22" s="123" customFormat="1" ht="18.75" customHeight="1" x14ac:dyDescent="0.25">
      <c r="A42" s="156" t="str">
        <f>VLOOKUP(E42,'LISTADO ATM'!$A$2:$C$901,3,0)</f>
        <v>ESTE</v>
      </c>
      <c r="B42" s="150" t="s">
        <v>2664</v>
      </c>
      <c r="C42" s="96">
        <v>44423.064432870371</v>
      </c>
      <c r="D42" s="96" t="s">
        <v>2441</v>
      </c>
      <c r="E42" s="136">
        <v>609</v>
      </c>
      <c r="F42" s="156" t="str">
        <f>VLOOKUP(E42,VIP!$A$2:$O14955,2,0)</f>
        <v>DRBR120</v>
      </c>
      <c r="G42" s="156" t="str">
        <f>VLOOKUP(E42,'LISTADO ATM'!$A$2:$B$900,2,0)</f>
        <v xml:space="preserve">ATM S/M Jumbo (San Pedro) </v>
      </c>
      <c r="H42" s="156" t="str">
        <f>VLOOKUP(E42,VIP!$A$2:$O19916,7,FALSE)</f>
        <v>Si</v>
      </c>
      <c r="I42" s="156" t="str">
        <f>VLOOKUP(E42,VIP!$A$2:$O11881,8,FALSE)</f>
        <v>Si</v>
      </c>
      <c r="J42" s="156" t="str">
        <f>VLOOKUP(E42,VIP!$A$2:$O11831,8,FALSE)</f>
        <v>Si</v>
      </c>
      <c r="K42" s="156" t="str">
        <f>VLOOKUP(E42,VIP!$A$2:$O15405,6,0)</f>
        <v>NO</v>
      </c>
      <c r="L42" s="140" t="s">
        <v>2410</v>
      </c>
      <c r="M42" s="223" t="s">
        <v>2536</v>
      </c>
      <c r="N42" s="95" t="s">
        <v>2445</v>
      </c>
      <c r="O42" s="156" t="s">
        <v>2446</v>
      </c>
      <c r="P42" s="156"/>
      <c r="Q42" s="223" t="s">
        <v>2823</v>
      </c>
      <c r="U42" s="78"/>
      <c r="V42" s="138"/>
    </row>
    <row r="43" spans="1:22" s="123" customFormat="1" ht="18.75" customHeight="1" x14ac:dyDescent="0.25">
      <c r="A43" s="156" t="str">
        <f>VLOOKUP(E43,'LISTADO ATM'!$A$2:$C$901,3,0)</f>
        <v>DISTRITO NACIONAL</v>
      </c>
      <c r="B43" s="150" t="s">
        <v>2663</v>
      </c>
      <c r="C43" s="96">
        <v>44423.068090277775</v>
      </c>
      <c r="D43" s="96" t="s">
        <v>2461</v>
      </c>
      <c r="E43" s="136">
        <v>911</v>
      </c>
      <c r="F43" s="156" t="str">
        <f>VLOOKUP(E43,VIP!$A$2:$O14954,2,0)</f>
        <v>DRBR911</v>
      </c>
      <c r="G43" s="156" t="str">
        <f>VLOOKUP(E43,'LISTADO ATM'!$A$2:$B$900,2,0)</f>
        <v xml:space="preserve">ATM Oficina Venezuela II </v>
      </c>
      <c r="H43" s="156" t="str">
        <f>VLOOKUP(E43,VIP!$A$2:$O19915,7,FALSE)</f>
        <v>Si</v>
      </c>
      <c r="I43" s="156" t="str">
        <f>VLOOKUP(E43,VIP!$A$2:$O11880,8,FALSE)</f>
        <v>Si</v>
      </c>
      <c r="J43" s="156" t="str">
        <f>VLOOKUP(E43,VIP!$A$2:$O11830,8,FALSE)</f>
        <v>Si</v>
      </c>
      <c r="K43" s="156" t="str">
        <f>VLOOKUP(E43,VIP!$A$2:$O15404,6,0)</f>
        <v>SI</v>
      </c>
      <c r="L43" s="140" t="s">
        <v>2434</v>
      </c>
      <c r="M43" s="223" t="s">
        <v>2536</v>
      </c>
      <c r="N43" s="95" t="s">
        <v>2445</v>
      </c>
      <c r="O43" s="156" t="s">
        <v>2688</v>
      </c>
      <c r="P43" s="156"/>
      <c r="Q43" s="223" t="s">
        <v>2823</v>
      </c>
      <c r="U43" s="78"/>
      <c r="V43" s="138"/>
    </row>
    <row r="44" spans="1:22" s="123" customFormat="1" ht="18.75" customHeight="1" x14ac:dyDescent="0.25">
      <c r="A44" s="156" t="str">
        <f>VLOOKUP(E44,'LISTADO ATM'!$A$2:$C$901,3,0)</f>
        <v>NORTE</v>
      </c>
      <c r="B44" s="150" t="s">
        <v>2662</v>
      </c>
      <c r="C44" s="96">
        <v>44423.069467592592</v>
      </c>
      <c r="D44" s="96" t="s">
        <v>2461</v>
      </c>
      <c r="E44" s="136">
        <v>910</v>
      </c>
      <c r="F44" s="156" t="str">
        <f>VLOOKUP(E44,VIP!$A$2:$O14953,2,0)</f>
        <v>DRBR12A</v>
      </c>
      <c r="G44" s="156" t="str">
        <f>VLOOKUP(E44,'LISTADO ATM'!$A$2:$B$900,2,0)</f>
        <v xml:space="preserve">ATM Oficina El Sol II (Santiago) </v>
      </c>
      <c r="H44" s="156" t="str">
        <f>VLOOKUP(E44,VIP!$A$2:$O19914,7,FALSE)</f>
        <v>Si</v>
      </c>
      <c r="I44" s="156" t="str">
        <f>VLOOKUP(E44,VIP!$A$2:$O11879,8,FALSE)</f>
        <v>Si</v>
      </c>
      <c r="J44" s="156" t="str">
        <f>VLOOKUP(E44,VIP!$A$2:$O11829,8,FALSE)</f>
        <v>Si</v>
      </c>
      <c r="K44" s="156" t="str">
        <f>VLOOKUP(E44,VIP!$A$2:$O15403,6,0)</f>
        <v>SI</v>
      </c>
      <c r="L44" s="140" t="s">
        <v>2434</v>
      </c>
      <c r="M44" s="223" t="s">
        <v>2536</v>
      </c>
      <c r="N44" s="95" t="s">
        <v>2445</v>
      </c>
      <c r="O44" s="156" t="s">
        <v>2688</v>
      </c>
      <c r="P44" s="156"/>
      <c r="Q44" s="223" t="s">
        <v>2823</v>
      </c>
      <c r="U44" s="78"/>
      <c r="V44" s="138"/>
    </row>
    <row r="45" spans="1:22" s="123" customFormat="1" ht="18.75" customHeight="1" x14ac:dyDescent="0.25">
      <c r="A45" s="156" t="str">
        <f>VLOOKUP(E45,'LISTADO ATM'!$A$2:$C$901,3,0)</f>
        <v>ESTE</v>
      </c>
      <c r="B45" s="150" t="s">
        <v>2661</v>
      </c>
      <c r="C45" s="96">
        <v>44423.074837962966</v>
      </c>
      <c r="D45" s="96" t="s">
        <v>2441</v>
      </c>
      <c r="E45" s="136">
        <v>159</v>
      </c>
      <c r="F45" s="156" t="str">
        <f>VLOOKUP(E45,VIP!$A$2:$O14952,2,0)</f>
        <v>DRBR159</v>
      </c>
      <c r="G45" s="156" t="str">
        <f>VLOOKUP(E45,'LISTADO ATM'!$A$2:$B$900,2,0)</f>
        <v xml:space="preserve">ATM Hotel Dreams Bayahibe I </v>
      </c>
      <c r="H45" s="156" t="str">
        <f>VLOOKUP(E45,VIP!$A$2:$O19913,7,FALSE)</f>
        <v>Si</v>
      </c>
      <c r="I45" s="156" t="str">
        <f>VLOOKUP(E45,VIP!$A$2:$O11878,8,FALSE)</f>
        <v>Si</v>
      </c>
      <c r="J45" s="156" t="str">
        <f>VLOOKUP(E45,VIP!$A$2:$O11828,8,FALSE)</f>
        <v>Si</v>
      </c>
      <c r="K45" s="156" t="str">
        <f>VLOOKUP(E45,VIP!$A$2:$O15402,6,0)</f>
        <v>NO</v>
      </c>
      <c r="L45" s="140" t="s">
        <v>2687</v>
      </c>
      <c r="M45" s="223" t="s">
        <v>2536</v>
      </c>
      <c r="N45" s="95" t="s">
        <v>2445</v>
      </c>
      <c r="O45" s="156" t="s">
        <v>2446</v>
      </c>
      <c r="P45" s="156"/>
      <c r="Q45" s="223" t="s">
        <v>2823</v>
      </c>
      <c r="U45" s="78"/>
      <c r="V45" s="138"/>
    </row>
    <row r="46" spans="1:22" s="123" customFormat="1" ht="18.75" customHeight="1" x14ac:dyDescent="0.25">
      <c r="A46" s="156" t="str">
        <f>VLOOKUP(E46,'LISTADO ATM'!$A$2:$C$901,3,0)</f>
        <v>ESTE</v>
      </c>
      <c r="B46" s="150" t="s">
        <v>2660</v>
      </c>
      <c r="C46" s="96">
        <v>44423.092627314814</v>
      </c>
      <c r="D46" s="96" t="s">
        <v>2174</v>
      </c>
      <c r="E46" s="136">
        <v>789</v>
      </c>
      <c r="F46" s="156" t="str">
        <f>VLOOKUP(E46,VIP!$A$2:$O14950,2,0)</f>
        <v>DRBR789</v>
      </c>
      <c r="G46" s="156" t="str">
        <f>VLOOKUP(E46,'LISTADO ATM'!$A$2:$B$900,2,0)</f>
        <v>ATM Hotel Bellevue Boca Chica</v>
      </c>
      <c r="H46" s="156" t="str">
        <f>VLOOKUP(E46,VIP!$A$2:$O19911,7,FALSE)</f>
        <v>Si</v>
      </c>
      <c r="I46" s="156" t="str">
        <f>VLOOKUP(E46,VIP!$A$2:$O11876,8,FALSE)</f>
        <v>Si</v>
      </c>
      <c r="J46" s="156" t="str">
        <f>VLOOKUP(E46,VIP!$A$2:$O11826,8,FALSE)</f>
        <v>Si</v>
      </c>
      <c r="K46" s="156" t="str">
        <f>VLOOKUP(E46,VIP!$A$2:$O15400,6,0)</f>
        <v>NO</v>
      </c>
      <c r="L46" s="140" t="s">
        <v>2239</v>
      </c>
      <c r="M46" s="223" t="s">
        <v>2536</v>
      </c>
      <c r="N46" s="95" t="s">
        <v>2445</v>
      </c>
      <c r="O46" s="156" t="s">
        <v>2447</v>
      </c>
      <c r="P46" s="156"/>
      <c r="Q46" s="223" t="s">
        <v>2823</v>
      </c>
      <c r="U46" s="78"/>
      <c r="V46" s="138"/>
    </row>
    <row r="47" spans="1:22" s="123" customFormat="1" ht="18.75" customHeight="1" x14ac:dyDescent="0.25">
      <c r="A47" s="156" t="str">
        <f>VLOOKUP(E47,'LISTADO ATM'!$A$2:$C$901,3,0)</f>
        <v>DISTRITO NACIONAL</v>
      </c>
      <c r="B47" s="150">
        <v>3335989503</v>
      </c>
      <c r="C47" s="96">
        <v>44423.357905092591</v>
      </c>
      <c r="D47" s="96" t="s">
        <v>2441</v>
      </c>
      <c r="E47" s="136">
        <v>183</v>
      </c>
      <c r="F47" s="156" t="str">
        <f>VLOOKUP(E47,VIP!$A$2:$O14955,2,0)</f>
        <v>DRBR183</v>
      </c>
      <c r="G47" s="156" t="str">
        <f>VLOOKUP(E47,'LISTADO ATM'!$A$2:$B$900,2,0)</f>
        <v>ATM Estación Nativa Km. 22 Aut. Duarte.</v>
      </c>
      <c r="H47" s="156" t="str">
        <f>VLOOKUP(E47,VIP!$A$2:$O19916,7,FALSE)</f>
        <v>N/A</v>
      </c>
      <c r="I47" s="156" t="str">
        <f>VLOOKUP(E47,VIP!$A$2:$O11881,8,FALSE)</f>
        <v>N/A</v>
      </c>
      <c r="J47" s="156" t="str">
        <f>VLOOKUP(E47,VIP!$A$2:$O11831,8,FALSE)</f>
        <v>N/A</v>
      </c>
      <c r="K47" s="156" t="str">
        <f>VLOOKUP(E47,VIP!$A$2:$O15405,6,0)</f>
        <v>N/A</v>
      </c>
      <c r="L47" s="140" t="s">
        <v>2410</v>
      </c>
      <c r="M47" s="95" t="s">
        <v>2438</v>
      </c>
      <c r="N47" s="95" t="s">
        <v>2445</v>
      </c>
      <c r="O47" s="156" t="s">
        <v>2446</v>
      </c>
      <c r="P47" s="156"/>
      <c r="Q47" s="95" t="s">
        <v>2410</v>
      </c>
      <c r="U47" s="78"/>
      <c r="V47" s="138"/>
    </row>
    <row r="48" spans="1:22" s="123" customFormat="1" ht="18.75" customHeight="1" x14ac:dyDescent="0.25">
      <c r="A48" s="156" t="str">
        <f>VLOOKUP(E48,'LISTADO ATM'!$A$2:$C$901,3,0)</f>
        <v>NORTE</v>
      </c>
      <c r="B48" s="150">
        <v>3335989514</v>
      </c>
      <c r="C48" s="96">
        <v>44423.458321759259</v>
      </c>
      <c r="D48" s="96" t="s">
        <v>2174</v>
      </c>
      <c r="E48" s="136">
        <v>965</v>
      </c>
      <c r="F48" s="156" t="str">
        <f>VLOOKUP(E48,VIP!$A$2:$O14958,2,0)</f>
        <v>DRBR965</v>
      </c>
      <c r="G48" s="156" t="str">
        <f>VLOOKUP(E48,'LISTADO ATM'!$A$2:$B$900,2,0)</f>
        <v xml:space="preserve">ATM S/M La Fuente FUN (Santiago) </v>
      </c>
      <c r="H48" s="156" t="str">
        <f>VLOOKUP(E48,VIP!$A$2:$O19919,7,FALSE)</f>
        <v>Si</v>
      </c>
      <c r="I48" s="156" t="str">
        <f>VLOOKUP(E48,VIP!$A$2:$O11884,8,FALSE)</f>
        <v>Si</v>
      </c>
      <c r="J48" s="156" t="str">
        <f>VLOOKUP(E48,VIP!$A$2:$O11834,8,FALSE)</f>
        <v>Si</v>
      </c>
      <c r="K48" s="156" t="str">
        <f>VLOOKUP(E48,VIP!$A$2:$O15408,6,0)</f>
        <v>NO</v>
      </c>
      <c r="L48" s="140" t="s">
        <v>2410</v>
      </c>
      <c r="M48" s="223" t="s">
        <v>2536</v>
      </c>
      <c r="N48" s="95" t="s">
        <v>2445</v>
      </c>
      <c r="O48" s="156" t="s">
        <v>2462</v>
      </c>
      <c r="P48" s="156"/>
      <c r="Q48" s="223" t="s">
        <v>2823</v>
      </c>
      <c r="U48" s="78"/>
      <c r="V48" s="138"/>
    </row>
    <row r="49" spans="1:23" s="123" customFormat="1" ht="18.75" customHeight="1" x14ac:dyDescent="0.25">
      <c r="A49" s="156" t="str">
        <f>VLOOKUP(E49,'LISTADO ATM'!$A$2:$C$901,3,0)</f>
        <v>DISTRITO NACIONAL</v>
      </c>
      <c r="B49" s="150">
        <v>3335989515</v>
      </c>
      <c r="C49" s="96">
        <v>44423.459467592591</v>
      </c>
      <c r="D49" s="96" t="s">
        <v>2174</v>
      </c>
      <c r="E49" s="136">
        <v>160</v>
      </c>
      <c r="F49" s="156" t="str">
        <f>VLOOKUP(E49,VIP!$A$2:$O14957,2,0)</f>
        <v>DRBR160</v>
      </c>
      <c r="G49" s="156" t="str">
        <f>VLOOKUP(E49,'LISTADO ATM'!$A$2:$B$900,2,0)</f>
        <v xml:space="preserve">ATM Oficina Herrera </v>
      </c>
      <c r="H49" s="156" t="str">
        <f>VLOOKUP(E49,VIP!$A$2:$O19918,7,FALSE)</f>
        <v>Si</v>
      </c>
      <c r="I49" s="156" t="str">
        <f>VLOOKUP(E49,VIP!$A$2:$O11883,8,FALSE)</f>
        <v>Si</v>
      </c>
      <c r="J49" s="156" t="str">
        <f>VLOOKUP(E49,VIP!$A$2:$O11833,8,FALSE)</f>
        <v>Si</v>
      </c>
      <c r="K49" s="156" t="str">
        <f>VLOOKUP(E49,VIP!$A$2:$O15407,6,0)</f>
        <v>NO</v>
      </c>
      <c r="L49" s="140" t="s">
        <v>2434</v>
      </c>
      <c r="M49" s="95" t="s">
        <v>2438</v>
      </c>
      <c r="N49" s="95" t="s">
        <v>2445</v>
      </c>
      <c r="O49" s="156" t="s">
        <v>2462</v>
      </c>
      <c r="P49" s="156"/>
      <c r="Q49" s="95" t="s">
        <v>2434</v>
      </c>
      <c r="U49" s="78"/>
      <c r="V49" s="138"/>
    </row>
    <row r="50" spans="1:23" s="123" customFormat="1" ht="18.75" customHeight="1" x14ac:dyDescent="0.25">
      <c r="A50" s="156" t="str">
        <f>VLOOKUP(E50,'LISTADO ATM'!$A$2:$C$901,3,0)</f>
        <v>DISTRITO NACIONAL</v>
      </c>
      <c r="B50" s="150">
        <v>3335989518</v>
      </c>
      <c r="C50" s="96">
        <v>44423.493055555555</v>
      </c>
      <c r="D50" s="96" t="s">
        <v>2174</v>
      </c>
      <c r="E50" s="136">
        <v>420</v>
      </c>
      <c r="F50" s="156" t="str">
        <f>VLOOKUP(E50,VIP!$A$2:$O14969,2,0)</f>
        <v>DRBR420</v>
      </c>
      <c r="G50" s="156" t="str">
        <f>VLOOKUP(E50,'LISTADO ATM'!$A$2:$B$900,2,0)</f>
        <v xml:space="preserve">ATM DGII Av. Lincoln </v>
      </c>
      <c r="H50" s="156" t="str">
        <f>VLOOKUP(E50,VIP!$A$2:$O19930,7,FALSE)</f>
        <v>Si</v>
      </c>
      <c r="I50" s="156" t="str">
        <f>VLOOKUP(E50,VIP!$A$2:$O11895,8,FALSE)</f>
        <v>Si</v>
      </c>
      <c r="J50" s="156" t="str">
        <f>VLOOKUP(E50,VIP!$A$2:$O11845,8,FALSE)</f>
        <v>Si</v>
      </c>
      <c r="K50" s="156" t="str">
        <f>VLOOKUP(E50,VIP!$A$2:$O15419,6,0)</f>
        <v>NO</v>
      </c>
      <c r="L50" s="140" t="s">
        <v>2213</v>
      </c>
      <c r="M50" s="95" t="s">
        <v>2438</v>
      </c>
      <c r="N50" s="95" t="s">
        <v>2445</v>
      </c>
      <c r="O50" s="156" t="s">
        <v>2447</v>
      </c>
      <c r="P50" s="156"/>
      <c r="Q50" s="95" t="s">
        <v>2213</v>
      </c>
      <c r="U50" s="78"/>
      <c r="V50" s="138"/>
    </row>
    <row r="51" spans="1:23" s="123" customFormat="1" ht="18" x14ac:dyDescent="0.25">
      <c r="A51" s="156" t="str">
        <f>VLOOKUP(E51,'LISTADO ATM'!$A$2:$C$901,3,0)</f>
        <v>SUR</v>
      </c>
      <c r="B51" s="150">
        <v>3335989519</v>
      </c>
      <c r="C51" s="96">
        <v>44423.493761574071</v>
      </c>
      <c r="D51" s="96" t="s">
        <v>2174</v>
      </c>
      <c r="E51" s="136">
        <v>131</v>
      </c>
      <c r="F51" s="156" t="str">
        <f>VLOOKUP(E51,VIP!$A$2:$O14968,2,0)</f>
        <v>DRBR131</v>
      </c>
      <c r="G51" s="156" t="str">
        <f>VLOOKUP(E51,'LISTADO ATM'!$A$2:$B$900,2,0)</f>
        <v xml:space="preserve">ATM Oficina Baní I </v>
      </c>
      <c r="H51" s="156" t="str">
        <f>VLOOKUP(E51,VIP!$A$2:$O19929,7,FALSE)</f>
        <v>Si</v>
      </c>
      <c r="I51" s="156" t="str">
        <f>VLOOKUP(E51,VIP!$A$2:$O11894,8,FALSE)</f>
        <v>Si</v>
      </c>
      <c r="J51" s="156" t="str">
        <f>VLOOKUP(E51,VIP!$A$2:$O11844,8,FALSE)</f>
        <v>Si</v>
      </c>
      <c r="K51" s="156" t="str">
        <f>VLOOKUP(E51,VIP!$A$2:$O15418,6,0)</f>
        <v>NO</v>
      </c>
      <c r="L51" s="140" t="s">
        <v>2213</v>
      </c>
      <c r="M51" s="223" t="s">
        <v>2536</v>
      </c>
      <c r="N51" s="95" t="s">
        <v>2445</v>
      </c>
      <c r="O51" s="156" t="s">
        <v>2447</v>
      </c>
      <c r="P51" s="156"/>
      <c r="Q51" s="223" t="s">
        <v>2823</v>
      </c>
      <c r="R51" s="44"/>
      <c r="V51" s="78"/>
      <c r="W51" s="138"/>
    </row>
    <row r="52" spans="1:23" s="123" customFormat="1" ht="18" x14ac:dyDescent="0.25">
      <c r="A52" s="156" t="str">
        <f>VLOOKUP(E52,'LISTADO ATM'!$A$2:$C$901,3,0)</f>
        <v>DISTRITO NACIONAL</v>
      </c>
      <c r="B52" s="150">
        <v>3335989522</v>
      </c>
      <c r="C52" s="96">
        <v>44423.527037037034</v>
      </c>
      <c r="D52" s="96" t="s">
        <v>2461</v>
      </c>
      <c r="E52" s="136">
        <v>527</v>
      </c>
      <c r="F52" s="156" t="str">
        <f>VLOOKUP(E52,VIP!$A$2:$O14966,2,0)</f>
        <v>DRBR527</v>
      </c>
      <c r="G52" s="156" t="str">
        <f>VLOOKUP(E52,'LISTADO ATM'!$A$2:$B$900,2,0)</f>
        <v>ATM Oficina Zona Oriental II</v>
      </c>
      <c r="H52" s="156" t="str">
        <f>VLOOKUP(E52,VIP!$A$2:$O19927,7,FALSE)</f>
        <v>Si</v>
      </c>
      <c r="I52" s="156" t="str">
        <f>VLOOKUP(E52,VIP!$A$2:$O11892,8,FALSE)</f>
        <v>Si</v>
      </c>
      <c r="J52" s="156" t="str">
        <f>VLOOKUP(E52,VIP!$A$2:$O11842,8,FALSE)</f>
        <v>Si</v>
      </c>
      <c r="K52" s="156" t="str">
        <f>VLOOKUP(E52,VIP!$A$2:$O15416,6,0)</f>
        <v>SI</v>
      </c>
      <c r="L52" s="140" t="s">
        <v>2410</v>
      </c>
      <c r="M52" s="223" t="s">
        <v>2536</v>
      </c>
      <c r="N52" s="95" t="s">
        <v>2445</v>
      </c>
      <c r="O52" s="156" t="s">
        <v>2462</v>
      </c>
      <c r="P52" s="156"/>
      <c r="Q52" s="223" t="s">
        <v>2823</v>
      </c>
      <c r="R52" s="44"/>
      <c r="V52" s="78"/>
      <c r="W52" s="138"/>
    </row>
    <row r="53" spans="1:23" s="123" customFormat="1" ht="18" x14ac:dyDescent="0.25">
      <c r="A53" s="156" t="str">
        <f>VLOOKUP(E53,'LISTADO ATM'!$A$2:$C$901,3,0)</f>
        <v>SUR</v>
      </c>
      <c r="B53" s="150">
        <v>3335989523</v>
      </c>
      <c r="C53" s="96">
        <v>44423.528078703705</v>
      </c>
      <c r="D53" s="96" t="s">
        <v>2461</v>
      </c>
      <c r="E53" s="136">
        <v>881</v>
      </c>
      <c r="F53" s="156" t="str">
        <f>VLOOKUP(E53,VIP!$A$2:$O14965,2,0)</f>
        <v>DRBR881</v>
      </c>
      <c r="G53" s="156" t="str">
        <f>VLOOKUP(E53,'LISTADO ATM'!$A$2:$B$900,2,0)</f>
        <v xml:space="preserve">ATM UNP Yaguate (San Cristóbal) </v>
      </c>
      <c r="H53" s="156" t="str">
        <f>VLOOKUP(E53,VIP!$A$2:$O19926,7,FALSE)</f>
        <v>Si</v>
      </c>
      <c r="I53" s="156" t="str">
        <f>VLOOKUP(E53,VIP!$A$2:$O11891,8,FALSE)</f>
        <v>Si</v>
      </c>
      <c r="J53" s="156" t="str">
        <f>VLOOKUP(E53,VIP!$A$2:$O11841,8,FALSE)</f>
        <v>Si</v>
      </c>
      <c r="K53" s="156" t="str">
        <f>VLOOKUP(E53,VIP!$A$2:$O15415,6,0)</f>
        <v>NO</v>
      </c>
      <c r="L53" s="140" t="s">
        <v>2410</v>
      </c>
      <c r="M53" s="223" t="s">
        <v>2536</v>
      </c>
      <c r="N53" s="95" t="s">
        <v>2445</v>
      </c>
      <c r="O53" s="156" t="s">
        <v>2462</v>
      </c>
      <c r="P53" s="156"/>
      <c r="Q53" s="223" t="s">
        <v>2865</v>
      </c>
      <c r="R53" s="44"/>
      <c r="V53" s="78"/>
      <c r="W53" s="138"/>
    </row>
    <row r="54" spans="1:23" s="123" customFormat="1" ht="18" x14ac:dyDescent="0.25">
      <c r="A54" s="156" t="str">
        <f>VLOOKUP(E54,'LISTADO ATM'!$A$2:$C$901,3,0)</f>
        <v>ESTE</v>
      </c>
      <c r="B54" s="150">
        <v>3335989524</v>
      </c>
      <c r="C54" s="96">
        <v>44423.529560185183</v>
      </c>
      <c r="D54" s="96" t="s">
        <v>2461</v>
      </c>
      <c r="E54" s="136">
        <v>912</v>
      </c>
      <c r="F54" s="156" t="str">
        <f>VLOOKUP(E54,VIP!$A$2:$O14964,2,0)</f>
        <v>DRBR973</v>
      </c>
      <c r="G54" s="156" t="str">
        <f>VLOOKUP(E54,'LISTADO ATM'!$A$2:$B$900,2,0)</f>
        <v xml:space="preserve">ATM Oficina San Pedro II </v>
      </c>
      <c r="H54" s="156" t="str">
        <f>VLOOKUP(E54,VIP!$A$2:$O19925,7,FALSE)</f>
        <v>Si</v>
      </c>
      <c r="I54" s="156" t="str">
        <f>VLOOKUP(E54,VIP!$A$2:$O11890,8,FALSE)</f>
        <v>Si</v>
      </c>
      <c r="J54" s="156" t="str">
        <f>VLOOKUP(E54,VIP!$A$2:$O11840,8,FALSE)</f>
        <v>Si</v>
      </c>
      <c r="K54" s="156" t="str">
        <f>VLOOKUP(E54,VIP!$A$2:$O15414,6,0)</f>
        <v>SI</v>
      </c>
      <c r="L54" s="140" t="s">
        <v>2410</v>
      </c>
      <c r="M54" s="223" t="s">
        <v>2536</v>
      </c>
      <c r="N54" s="95" t="s">
        <v>2445</v>
      </c>
      <c r="O54" s="156" t="s">
        <v>2462</v>
      </c>
      <c r="P54" s="156"/>
      <c r="Q54" s="223" t="s">
        <v>2823</v>
      </c>
      <c r="R54" s="44"/>
      <c r="V54" s="78"/>
      <c r="W54" s="138"/>
    </row>
    <row r="55" spans="1:23" s="123" customFormat="1" ht="18" x14ac:dyDescent="0.25">
      <c r="A55" s="156" t="str">
        <f>VLOOKUP(E55,'LISTADO ATM'!$A$2:$C$901,3,0)</f>
        <v>NORTE</v>
      </c>
      <c r="B55" s="150">
        <v>3335989525</v>
      </c>
      <c r="C55" s="96">
        <v>44423.530543981484</v>
      </c>
      <c r="D55" s="96" t="s">
        <v>2461</v>
      </c>
      <c r="E55" s="136">
        <v>119</v>
      </c>
      <c r="F55" s="156" t="str">
        <f>VLOOKUP(E55,VIP!$A$2:$O14963,2,0)</f>
        <v>DRBR119</v>
      </c>
      <c r="G55" s="156" t="str">
        <f>VLOOKUP(E55,'LISTADO ATM'!$A$2:$B$900,2,0)</f>
        <v>ATM Oficina La Barranquita</v>
      </c>
      <c r="H55" s="156" t="str">
        <f>VLOOKUP(E55,VIP!$A$2:$O19924,7,FALSE)</f>
        <v>N/A</v>
      </c>
      <c r="I55" s="156" t="str">
        <f>VLOOKUP(E55,VIP!$A$2:$O11889,8,FALSE)</f>
        <v>N/A</v>
      </c>
      <c r="J55" s="156" t="str">
        <f>VLOOKUP(E55,VIP!$A$2:$O11839,8,FALSE)</f>
        <v>N/A</v>
      </c>
      <c r="K55" s="156" t="str">
        <f>VLOOKUP(E55,VIP!$A$2:$O15413,6,0)</f>
        <v>N/A</v>
      </c>
      <c r="L55" s="140" t="s">
        <v>2410</v>
      </c>
      <c r="M55" s="223" t="s">
        <v>2536</v>
      </c>
      <c r="N55" s="95" t="s">
        <v>2445</v>
      </c>
      <c r="O55" s="156" t="s">
        <v>2462</v>
      </c>
      <c r="P55" s="156"/>
      <c r="Q55" s="223" t="s">
        <v>2823</v>
      </c>
      <c r="R55" s="44"/>
      <c r="V55" s="78"/>
      <c r="W55" s="138"/>
    </row>
    <row r="56" spans="1:23" s="123" customFormat="1" ht="18" x14ac:dyDescent="0.25">
      <c r="A56" s="156" t="str">
        <f>VLOOKUP(E56,'LISTADO ATM'!$A$2:$C$901,3,0)</f>
        <v>ESTE</v>
      </c>
      <c r="B56" s="150">
        <v>3335989526</v>
      </c>
      <c r="C56" s="96">
        <v>44423.5312037037</v>
      </c>
      <c r="D56" s="96" t="s">
        <v>2461</v>
      </c>
      <c r="E56" s="136">
        <v>842</v>
      </c>
      <c r="F56" s="156" t="str">
        <f>VLOOKUP(E56,VIP!$A$2:$O14962,2,0)</f>
        <v>DRBR842</v>
      </c>
      <c r="G56" s="156" t="str">
        <f>VLOOKUP(E56,'LISTADO ATM'!$A$2:$B$900,2,0)</f>
        <v xml:space="preserve">ATM Plaza Orense II (La Romana) </v>
      </c>
      <c r="H56" s="156" t="str">
        <f>VLOOKUP(E56,VIP!$A$2:$O19923,7,FALSE)</f>
        <v>Si</v>
      </c>
      <c r="I56" s="156" t="str">
        <f>VLOOKUP(E56,VIP!$A$2:$O11888,8,FALSE)</f>
        <v>Si</v>
      </c>
      <c r="J56" s="156" t="str">
        <f>VLOOKUP(E56,VIP!$A$2:$O11838,8,FALSE)</f>
        <v>Si</v>
      </c>
      <c r="K56" s="156" t="str">
        <f>VLOOKUP(E56,VIP!$A$2:$O15412,6,0)</f>
        <v>NO</v>
      </c>
      <c r="L56" s="140" t="s">
        <v>2410</v>
      </c>
      <c r="M56" s="223" t="s">
        <v>2536</v>
      </c>
      <c r="N56" s="95" t="s">
        <v>2445</v>
      </c>
      <c r="O56" s="156" t="s">
        <v>2462</v>
      </c>
      <c r="P56" s="156"/>
      <c r="Q56" s="223" t="s">
        <v>2865</v>
      </c>
      <c r="R56" s="44"/>
      <c r="V56" s="78"/>
      <c r="W56" s="138"/>
    </row>
    <row r="57" spans="1:23" s="123" customFormat="1" ht="18" x14ac:dyDescent="0.25">
      <c r="A57" s="156" t="str">
        <f>VLOOKUP(E57,'LISTADO ATM'!$A$2:$C$901,3,0)</f>
        <v>DISTRITO NACIONAL</v>
      </c>
      <c r="B57" s="150">
        <v>3335989527</v>
      </c>
      <c r="C57" s="96">
        <v>44423.536770833336</v>
      </c>
      <c r="D57" s="96" t="s">
        <v>2461</v>
      </c>
      <c r="E57" s="136">
        <v>354</v>
      </c>
      <c r="F57" s="156" t="str">
        <f>VLOOKUP(E57,VIP!$A$2:$O14961,2,0)</f>
        <v>DRBR354</v>
      </c>
      <c r="G57" s="156" t="str">
        <f>VLOOKUP(E57,'LISTADO ATM'!$A$2:$B$900,2,0)</f>
        <v xml:space="preserve">ATM Oficina Núñez de Cáceres II </v>
      </c>
      <c r="H57" s="156" t="str">
        <f>VLOOKUP(E57,VIP!$A$2:$O19922,7,FALSE)</f>
        <v>Si</v>
      </c>
      <c r="I57" s="156" t="str">
        <f>VLOOKUP(E57,VIP!$A$2:$O11887,8,FALSE)</f>
        <v>Si</v>
      </c>
      <c r="J57" s="156" t="str">
        <f>VLOOKUP(E57,VIP!$A$2:$O11837,8,FALSE)</f>
        <v>Si</v>
      </c>
      <c r="K57" s="156" t="str">
        <f>VLOOKUP(E57,VIP!$A$2:$O15411,6,0)</f>
        <v>NO</v>
      </c>
      <c r="L57" s="140" t="s">
        <v>2551</v>
      </c>
      <c r="M57" s="95" t="s">
        <v>2438</v>
      </c>
      <c r="N57" s="95" t="s">
        <v>2445</v>
      </c>
      <c r="O57" s="156" t="s">
        <v>2462</v>
      </c>
      <c r="P57" s="156"/>
      <c r="Q57" s="95" t="s">
        <v>2551</v>
      </c>
      <c r="R57" s="44"/>
      <c r="V57" s="78"/>
      <c r="W57" s="138"/>
    </row>
    <row r="58" spans="1:23" s="123" customFormat="1" ht="18" x14ac:dyDescent="0.25">
      <c r="A58" s="156" t="str">
        <f>VLOOKUP(E58,'LISTADO ATM'!$A$2:$C$901,3,0)</f>
        <v>DISTRITO NACIONAL</v>
      </c>
      <c r="B58" s="150">
        <v>3335989528</v>
      </c>
      <c r="C58" s="96">
        <v>44423.539664351854</v>
      </c>
      <c r="D58" s="96" t="s">
        <v>2461</v>
      </c>
      <c r="E58" s="136">
        <v>347</v>
      </c>
      <c r="F58" s="156" t="str">
        <f>VLOOKUP(E58,VIP!$A$2:$O14960,2,0)</f>
        <v>DRBR347</v>
      </c>
      <c r="G58" s="156" t="str">
        <f>VLOOKUP(E58,'LISTADO ATM'!$A$2:$B$900,2,0)</f>
        <v>ATM Patio de Colombia</v>
      </c>
      <c r="H58" s="156" t="str">
        <f>VLOOKUP(E58,VIP!$A$2:$O19921,7,FALSE)</f>
        <v>N/A</v>
      </c>
      <c r="I58" s="156" t="str">
        <f>VLOOKUP(E58,VIP!$A$2:$O11886,8,FALSE)</f>
        <v>N/A</v>
      </c>
      <c r="J58" s="156" t="str">
        <f>VLOOKUP(E58,VIP!$A$2:$O11836,8,FALSE)</f>
        <v>N/A</v>
      </c>
      <c r="K58" s="156" t="str">
        <f>VLOOKUP(E58,VIP!$A$2:$O15410,6,0)</f>
        <v>N/A</v>
      </c>
      <c r="L58" s="140" t="s">
        <v>2649</v>
      </c>
      <c r="M58" s="95" t="s">
        <v>2438</v>
      </c>
      <c r="N58" s="95" t="s">
        <v>2445</v>
      </c>
      <c r="O58" s="156" t="s">
        <v>2462</v>
      </c>
      <c r="P58" s="156"/>
      <c r="Q58" s="95" t="s">
        <v>2649</v>
      </c>
      <c r="R58" s="44"/>
      <c r="V58" s="78"/>
      <c r="W58" s="138"/>
    </row>
    <row r="59" spans="1:23" s="123" customFormat="1" ht="18" x14ac:dyDescent="0.25">
      <c r="A59" s="156" t="str">
        <f>VLOOKUP(E59,'LISTADO ATM'!$A$2:$C$901,3,0)</f>
        <v>ESTE</v>
      </c>
      <c r="B59" s="150" t="s">
        <v>2702</v>
      </c>
      <c r="C59" s="96">
        <v>44423.61446759259</v>
      </c>
      <c r="D59" s="96" t="s">
        <v>2461</v>
      </c>
      <c r="E59" s="136">
        <v>824</v>
      </c>
      <c r="F59" s="156" t="str">
        <f>VLOOKUP(E59,VIP!$A$2:$O14988,2,0)</f>
        <v>DRBR824</v>
      </c>
      <c r="G59" s="156" t="str">
        <f>VLOOKUP(E59,'LISTADO ATM'!$A$2:$B$900,2,0)</f>
        <v xml:space="preserve">ATM Multiplaza (Higuey) </v>
      </c>
      <c r="H59" s="156" t="str">
        <f>VLOOKUP(E59,VIP!$A$2:$O19949,7,FALSE)</f>
        <v>Si</v>
      </c>
      <c r="I59" s="156" t="str">
        <f>VLOOKUP(E59,VIP!$A$2:$O11914,8,FALSE)</f>
        <v>Si</v>
      </c>
      <c r="J59" s="156" t="str">
        <f>VLOOKUP(E59,VIP!$A$2:$O11864,8,FALSE)</f>
        <v>Si</v>
      </c>
      <c r="K59" s="156" t="str">
        <f>VLOOKUP(E59,VIP!$A$2:$O15438,6,0)</f>
        <v>NO</v>
      </c>
      <c r="L59" s="140" t="s">
        <v>2410</v>
      </c>
      <c r="M59" s="95" t="s">
        <v>2438</v>
      </c>
      <c r="N59" s="95" t="s">
        <v>2445</v>
      </c>
      <c r="O59" s="156" t="s">
        <v>2462</v>
      </c>
      <c r="P59" s="156"/>
      <c r="Q59" s="95" t="s">
        <v>2410</v>
      </c>
      <c r="R59" s="44"/>
      <c r="V59" s="78"/>
      <c r="W59" s="138"/>
    </row>
    <row r="60" spans="1:23" s="123" customFormat="1" ht="18" x14ac:dyDescent="0.25">
      <c r="A60" s="156" t="str">
        <f>VLOOKUP(E60,'LISTADO ATM'!$A$2:$C$901,3,0)</f>
        <v>DISTRITO NACIONAL</v>
      </c>
      <c r="B60" s="150" t="s">
        <v>2701</v>
      </c>
      <c r="C60" s="96">
        <v>44423.617407407408</v>
      </c>
      <c r="D60" s="96" t="s">
        <v>2441</v>
      </c>
      <c r="E60" s="136">
        <v>300</v>
      </c>
      <c r="F60" s="156" t="str">
        <f>VLOOKUP(E60,VIP!$A$2:$O14987,2,0)</f>
        <v>DRBR300</v>
      </c>
      <c r="G60" s="156" t="str">
        <f>VLOOKUP(E60,'LISTADO ATM'!$A$2:$B$900,2,0)</f>
        <v xml:space="preserve">ATM S/M Aprezio Los Guaricanos </v>
      </c>
      <c r="H60" s="156" t="str">
        <f>VLOOKUP(E60,VIP!$A$2:$O19948,7,FALSE)</f>
        <v>Si</v>
      </c>
      <c r="I60" s="156" t="str">
        <f>VLOOKUP(E60,VIP!$A$2:$O11913,8,FALSE)</f>
        <v>Si</v>
      </c>
      <c r="J60" s="156" t="str">
        <f>VLOOKUP(E60,VIP!$A$2:$O11863,8,FALSE)</f>
        <v>Si</v>
      </c>
      <c r="K60" s="156" t="str">
        <f>VLOOKUP(E60,VIP!$A$2:$O15437,6,0)</f>
        <v>NO</v>
      </c>
      <c r="L60" s="140" t="s">
        <v>2410</v>
      </c>
      <c r="M60" s="95" t="s">
        <v>2438</v>
      </c>
      <c r="N60" s="95" t="s">
        <v>2445</v>
      </c>
      <c r="O60" s="156" t="s">
        <v>2446</v>
      </c>
      <c r="P60" s="156"/>
      <c r="Q60" s="95" t="s">
        <v>2410</v>
      </c>
      <c r="R60" s="44"/>
      <c r="V60" s="78"/>
      <c r="W60" s="138"/>
    </row>
    <row r="61" spans="1:23" s="123" customFormat="1" ht="18" x14ac:dyDescent="0.25">
      <c r="A61" s="156" t="str">
        <f>VLOOKUP(E61,'LISTADO ATM'!$A$2:$C$901,3,0)</f>
        <v>DISTRITO NACIONAL</v>
      </c>
      <c r="B61" s="150" t="s">
        <v>2700</v>
      </c>
      <c r="C61" s="96">
        <v>44423.61886574074</v>
      </c>
      <c r="D61" s="96" t="s">
        <v>2441</v>
      </c>
      <c r="E61" s="136">
        <v>435</v>
      </c>
      <c r="F61" s="156" t="str">
        <f>VLOOKUP(E61,VIP!$A$2:$O14986,2,0)</f>
        <v>DRBR435</v>
      </c>
      <c r="G61" s="156" t="str">
        <f>VLOOKUP(E61,'LISTADO ATM'!$A$2:$B$900,2,0)</f>
        <v xml:space="preserve">ATM Autobanco Torre I </v>
      </c>
      <c r="H61" s="156" t="str">
        <f>VLOOKUP(E61,VIP!$A$2:$O19947,7,FALSE)</f>
        <v>Si</v>
      </c>
      <c r="I61" s="156" t="str">
        <f>VLOOKUP(E61,VIP!$A$2:$O11912,8,FALSE)</f>
        <v>Si</v>
      </c>
      <c r="J61" s="156" t="str">
        <f>VLOOKUP(E61,VIP!$A$2:$O11862,8,FALSE)</f>
        <v>Si</v>
      </c>
      <c r="K61" s="156" t="str">
        <f>VLOOKUP(E61,VIP!$A$2:$O15436,6,0)</f>
        <v>SI</v>
      </c>
      <c r="L61" s="140" t="s">
        <v>2434</v>
      </c>
      <c r="M61" s="223" t="s">
        <v>2536</v>
      </c>
      <c r="N61" s="95" t="s">
        <v>2445</v>
      </c>
      <c r="O61" s="156" t="s">
        <v>2446</v>
      </c>
      <c r="P61" s="156"/>
      <c r="Q61" s="223" t="s">
        <v>2823</v>
      </c>
      <c r="R61" s="44"/>
      <c r="V61" s="78"/>
      <c r="W61" s="138"/>
    </row>
    <row r="62" spans="1:23" s="123" customFormat="1" ht="18" x14ac:dyDescent="0.25">
      <c r="A62" s="156" t="str">
        <f>VLOOKUP(E62,'LISTADO ATM'!$A$2:$C$901,3,0)</f>
        <v>NORTE</v>
      </c>
      <c r="B62" s="150" t="s">
        <v>2699</v>
      </c>
      <c r="C62" s="96">
        <v>44423.621400462966</v>
      </c>
      <c r="D62" s="96" t="s">
        <v>2461</v>
      </c>
      <c r="E62" s="136">
        <v>285</v>
      </c>
      <c r="F62" s="156" t="str">
        <f>VLOOKUP(E62,VIP!$A$2:$O14985,2,0)</f>
        <v>DRBR285</v>
      </c>
      <c r="G62" s="156" t="str">
        <f>VLOOKUP(E62,'LISTADO ATM'!$A$2:$B$900,2,0)</f>
        <v xml:space="preserve">ATM Oficina Camino Real (Puerto Plata) </v>
      </c>
      <c r="H62" s="156" t="str">
        <f>VLOOKUP(E62,VIP!$A$2:$O19946,7,FALSE)</f>
        <v>Si</v>
      </c>
      <c r="I62" s="156" t="str">
        <f>VLOOKUP(E62,VIP!$A$2:$O11911,8,FALSE)</f>
        <v>Si</v>
      </c>
      <c r="J62" s="156" t="str">
        <f>VLOOKUP(E62,VIP!$A$2:$O11861,8,FALSE)</f>
        <v>Si</v>
      </c>
      <c r="K62" s="156" t="str">
        <f>VLOOKUP(E62,VIP!$A$2:$O15435,6,0)</f>
        <v>NO</v>
      </c>
      <c r="L62" s="140" t="s">
        <v>2410</v>
      </c>
      <c r="M62" s="223" t="s">
        <v>2536</v>
      </c>
      <c r="N62" s="95" t="s">
        <v>2445</v>
      </c>
      <c r="O62" s="156" t="s">
        <v>2462</v>
      </c>
      <c r="P62" s="156"/>
      <c r="Q62" s="223" t="s">
        <v>2865</v>
      </c>
      <c r="R62" s="44"/>
      <c r="V62" s="78"/>
      <c r="W62" s="138"/>
    </row>
    <row r="63" spans="1:23" s="123" customFormat="1" ht="18" x14ac:dyDescent="0.25">
      <c r="A63" s="156" t="str">
        <f>VLOOKUP(E63,'LISTADO ATM'!$A$2:$C$901,3,0)</f>
        <v>DISTRITO NACIONAL</v>
      </c>
      <c r="B63" s="150" t="s">
        <v>2698</v>
      </c>
      <c r="C63" s="96">
        <v>44423.623148148145</v>
      </c>
      <c r="D63" s="96" t="s">
        <v>2461</v>
      </c>
      <c r="E63" s="136">
        <v>23</v>
      </c>
      <c r="F63" s="156" t="str">
        <f>VLOOKUP(E63,VIP!$A$2:$O14984,2,0)</f>
        <v>DRBR023</v>
      </c>
      <c r="G63" s="156" t="str">
        <f>VLOOKUP(E63,'LISTADO ATM'!$A$2:$B$900,2,0)</f>
        <v xml:space="preserve">ATM Oficina México </v>
      </c>
      <c r="H63" s="156" t="str">
        <f>VLOOKUP(E63,VIP!$A$2:$O19945,7,FALSE)</f>
        <v>Si</v>
      </c>
      <c r="I63" s="156" t="str">
        <f>VLOOKUP(E63,VIP!$A$2:$O11910,8,FALSE)</f>
        <v>Si</v>
      </c>
      <c r="J63" s="156" t="str">
        <f>VLOOKUP(E63,VIP!$A$2:$O11860,8,FALSE)</f>
        <v>Si</v>
      </c>
      <c r="K63" s="156" t="str">
        <f>VLOOKUP(E63,VIP!$A$2:$O15434,6,0)</f>
        <v>NO</v>
      </c>
      <c r="L63" s="140" t="s">
        <v>2410</v>
      </c>
      <c r="M63" s="223" t="s">
        <v>2536</v>
      </c>
      <c r="N63" s="95" t="s">
        <v>2445</v>
      </c>
      <c r="O63" s="156" t="s">
        <v>2462</v>
      </c>
      <c r="P63" s="156"/>
      <c r="Q63" s="223" t="s">
        <v>2823</v>
      </c>
      <c r="R63" s="44"/>
      <c r="V63" s="78"/>
      <c r="W63" s="138"/>
    </row>
    <row r="64" spans="1:23" ht="18" x14ac:dyDescent="0.25">
      <c r="A64" s="159" t="str">
        <f>VLOOKUP(E64,'LISTADO ATM'!$A$2:$C$901,3,0)</f>
        <v>SUR</v>
      </c>
      <c r="B64" s="150" t="s">
        <v>2697</v>
      </c>
      <c r="C64" s="96">
        <v>44423.624652777777</v>
      </c>
      <c r="D64" s="96" t="s">
        <v>2461</v>
      </c>
      <c r="E64" s="136">
        <v>252</v>
      </c>
      <c r="F64" s="159" t="str">
        <f>VLOOKUP(E64,VIP!$A$2:$O14983,2,0)</f>
        <v>DRBR252</v>
      </c>
      <c r="G64" s="159" t="str">
        <f>VLOOKUP(E64,'LISTADO ATM'!$A$2:$B$900,2,0)</f>
        <v xml:space="preserve">ATM Banco Agrícola (Barahona) </v>
      </c>
      <c r="H64" s="159" t="str">
        <f>VLOOKUP(E64,VIP!$A$2:$O19944,7,FALSE)</f>
        <v>Si</v>
      </c>
      <c r="I64" s="159" t="str">
        <f>VLOOKUP(E64,VIP!$A$2:$O11909,8,FALSE)</f>
        <v>Si</v>
      </c>
      <c r="J64" s="159" t="str">
        <f>VLOOKUP(E64,VIP!$A$2:$O11859,8,FALSE)</f>
        <v>Si</v>
      </c>
      <c r="K64" s="159" t="str">
        <f>VLOOKUP(E64,VIP!$A$2:$O15433,6,0)</f>
        <v>NO</v>
      </c>
      <c r="L64" s="140" t="s">
        <v>2551</v>
      </c>
      <c r="M64" s="223" t="s">
        <v>2536</v>
      </c>
      <c r="N64" s="95" t="s">
        <v>2445</v>
      </c>
      <c r="O64" s="159" t="s">
        <v>2462</v>
      </c>
      <c r="P64" s="159"/>
      <c r="Q64" s="223" t="s">
        <v>2823</v>
      </c>
    </row>
    <row r="65" spans="1:17" ht="18" x14ac:dyDescent="0.25">
      <c r="A65" s="159" t="str">
        <f>VLOOKUP(E65,'LISTADO ATM'!$A$2:$C$901,3,0)</f>
        <v>SUR</v>
      </c>
      <c r="B65" s="150" t="s">
        <v>2696</v>
      </c>
      <c r="C65" s="96">
        <v>44423.634502314817</v>
      </c>
      <c r="D65" s="96" t="s">
        <v>2651</v>
      </c>
      <c r="E65" s="136">
        <v>470</v>
      </c>
      <c r="F65" s="159" t="str">
        <f>VLOOKUP(E65,VIP!$A$2:$O14982,2,0)</f>
        <v>DRBR470</v>
      </c>
      <c r="G65" s="159" t="str">
        <f>VLOOKUP(E65,'LISTADO ATM'!$A$2:$B$900,2,0)</f>
        <v xml:space="preserve">ATM Hospital Taiwán (Azua) </v>
      </c>
      <c r="H65" s="159" t="str">
        <f>VLOOKUP(E65,VIP!$A$2:$O19943,7,FALSE)</f>
        <v>Si</v>
      </c>
      <c r="I65" s="159" t="str">
        <f>VLOOKUP(E65,VIP!$A$2:$O11908,8,FALSE)</f>
        <v>Si</v>
      </c>
      <c r="J65" s="159" t="str">
        <f>VLOOKUP(E65,VIP!$A$2:$O11858,8,FALSE)</f>
        <v>Si</v>
      </c>
      <c r="K65" s="159" t="str">
        <f>VLOOKUP(E65,VIP!$A$2:$O15432,6,0)</f>
        <v>NO</v>
      </c>
      <c r="L65" s="140" t="s">
        <v>2434</v>
      </c>
      <c r="M65" s="95" t="s">
        <v>2438</v>
      </c>
      <c r="N65" s="95" t="s">
        <v>2445</v>
      </c>
      <c r="O65" s="159" t="s">
        <v>2704</v>
      </c>
      <c r="P65" s="159"/>
      <c r="Q65" s="95" t="s">
        <v>2434</v>
      </c>
    </row>
    <row r="66" spans="1:17" ht="18" x14ac:dyDescent="0.25">
      <c r="A66" s="159" t="str">
        <f>VLOOKUP(E66,'LISTADO ATM'!$A$2:$C$901,3,0)</f>
        <v>SUR</v>
      </c>
      <c r="B66" s="150" t="s">
        <v>2695</v>
      </c>
      <c r="C66" s="96">
        <v>44423.640486111108</v>
      </c>
      <c r="D66" s="96" t="s">
        <v>2651</v>
      </c>
      <c r="E66" s="136">
        <v>103</v>
      </c>
      <c r="F66" s="159" t="str">
        <f>VLOOKUP(E66,VIP!$A$2:$O14979,2,0)</f>
        <v>DRBR103</v>
      </c>
      <c r="G66" s="159" t="str">
        <f>VLOOKUP(E66,'LISTADO ATM'!$A$2:$B$900,2,0)</f>
        <v xml:space="preserve">ATM Oficina Las Matas de Farfán </v>
      </c>
      <c r="H66" s="159" t="str">
        <f>VLOOKUP(E66,VIP!$A$2:$O19940,7,FALSE)</f>
        <v>Si</v>
      </c>
      <c r="I66" s="159" t="str">
        <f>VLOOKUP(E66,VIP!$A$2:$O11905,8,FALSE)</f>
        <v>Si</v>
      </c>
      <c r="J66" s="159" t="str">
        <f>VLOOKUP(E66,VIP!$A$2:$O11855,8,FALSE)</f>
        <v>Si</v>
      </c>
      <c r="K66" s="159" t="str">
        <f>VLOOKUP(E66,VIP!$A$2:$O15429,6,0)</f>
        <v>NO</v>
      </c>
      <c r="L66" s="140" t="s">
        <v>2703</v>
      </c>
      <c r="M66" s="95" t="s">
        <v>2438</v>
      </c>
      <c r="N66" s="95" t="s">
        <v>2445</v>
      </c>
      <c r="O66" s="159" t="s">
        <v>2704</v>
      </c>
      <c r="P66" s="159"/>
      <c r="Q66" s="95" t="s">
        <v>2703</v>
      </c>
    </row>
    <row r="67" spans="1:17" ht="18" x14ac:dyDescent="0.25">
      <c r="A67" s="159" t="str">
        <f>VLOOKUP(E67,'LISTADO ATM'!$A$2:$C$901,3,0)</f>
        <v>DISTRITO NACIONAL</v>
      </c>
      <c r="B67" s="150" t="s">
        <v>2694</v>
      </c>
      <c r="C67" s="96">
        <v>44423.706817129627</v>
      </c>
      <c r="D67" s="96" t="s">
        <v>2174</v>
      </c>
      <c r="E67" s="136">
        <v>378</v>
      </c>
      <c r="F67" s="159" t="str">
        <f>VLOOKUP(E67,VIP!$A$2:$O14976,2,0)</f>
        <v>DRBR378</v>
      </c>
      <c r="G67" s="159" t="str">
        <f>VLOOKUP(E67,'LISTADO ATM'!$A$2:$B$900,2,0)</f>
        <v>ATM UNP Villa Flores</v>
      </c>
      <c r="H67" s="159" t="str">
        <f>VLOOKUP(E67,VIP!$A$2:$O19937,7,FALSE)</f>
        <v>N/A</v>
      </c>
      <c r="I67" s="159" t="str">
        <f>VLOOKUP(E67,VIP!$A$2:$O11902,8,FALSE)</f>
        <v>N/A</v>
      </c>
      <c r="J67" s="159" t="str">
        <f>VLOOKUP(E67,VIP!$A$2:$O11852,8,FALSE)</f>
        <v>N/A</v>
      </c>
      <c r="K67" s="159" t="str">
        <f>VLOOKUP(E67,VIP!$A$2:$O15426,6,0)</f>
        <v>N/A</v>
      </c>
      <c r="L67" s="140" t="s">
        <v>2213</v>
      </c>
      <c r="M67" s="223" t="s">
        <v>2536</v>
      </c>
      <c r="N67" s="95" t="s">
        <v>2445</v>
      </c>
      <c r="O67" s="159" t="s">
        <v>2447</v>
      </c>
      <c r="P67" s="159"/>
      <c r="Q67" s="223" t="s">
        <v>2823</v>
      </c>
    </row>
    <row r="68" spans="1:17" ht="18" x14ac:dyDescent="0.25">
      <c r="A68" s="159" t="str">
        <f>VLOOKUP(E68,'LISTADO ATM'!$A$2:$C$901,3,0)</f>
        <v>DISTRITO NACIONAL</v>
      </c>
      <c r="B68" s="150" t="s">
        <v>2693</v>
      </c>
      <c r="C68" s="96">
        <v>44423.707870370374</v>
      </c>
      <c r="D68" s="96" t="s">
        <v>2174</v>
      </c>
      <c r="E68" s="136">
        <v>425</v>
      </c>
      <c r="F68" s="159" t="str">
        <f>VLOOKUP(E68,VIP!$A$2:$O14975,2,0)</f>
        <v>DRBR425</v>
      </c>
      <c r="G68" s="159" t="str">
        <f>VLOOKUP(E68,'LISTADO ATM'!$A$2:$B$900,2,0)</f>
        <v xml:space="preserve">ATM UNP Jumbo Luperón II </v>
      </c>
      <c r="H68" s="159" t="str">
        <f>VLOOKUP(E68,VIP!$A$2:$O19936,7,FALSE)</f>
        <v>Si</v>
      </c>
      <c r="I68" s="159" t="str">
        <f>VLOOKUP(E68,VIP!$A$2:$O11901,8,FALSE)</f>
        <v>Si</v>
      </c>
      <c r="J68" s="159" t="str">
        <f>VLOOKUP(E68,VIP!$A$2:$O11851,8,FALSE)</f>
        <v>Si</v>
      </c>
      <c r="K68" s="159" t="str">
        <f>VLOOKUP(E68,VIP!$A$2:$O15425,6,0)</f>
        <v>NO</v>
      </c>
      <c r="L68" s="140" t="s">
        <v>2213</v>
      </c>
      <c r="M68" s="223" t="s">
        <v>2536</v>
      </c>
      <c r="N68" s="95" t="s">
        <v>2445</v>
      </c>
      <c r="O68" s="159" t="s">
        <v>2447</v>
      </c>
      <c r="P68" s="159"/>
      <c r="Q68" s="223" t="s">
        <v>2823</v>
      </c>
    </row>
    <row r="69" spans="1:17" ht="18" x14ac:dyDescent="0.25">
      <c r="A69" s="159" t="str">
        <f>VLOOKUP(E69,'LISTADO ATM'!$A$2:$C$901,3,0)</f>
        <v>DISTRITO NACIONAL</v>
      </c>
      <c r="B69" s="150" t="s">
        <v>2692</v>
      </c>
      <c r="C69" s="96">
        <v>44423.774386574078</v>
      </c>
      <c r="D69" s="96" t="s">
        <v>2174</v>
      </c>
      <c r="E69" s="136">
        <v>588</v>
      </c>
      <c r="F69" s="159" t="str">
        <f>VLOOKUP(E69,VIP!$A$2:$O14973,2,0)</f>
        <v>DRBR01O</v>
      </c>
      <c r="G69" s="159" t="str">
        <f>VLOOKUP(E69,'LISTADO ATM'!$A$2:$B$900,2,0)</f>
        <v xml:space="preserve">ATM INAVI </v>
      </c>
      <c r="H69" s="159" t="str">
        <f>VLOOKUP(E69,VIP!$A$2:$O19934,7,FALSE)</f>
        <v>Si</v>
      </c>
      <c r="I69" s="159" t="str">
        <f>VLOOKUP(E69,VIP!$A$2:$O11899,8,FALSE)</f>
        <v>Si</v>
      </c>
      <c r="J69" s="159" t="str">
        <f>VLOOKUP(E69,VIP!$A$2:$O11849,8,FALSE)</f>
        <v>Si</v>
      </c>
      <c r="K69" s="159" t="str">
        <f>VLOOKUP(E69,VIP!$A$2:$O15423,6,0)</f>
        <v>NO</v>
      </c>
      <c r="L69" s="140" t="s">
        <v>2239</v>
      </c>
      <c r="M69" s="223" t="s">
        <v>2536</v>
      </c>
      <c r="N69" s="95" t="s">
        <v>2445</v>
      </c>
      <c r="O69" s="159" t="s">
        <v>2447</v>
      </c>
      <c r="P69" s="159"/>
      <c r="Q69" s="223" t="s">
        <v>2823</v>
      </c>
    </row>
    <row r="70" spans="1:17" ht="18" x14ac:dyDescent="0.25">
      <c r="A70" s="159" t="str">
        <f>VLOOKUP(E70,'LISTADO ATM'!$A$2:$C$901,3,0)</f>
        <v>NORTE</v>
      </c>
      <c r="B70" s="150" t="s">
        <v>2691</v>
      </c>
      <c r="C70" s="96">
        <v>44423.789189814815</v>
      </c>
      <c r="D70" s="96" t="s">
        <v>2461</v>
      </c>
      <c r="E70" s="136">
        <v>8</v>
      </c>
      <c r="F70" s="159" t="str">
        <f>VLOOKUP(E70,VIP!$A$2:$O14970,2,0)</f>
        <v>DRBR008</v>
      </c>
      <c r="G70" s="159" t="str">
        <f>VLOOKUP(E70,'LISTADO ATM'!$A$2:$B$900,2,0)</f>
        <v>ATM Autoservicio Yaque</v>
      </c>
      <c r="H70" s="159" t="str">
        <f>VLOOKUP(E70,VIP!$A$2:$O19931,7,FALSE)</f>
        <v>Si</v>
      </c>
      <c r="I70" s="159" t="str">
        <f>VLOOKUP(E70,VIP!$A$2:$O11896,8,FALSE)</f>
        <v>Si</v>
      </c>
      <c r="J70" s="159" t="str">
        <f>VLOOKUP(E70,VIP!$A$2:$O11846,8,FALSE)</f>
        <v>Si</v>
      </c>
      <c r="K70" s="159" t="str">
        <f>VLOOKUP(E70,VIP!$A$2:$O15420,6,0)</f>
        <v>NO</v>
      </c>
      <c r="L70" s="140" t="s">
        <v>2649</v>
      </c>
      <c r="M70" s="223" t="s">
        <v>2536</v>
      </c>
      <c r="N70" s="95" t="s">
        <v>2445</v>
      </c>
      <c r="O70" s="159" t="s">
        <v>2462</v>
      </c>
      <c r="P70" s="159"/>
      <c r="Q70" s="223" t="s">
        <v>2823</v>
      </c>
    </row>
    <row r="71" spans="1:17" ht="18" x14ac:dyDescent="0.25">
      <c r="A71" s="159" t="str">
        <f>VLOOKUP(E71,'LISTADO ATM'!$A$2:$C$901,3,0)</f>
        <v>NORTE</v>
      </c>
      <c r="B71" s="150" t="s">
        <v>2689</v>
      </c>
      <c r="C71" s="96">
        <v>44423.797164351854</v>
      </c>
      <c r="D71" s="96" t="s">
        <v>2615</v>
      </c>
      <c r="E71" s="136">
        <v>654</v>
      </c>
      <c r="F71" s="159" t="str">
        <f>VLOOKUP(E71,VIP!$A$2:$O14968,2,0)</f>
        <v>DRBR654</v>
      </c>
      <c r="G71" s="159" t="str">
        <f>VLOOKUP(E71,'LISTADO ATM'!$A$2:$B$900,2,0)</f>
        <v>ATM Autoservicio S/M Jumbo Puerto Plata</v>
      </c>
      <c r="H71" s="159" t="str">
        <f>VLOOKUP(E71,VIP!$A$2:$O19929,7,FALSE)</f>
        <v>Si</v>
      </c>
      <c r="I71" s="159" t="str">
        <f>VLOOKUP(E71,VIP!$A$2:$O11894,8,FALSE)</f>
        <v>Si</v>
      </c>
      <c r="J71" s="159" t="str">
        <f>VLOOKUP(E71,VIP!$A$2:$O11844,8,FALSE)</f>
        <v>Si</v>
      </c>
      <c r="K71" s="159" t="str">
        <f>VLOOKUP(E71,VIP!$A$2:$O15418,6,0)</f>
        <v>NO</v>
      </c>
      <c r="L71" s="140" t="s">
        <v>2649</v>
      </c>
      <c r="M71" s="223" t="s">
        <v>2536</v>
      </c>
      <c r="N71" s="95" t="s">
        <v>2445</v>
      </c>
      <c r="O71" s="159" t="s">
        <v>2616</v>
      </c>
      <c r="P71" s="159"/>
      <c r="Q71" s="223" t="s">
        <v>2823</v>
      </c>
    </row>
    <row r="72" spans="1:17" ht="18" x14ac:dyDescent="0.25">
      <c r="A72" s="159" t="str">
        <f>VLOOKUP(E72,'LISTADO ATM'!$A$2:$C$901,3,0)</f>
        <v>DISTRITO NACIONAL</v>
      </c>
      <c r="B72" s="150" t="s">
        <v>2717</v>
      </c>
      <c r="C72" s="96">
        <v>44423.81890046296</v>
      </c>
      <c r="D72" s="96" t="s">
        <v>2461</v>
      </c>
      <c r="E72" s="136">
        <v>743</v>
      </c>
      <c r="F72" s="159" t="str">
        <f>VLOOKUP(E72,VIP!$A$2:$O14981,2,0)</f>
        <v>DRBR287</v>
      </c>
      <c r="G72" s="159" t="str">
        <f>VLOOKUP(E72,'LISTADO ATM'!$A$2:$B$900,2,0)</f>
        <v xml:space="preserve">ATM Oficina Los Frailes </v>
      </c>
      <c r="H72" s="159" t="str">
        <f>VLOOKUP(E72,VIP!$A$2:$O19942,7,FALSE)</f>
        <v>Si</v>
      </c>
      <c r="I72" s="159" t="str">
        <f>VLOOKUP(E72,VIP!$A$2:$O11907,8,FALSE)</f>
        <v>Si</v>
      </c>
      <c r="J72" s="159" t="str">
        <f>VLOOKUP(E72,VIP!$A$2:$O11857,8,FALSE)</f>
        <v>Si</v>
      </c>
      <c r="K72" s="159" t="str">
        <f>VLOOKUP(E72,VIP!$A$2:$O15431,6,0)</f>
        <v>SI</v>
      </c>
      <c r="L72" s="140" t="s">
        <v>2649</v>
      </c>
      <c r="M72" s="95" t="s">
        <v>2438</v>
      </c>
      <c r="N72" s="95" t="s">
        <v>2445</v>
      </c>
      <c r="O72" s="159" t="s">
        <v>2462</v>
      </c>
      <c r="P72" s="159"/>
      <c r="Q72" s="95" t="s">
        <v>2649</v>
      </c>
    </row>
    <row r="73" spans="1:17" ht="18" x14ac:dyDescent="0.25">
      <c r="A73" s="159" t="str">
        <f>VLOOKUP(E73,'LISTADO ATM'!$A$2:$C$901,3,0)</f>
        <v>DISTRITO NACIONAL</v>
      </c>
      <c r="B73" s="150" t="s">
        <v>2716</v>
      </c>
      <c r="C73" s="96">
        <v>44423.825046296297</v>
      </c>
      <c r="D73" s="96" t="s">
        <v>2441</v>
      </c>
      <c r="E73" s="136">
        <v>237</v>
      </c>
      <c r="F73" s="159" t="str">
        <f>VLOOKUP(E73,VIP!$A$2:$O14980,2,0)</f>
        <v>DRBR237</v>
      </c>
      <c r="G73" s="159" t="str">
        <f>VLOOKUP(E73,'LISTADO ATM'!$A$2:$B$900,2,0)</f>
        <v xml:space="preserve">ATM UNP Plaza Vásquez </v>
      </c>
      <c r="H73" s="159" t="str">
        <f>VLOOKUP(E73,VIP!$A$2:$O19941,7,FALSE)</f>
        <v>Si</v>
      </c>
      <c r="I73" s="159" t="str">
        <f>VLOOKUP(E73,VIP!$A$2:$O11906,8,FALSE)</f>
        <v>Si</v>
      </c>
      <c r="J73" s="159" t="str">
        <f>VLOOKUP(E73,VIP!$A$2:$O11856,8,FALSE)</f>
        <v>Si</v>
      </c>
      <c r="K73" s="159" t="str">
        <f>VLOOKUP(E73,VIP!$A$2:$O15430,6,0)</f>
        <v>SI</v>
      </c>
      <c r="L73" s="140" t="s">
        <v>2410</v>
      </c>
      <c r="M73" s="223" t="s">
        <v>2536</v>
      </c>
      <c r="N73" s="95" t="s">
        <v>2445</v>
      </c>
      <c r="O73" s="166" t="s">
        <v>2446</v>
      </c>
      <c r="P73" s="166"/>
      <c r="Q73" s="223" t="s">
        <v>2823</v>
      </c>
    </row>
    <row r="74" spans="1:17" ht="18" x14ac:dyDescent="0.25">
      <c r="A74" s="159" t="str">
        <f>VLOOKUP(E74,'LISTADO ATM'!$A$2:$C$901,3,0)</f>
        <v>DISTRITO NACIONAL</v>
      </c>
      <c r="B74" s="150" t="s">
        <v>2715</v>
      </c>
      <c r="C74" s="96">
        <v>44423.826921296299</v>
      </c>
      <c r="D74" s="96" t="s">
        <v>2441</v>
      </c>
      <c r="E74" s="136">
        <v>698</v>
      </c>
      <c r="F74" s="159" t="str">
        <f>VLOOKUP(E74,VIP!$A$2:$O14979,2,0)</f>
        <v>DRBR698</v>
      </c>
      <c r="G74" s="159" t="str">
        <f>VLOOKUP(E74,'LISTADO ATM'!$A$2:$B$900,2,0)</f>
        <v>ATM Parador Bellamar</v>
      </c>
      <c r="H74" s="159" t="str">
        <f>VLOOKUP(E74,VIP!$A$2:$O19940,7,FALSE)</f>
        <v>Si</v>
      </c>
      <c r="I74" s="159" t="str">
        <f>VLOOKUP(E74,VIP!$A$2:$O11905,8,FALSE)</f>
        <v>Si</v>
      </c>
      <c r="J74" s="159" t="str">
        <f>VLOOKUP(E74,VIP!$A$2:$O11855,8,FALSE)</f>
        <v>Si</v>
      </c>
      <c r="K74" s="159" t="str">
        <f>VLOOKUP(E74,VIP!$A$2:$O15429,6,0)</f>
        <v>NO</v>
      </c>
      <c r="L74" s="140" t="s">
        <v>2410</v>
      </c>
      <c r="M74" s="223" t="s">
        <v>2536</v>
      </c>
      <c r="N74" s="95" t="s">
        <v>2445</v>
      </c>
      <c r="O74" s="159" t="s">
        <v>2446</v>
      </c>
      <c r="P74" s="159"/>
      <c r="Q74" s="223" t="s">
        <v>2865</v>
      </c>
    </row>
    <row r="75" spans="1:17" ht="18" x14ac:dyDescent="0.25">
      <c r="A75" s="159" t="str">
        <f>VLOOKUP(E75,'LISTADO ATM'!$A$2:$C$901,3,0)</f>
        <v>NORTE</v>
      </c>
      <c r="B75" s="150" t="s">
        <v>2714</v>
      </c>
      <c r="C75" s="96">
        <v>44423.832187499997</v>
      </c>
      <c r="D75" s="96" t="s">
        <v>2615</v>
      </c>
      <c r="E75" s="136">
        <v>633</v>
      </c>
      <c r="F75" s="159" t="str">
        <f>VLOOKUP(E75,VIP!$A$2:$O14978,2,0)</f>
        <v>DRBR260</v>
      </c>
      <c r="G75" s="159" t="str">
        <f>VLOOKUP(E75,'LISTADO ATM'!$A$2:$B$900,2,0)</f>
        <v xml:space="preserve">ATM Autobanco Las Colinas </v>
      </c>
      <c r="H75" s="159" t="str">
        <f>VLOOKUP(E75,VIP!$A$2:$O19939,7,FALSE)</f>
        <v>Si</v>
      </c>
      <c r="I75" s="159" t="str">
        <f>VLOOKUP(E75,VIP!$A$2:$O11904,8,FALSE)</f>
        <v>Si</v>
      </c>
      <c r="J75" s="159" t="str">
        <f>VLOOKUP(E75,VIP!$A$2:$O11854,8,FALSE)</f>
        <v>Si</v>
      </c>
      <c r="K75" s="159" t="str">
        <f>VLOOKUP(E75,VIP!$A$2:$O15428,6,0)</f>
        <v>SI</v>
      </c>
      <c r="L75" s="140" t="s">
        <v>2410</v>
      </c>
      <c r="M75" s="223" t="s">
        <v>2536</v>
      </c>
      <c r="N75" s="95" t="s">
        <v>2445</v>
      </c>
      <c r="O75" s="159" t="s">
        <v>2616</v>
      </c>
      <c r="P75" s="159"/>
      <c r="Q75" s="223" t="s">
        <v>2865</v>
      </c>
    </row>
    <row r="76" spans="1:17" ht="18" x14ac:dyDescent="0.25">
      <c r="A76" s="159" t="str">
        <f>VLOOKUP(E76,'LISTADO ATM'!$A$2:$C$901,3,0)</f>
        <v>DISTRITO NACIONAL</v>
      </c>
      <c r="B76" s="150" t="s">
        <v>2713</v>
      </c>
      <c r="C76" s="96">
        <v>44423.839988425927</v>
      </c>
      <c r="D76" s="96" t="s">
        <v>2461</v>
      </c>
      <c r="E76" s="136">
        <v>504</v>
      </c>
      <c r="F76" s="159" t="str">
        <f>VLOOKUP(E76,VIP!$A$2:$O14977,2,0)</f>
        <v>DRBR504</v>
      </c>
      <c r="G76" s="159" t="str">
        <f>VLOOKUP(E76,'LISTADO ATM'!$A$2:$B$900,2,0)</f>
        <v>ATM Oficina Plaza Moderna</v>
      </c>
      <c r="H76" s="159" t="str">
        <f>VLOOKUP(E76,VIP!$A$2:$O19938,7,FALSE)</f>
        <v>Si</v>
      </c>
      <c r="I76" s="159" t="str">
        <f>VLOOKUP(E76,VIP!$A$2:$O11903,8,FALSE)</f>
        <v>Si</v>
      </c>
      <c r="J76" s="159" t="str">
        <f>VLOOKUP(E76,VIP!$A$2:$O11853,8,FALSE)</f>
        <v>Si</v>
      </c>
      <c r="K76" s="159" t="str">
        <f>VLOOKUP(E76,VIP!$A$2:$O15427,6,0)</f>
        <v>NO</v>
      </c>
      <c r="L76" s="140" t="s">
        <v>2410</v>
      </c>
      <c r="M76" s="95" t="s">
        <v>2438</v>
      </c>
      <c r="N76" s="95" t="s">
        <v>2445</v>
      </c>
      <c r="O76" s="166" t="s">
        <v>2462</v>
      </c>
      <c r="P76" s="166"/>
      <c r="Q76" s="95" t="s">
        <v>2410</v>
      </c>
    </row>
    <row r="77" spans="1:17" ht="18" x14ac:dyDescent="0.25">
      <c r="A77" s="162" t="str">
        <f>VLOOKUP(E77,'LISTADO ATM'!$A$2:$C$901,3,0)</f>
        <v>DISTRITO NACIONAL</v>
      </c>
      <c r="B77" s="150" t="s">
        <v>2712</v>
      </c>
      <c r="C77" s="96">
        <v>44423.843564814815</v>
      </c>
      <c r="D77" s="96" t="s">
        <v>2441</v>
      </c>
      <c r="E77" s="136">
        <v>267</v>
      </c>
      <c r="F77" s="162" t="str">
        <f>VLOOKUP(E77,VIP!$A$2:$O14976,2,0)</f>
        <v>DRBR267</v>
      </c>
      <c r="G77" s="162" t="str">
        <f>VLOOKUP(E77,'LISTADO ATM'!$A$2:$B$900,2,0)</f>
        <v xml:space="preserve">ATM Centro de Caja México </v>
      </c>
      <c r="H77" s="162" t="str">
        <f>VLOOKUP(E77,VIP!$A$2:$O19937,7,FALSE)</f>
        <v>Si</v>
      </c>
      <c r="I77" s="162" t="str">
        <f>VLOOKUP(E77,VIP!$A$2:$O11902,8,FALSE)</f>
        <v>Si</v>
      </c>
      <c r="J77" s="162" t="str">
        <f>VLOOKUP(E77,VIP!$A$2:$O11852,8,FALSE)</f>
        <v>Si</v>
      </c>
      <c r="K77" s="162" t="str">
        <f>VLOOKUP(E77,VIP!$A$2:$O15426,6,0)</f>
        <v>NO</v>
      </c>
      <c r="L77" s="140" t="s">
        <v>2434</v>
      </c>
      <c r="M77" s="223" t="s">
        <v>2536</v>
      </c>
      <c r="N77" s="95" t="s">
        <v>2445</v>
      </c>
      <c r="O77" s="162" t="s">
        <v>2446</v>
      </c>
      <c r="P77" s="162"/>
      <c r="Q77" s="223" t="s">
        <v>2823</v>
      </c>
    </row>
    <row r="78" spans="1:17" ht="18" x14ac:dyDescent="0.25">
      <c r="A78" s="162" t="str">
        <f>VLOOKUP(E78,'LISTADO ATM'!$A$2:$C$901,3,0)</f>
        <v>ESTE</v>
      </c>
      <c r="B78" s="150" t="s">
        <v>2711</v>
      </c>
      <c r="C78" s="96">
        <v>44423.845879629633</v>
      </c>
      <c r="D78" s="96" t="s">
        <v>2441</v>
      </c>
      <c r="E78" s="136">
        <v>934</v>
      </c>
      <c r="F78" s="162" t="str">
        <f>VLOOKUP(E78,VIP!$A$2:$O14975,2,0)</f>
        <v>DRBR934</v>
      </c>
      <c r="G78" s="162" t="str">
        <f>VLOOKUP(E78,'LISTADO ATM'!$A$2:$B$900,2,0)</f>
        <v>ATM Hotel Dreams La Romana</v>
      </c>
      <c r="H78" s="162" t="str">
        <f>VLOOKUP(E78,VIP!$A$2:$O19936,7,FALSE)</f>
        <v>Si</v>
      </c>
      <c r="I78" s="162" t="str">
        <f>VLOOKUP(E78,VIP!$A$2:$O11901,8,FALSE)</f>
        <v>Si</v>
      </c>
      <c r="J78" s="162" t="str">
        <f>VLOOKUP(E78,VIP!$A$2:$O11851,8,FALSE)</f>
        <v>Si</v>
      </c>
      <c r="K78" s="162" t="str">
        <f>VLOOKUP(E78,VIP!$A$2:$O15425,6,0)</f>
        <v>NO</v>
      </c>
      <c r="L78" s="140" t="s">
        <v>2410</v>
      </c>
      <c r="M78" s="95" t="s">
        <v>2438</v>
      </c>
      <c r="N78" s="95" t="s">
        <v>2445</v>
      </c>
      <c r="O78" s="162" t="s">
        <v>2446</v>
      </c>
      <c r="P78" s="162"/>
      <c r="Q78" s="95" t="s">
        <v>2410</v>
      </c>
    </row>
    <row r="79" spans="1:17" ht="18" x14ac:dyDescent="0.25">
      <c r="A79" s="167" t="str">
        <f>VLOOKUP(E79,'LISTADO ATM'!$A$2:$C$901,3,0)</f>
        <v>ESTE</v>
      </c>
      <c r="B79" s="150" t="s">
        <v>2710</v>
      </c>
      <c r="C79" s="96">
        <v>44423.848020833335</v>
      </c>
      <c r="D79" s="96" t="s">
        <v>2441</v>
      </c>
      <c r="E79" s="136">
        <v>480</v>
      </c>
      <c r="F79" s="167" t="str">
        <f>VLOOKUP(E79,VIP!$A$2:$O14974,2,0)</f>
        <v>DRBR480</v>
      </c>
      <c r="G79" s="167" t="str">
        <f>VLOOKUP(E79,'LISTADO ATM'!$A$2:$B$900,2,0)</f>
        <v>ATM UNP Farmaconal Higuey</v>
      </c>
      <c r="H79" s="167" t="str">
        <f>VLOOKUP(E79,VIP!$A$2:$O19935,7,FALSE)</f>
        <v>N/A</v>
      </c>
      <c r="I79" s="167" t="str">
        <f>VLOOKUP(E79,VIP!$A$2:$O11900,8,FALSE)</f>
        <v>N/A</v>
      </c>
      <c r="J79" s="167" t="str">
        <f>VLOOKUP(E79,VIP!$A$2:$O11850,8,FALSE)</f>
        <v>N/A</v>
      </c>
      <c r="K79" s="167" t="str">
        <f>VLOOKUP(E79,VIP!$A$2:$O15424,6,0)</f>
        <v>N/A</v>
      </c>
      <c r="L79" s="140" t="s">
        <v>2410</v>
      </c>
      <c r="M79" s="95" t="s">
        <v>2438</v>
      </c>
      <c r="N79" s="95" t="s">
        <v>2445</v>
      </c>
      <c r="O79" s="167" t="s">
        <v>2446</v>
      </c>
      <c r="P79" s="167"/>
      <c r="Q79" s="95" t="s">
        <v>2410</v>
      </c>
    </row>
    <row r="80" spans="1:17" ht="18" x14ac:dyDescent="0.25">
      <c r="A80" s="167" t="str">
        <f>VLOOKUP(E80,'LISTADO ATM'!$A$2:$C$901,3,0)</f>
        <v>DISTRITO NACIONAL</v>
      </c>
      <c r="B80" s="150" t="s">
        <v>2709</v>
      </c>
      <c r="C80" s="96">
        <v>44423.853668981479</v>
      </c>
      <c r="D80" s="96" t="s">
        <v>2441</v>
      </c>
      <c r="E80" s="136">
        <v>240</v>
      </c>
      <c r="F80" s="167" t="str">
        <f>VLOOKUP(E80,VIP!$A$2:$O14972,2,0)</f>
        <v>DRBR24D</v>
      </c>
      <c r="G80" s="167" t="str">
        <f>VLOOKUP(E80,'LISTADO ATM'!$A$2:$B$900,2,0)</f>
        <v xml:space="preserve">ATM Oficina Carrefour I </v>
      </c>
      <c r="H80" s="167" t="str">
        <f>VLOOKUP(E80,VIP!$A$2:$O19933,7,FALSE)</f>
        <v>Si</v>
      </c>
      <c r="I80" s="167" t="str">
        <f>VLOOKUP(E80,VIP!$A$2:$O11898,8,FALSE)</f>
        <v>Si</v>
      </c>
      <c r="J80" s="167" t="str">
        <f>VLOOKUP(E80,VIP!$A$2:$O11848,8,FALSE)</f>
        <v>Si</v>
      </c>
      <c r="K80" s="167" t="str">
        <f>VLOOKUP(E80,VIP!$A$2:$O15422,6,0)</f>
        <v>SI</v>
      </c>
      <c r="L80" s="140" t="s">
        <v>2551</v>
      </c>
      <c r="M80" s="223" t="s">
        <v>2536</v>
      </c>
      <c r="N80" s="95" t="s">
        <v>2445</v>
      </c>
      <c r="O80" s="167" t="s">
        <v>2446</v>
      </c>
      <c r="P80" s="167"/>
      <c r="Q80" s="223" t="s">
        <v>2823</v>
      </c>
    </row>
    <row r="81" spans="1:17" ht="18" x14ac:dyDescent="0.25">
      <c r="A81" s="167" t="str">
        <f>VLOOKUP(E81,'LISTADO ATM'!$A$2:$C$901,3,0)</f>
        <v>ESTE</v>
      </c>
      <c r="B81" s="150" t="s">
        <v>2708</v>
      </c>
      <c r="C81" s="96">
        <v>44423.866516203707</v>
      </c>
      <c r="D81" s="96" t="s">
        <v>2461</v>
      </c>
      <c r="E81" s="136">
        <v>366</v>
      </c>
      <c r="F81" s="167" t="str">
        <f>VLOOKUP(E81,VIP!$A$2:$O14969,2,0)</f>
        <v>DRBR366</v>
      </c>
      <c r="G81" s="167" t="str">
        <f>VLOOKUP(E81,'LISTADO ATM'!$A$2:$B$900,2,0)</f>
        <v>ATM Oficina Boulevard (Higuey) II</v>
      </c>
      <c r="H81" s="167" t="str">
        <f>VLOOKUP(E81,VIP!$A$2:$O19930,7,FALSE)</f>
        <v>N/A</v>
      </c>
      <c r="I81" s="167" t="str">
        <f>VLOOKUP(E81,VIP!$A$2:$O11895,8,FALSE)</f>
        <v>N/A</v>
      </c>
      <c r="J81" s="167" t="str">
        <f>VLOOKUP(E81,VIP!$A$2:$O11845,8,FALSE)</f>
        <v>N/A</v>
      </c>
      <c r="K81" s="167" t="str">
        <f>VLOOKUP(E81,VIP!$A$2:$O15419,6,0)</f>
        <v>N/A</v>
      </c>
      <c r="L81" s="140" t="s">
        <v>2434</v>
      </c>
      <c r="M81" s="95" t="s">
        <v>2438</v>
      </c>
      <c r="N81" s="95" t="s">
        <v>2445</v>
      </c>
      <c r="O81" s="167" t="s">
        <v>2462</v>
      </c>
      <c r="P81" s="167"/>
      <c r="Q81" s="95" t="s">
        <v>2434</v>
      </c>
    </row>
    <row r="82" spans="1:17" ht="18" x14ac:dyDescent="0.25">
      <c r="A82" s="167" t="str">
        <f>VLOOKUP(E82,'LISTADO ATM'!$A$2:$C$901,3,0)</f>
        <v>ESTE</v>
      </c>
      <c r="B82" s="150" t="s">
        <v>2721</v>
      </c>
      <c r="C82" s="96">
        <v>44423.931180555555</v>
      </c>
      <c r="D82" s="96" t="s">
        <v>2441</v>
      </c>
      <c r="E82" s="136">
        <v>963</v>
      </c>
      <c r="F82" s="167" t="str">
        <f>VLOOKUP(E82,VIP!$A$2:$O14973,2,0)</f>
        <v>DRBR963</v>
      </c>
      <c r="G82" s="167" t="str">
        <f>VLOOKUP(E82,'LISTADO ATM'!$A$2:$B$900,2,0)</f>
        <v xml:space="preserve">ATM Multiplaza La Romana </v>
      </c>
      <c r="H82" s="167" t="str">
        <f>VLOOKUP(E82,VIP!$A$2:$O19934,7,FALSE)</f>
        <v>Si</v>
      </c>
      <c r="I82" s="167" t="str">
        <f>VLOOKUP(E82,VIP!$A$2:$O11899,8,FALSE)</f>
        <v>Si</v>
      </c>
      <c r="J82" s="167" t="str">
        <f>VLOOKUP(E82,VIP!$A$2:$O11849,8,FALSE)</f>
        <v>Si</v>
      </c>
      <c r="K82" s="167" t="str">
        <f>VLOOKUP(E82,VIP!$A$2:$O15423,6,0)</f>
        <v>NO</v>
      </c>
      <c r="L82" s="140" t="s">
        <v>2410</v>
      </c>
      <c r="M82" s="223" t="s">
        <v>2536</v>
      </c>
      <c r="N82" s="95" t="s">
        <v>2445</v>
      </c>
      <c r="O82" s="167" t="s">
        <v>2446</v>
      </c>
      <c r="P82" s="167"/>
      <c r="Q82" s="223" t="s">
        <v>2865</v>
      </c>
    </row>
    <row r="83" spans="1:17" ht="18" x14ac:dyDescent="0.25">
      <c r="A83" s="167" t="str">
        <f>VLOOKUP(E83,'LISTADO ATM'!$A$2:$C$901,3,0)</f>
        <v>DISTRITO NACIONAL</v>
      </c>
      <c r="B83" s="150" t="s">
        <v>2720</v>
      </c>
      <c r="C83" s="96">
        <v>44423.933912037035</v>
      </c>
      <c r="D83" s="96" t="s">
        <v>2461</v>
      </c>
      <c r="E83" s="136">
        <v>409</v>
      </c>
      <c r="F83" s="167" t="str">
        <f>VLOOKUP(E83,VIP!$A$2:$O14972,2,0)</f>
        <v>DRBR409</v>
      </c>
      <c r="G83" s="167" t="str">
        <f>VLOOKUP(E83,'LISTADO ATM'!$A$2:$B$900,2,0)</f>
        <v xml:space="preserve">ATM Oficina Las Palmas de Herrera I </v>
      </c>
      <c r="H83" s="167" t="str">
        <f>VLOOKUP(E83,VIP!$A$2:$O19933,7,FALSE)</f>
        <v>Si</v>
      </c>
      <c r="I83" s="167" t="str">
        <f>VLOOKUP(E83,VIP!$A$2:$O11898,8,FALSE)</f>
        <v>Si</v>
      </c>
      <c r="J83" s="167" t="str">
        <f>VLOOKUP(E83,VIP!$A$2:$O11848,8,FALSE)</f>
        <v>Si</v>
      </c>
      <c r="K83" s="167" t="str">
        <f>VLOOKUP(E83,VIP!$A$2:$O15422,6,0)</f>
        <v>NO</v>
      </c>
      <c r="L83" s="140" t="s">
        <v>2410</v>
      </c>
      <c r="M83" s="223" t="s">
        <v>2536</v>
      </c>
      <c r="N83" s="95" t="s">
        <v>2445</v>
      </c>
      <c r="O83" s="167" t="s">
        <v>2462</v>
      </c>
      <c r="P83" s="167"/>
      <c r="Q83" s="223" t="s">
        <v>2823</v>
      </c>
    </row>
    <row r="84" spans="1:17" ht="18" x14ac:dyDescent="0.25">
      <c r="A84" s="167" t="str">
        <f>VLOOKUP(E84,'LISTADO ATM'!$A$2:$C$901,3,0)</f>
        <v>NORTE</v>
      </c>
      <c r="B84" s="150" t="s">
        <v>2719</v>
      </c>
      <c r="C84" s="96">
        <v>44423.935567129629</v>
      </c>
      <c r="D84" s="96" t="s">
        <v>2615</v>
      </c>
      <c r="E84" s="136">
        <v>606</v>
      </c>
      <c r="F84" s="167" t="str">
        <f>VLOOKUP(E84,VIP!$A$2:$O14971,2,0)</f>
        <v>DRBR704</v>
      </c>
      <c r="G84" s="167" t="str">
        <f>VLOOKUP(E84,'LISTADO ATM'!$A$2:$B$900,2,0)</f>
        <v xml:space="preserve">ATM UNP Manolo Tavarez Justo </v>
      </c>
      <c r="H84" s="167" t="str">
        <f>VLOOKUP(E84,VIP!$A$2:$O19932,7,FALSE)</f>
        <v>Si</v>
      </c>
      <c r="I84" s="167" t="str">
        <f>VLOOKUP(E84,VIP!$A$2:$O11897,8,FALSE)</f>
        <v>Si</v>
      </c>
      <c r="J84" s="167" t="str">
        <f>VLOOKUP(E84,VIP!$A$2:$O11847,8,FALSE)</f>
        <v>Si</v>
      </c>
      <c r="K84" s="167" t="str">
        <f>VLOOKUP(E84,VIP!$A$2:$O15421,6,0)</f>
        <v>NO</v>
      </c>
      <c r="L84" s="140" t="s">
        <v>2410</v>
      </c>
      <c r="M84" s="223" t="s">
        <v>2536</v>
      </c>
      <c r="N84" s="95" t="s">
        <v>2445</v>
      </c>
      <c r="O84" s="167" t="s">
        <v>2616</v>
      </c>
      <c r="P84" s="167"/>
      <c r="Q84" s="223" t="s">
        <v>2823</v>
      </c>
    </row>
    <row r="85" spans="1:17" ht="18" x14ac:dyDescent="0.25">
      <c r="A85" s="167" t="str">
        <f>VLOOKUP(E85,'LISTADO ATM'!$A$2:$C$901,3,0)</f>
        <v>NORTE</v>
      </c>
      <c r="B85" s="150" t="s">
        <v>2722</v>
      </c>
      <c r="C85" s="96">
        <v>44423.960844907408</v>
      </c>
      <c r="D85" s="96" t="s">
        <v>2175</v>
      </c>
      <c r="E85" s="136">
        <v>94</v>
      </c>
      <c r="F85" s="167" t="str">
        <f>VLOOKUP(E85,VIP!$A$2:$O14972,2,0)</f>
        <v>DRBR094</v>
      </c>
      <c r="G85" s="167" t="str">
        <f>VLOOKUP(E85,'LISTADO ATM'!$A$2:$B$900,2,0)</f>
        <v xml:space="preserve">ATM Centro de Caja Porvenir (San Francisco) </v>
      </c>
      <c r="H85" s="167" t="str">
        <f>VLOOKUP(E85,VIP!$A$2:$O19933,7,FALSE)</f>
        <v>Si</v>
      </c>
      <c r="I85" s="167" t="str">
        <f>VLOOKUP(E85,VIP!$A$2:$O11898,8,FALSE)</f>
        <v>Si</v>
      </c>
      <c r="J85" s="167" t="str">
        <f>VLOOKUP(E85,VIP!$A$2:$O11848,8,FALSE)</f>
        <v>Si</v>
      </c>
      <c r="K85" s="167" t="str">
        <f>VLOOKUP(E85,VIP!$A$2:$O15422,6,0)</f>
        <v>NO</v>
      </c>
      <c r="L85" s="140" t="s">
        <v>2213</v>
      </c>
      <c r="M85" s="223" t="s">
        <v>2536</v>
      </c>
      <c r="N85" s="95" t="s">
        <v>2445</v>
      </c>
      <c r="O85" s="167" t="s">
        <v>2584</v>
      </c>
      <c r="P85" s="167"/>
      <c r="Q85" s="223" t="s">
        <v>2823</v>
      </c>
    </row>
    <row r="86" spans="1:17" ht="18" x14ac:dyDescent="0.25">
      <c r="A86" s="167" t="str">
        <f>VLOOKUP(E86,'LISTADO ATM'!$A$2:$C$901,3,0)</f>
        <v>DISTRITO NACIONAL</v>
      </c>
      <c r="B86" s="150" t="s">
        <v>2729</v>
      </c>
      <c r="C86" s="96">
        <v>44424.030104166668</v>
      </c>
      <c r="D86" s="96" t="s">
        <v>2174</v>
      </c>
      <c r="E86" s="136">
        <v>461</v>
      </c>
      <c r="F86" s="167" t="str">
        <f>VLOOKUP(E86,VIP!$A$2:$O14984,2,0)</f>
        <v>DRBR461</v>
      </c>
      <c r="G86" s="167" t="str">
        <f>VLOOKUP(E86,'LISTADO ATM'!$A$2:$B$900,2,0)</f>
        <v xml:space="preserve">ATM Autobanco Sarasota I </v>
      </c>
      <c r="H86" s="167" t="str">
        <f>VLOOKUP(E86,VIP!$A$2:$O19945,7,FALSE)</f>
        <v>Si</v>
      </c>
      <c r="I86" s="167" t="str">
        <f>VLOOKUP(E86,VIP!$A$2:$O11910,8,FALSE)</f>
        <v>Si</v>
      </c>
      <c r="J86" s="167" t="str">
        <f>VLOOKUP(E86,VIP!$A$2:$O11860,8,FALSE)</f>
        <v>Si</v>
      </c>
      <c r="K86" s="167" t="str">
        <f>VLOOKUP(E86,VIP!$A$2:$O15434,6,0)</f>
        <v>SI</v>
      </c>
      <c r="L86" s="140" t="s">
        <v>2685</v>
      </c>
      <c r="M86" s="223" t="s">
        <v>2536</v>
      </c>
      <c r="N86" s="95" t="s">
        <v>2445</v>
      </c>
      <c r="O86" s="167" t="s">
        <v>2447</v>
      </c>
      <c r="P86" s="167"/>
      <c r="Q86" s="223" t="s">
        <v>2823</v>
      </c>
    </row>
    <row r="87" spans="1:17" ht="18" x14ac:dyDescent="0.25">
      <c r="A87" s="167" t="str">
        <f>VLOOKUP(E87,'LISTADO ATM'!$A$2:$C$901,3,0)</f>
        <v>SUR</v>
      </c>
      <c r="B87" s="150" t="s">
        <v>2728</v>
      </c>
      <c r="C87" s="96">
        <v>44424.05059027778</v>
      </c>
      <c r="D87" s="96" t="s">
        <v>2174</v>
      </c>
      <c r="E87" s="136">
        <v>968</v>
      </c>
      <c r="F87" s="167" t="str">
        <f>VLOOKUP(E87,VIP!$A$2:$O14980,2,0)</f>
        <v>DRBR24I</v>
      </c>
      <c r="G87" s="167" t="str">
        <f>VLOOKUP(E87,'LISTADO ATM'!$A$2:$B$900,2,0)</f>
        <v xml:space="preserve">ATM UNP Mercado Baní </v>
      </c>
      <c r="H87" s="167" t="str">
        <f>VLOOKUP(E87,VIP!$A$2:$O19941,7,FALSE)</f>
        <v>Si</v>
      </c>
      <c r="I87" s="167" t="str">
        <f>VLOOKUP(E87,VIP!$A$2:$O11906,8,FALSE)</f>
        <v>Si</v>
      </c>
      <c r="J87" s="167" t="str">
        <f>VLOOKUP(E87,VIP!$A$2:$O11856,8,FALSE)</f>
        <v>Si</v>
      </c>
      <c r="K87" s="167" t="str">
        <f>VLOOKUP(E87,VIP!$A$2:$O15430,6,0)</f>
        <v>SI</v>
      </c>
      <c r="L87" s="140" t="s">
        <v>2213</v>
      </c>
      <c r="M87" s="223" t="s">
        <v>2536</v>
      </c>
      <c r="N87" s="95" t="s">
        <v>2445</v>
      </c>
      <c r="O87" s="167" t="s">
        <v>2447</v>
      </c>
      <c r="P87" s="167"/>
      <c r="Q87" s="223" t="s">
        <v>2823</v>
      </c>
    </row>
    <row r="88" spans="1:17" ht="18" x14ac:dyDescent="0.25">
      <c r="A88" s="167" t="str">
        <f>VLOOKUP(E88,'LISTADO ATM'!$A$2:$C$901,3,0)</f>
        <v>DISTRITO NACIONAL</v>
      </c>
      <c r="B88" s="150" t="s">
        <v>2727</v>
      </c>
      <c r="C88" s="96">
        <v>44424.053240740737</v>
      </c>
      <c r="D88" s="96" t="s">
        <v>2174</v>
      </c>
      <c r="E88" s="136">
        <v>813</v>
      </c>
      <c r="F88" s="167" t="str">
        <f>VLOOKUP(E88,VIP!$A$2:$O14979,2,0)</f>
        <v>DRBR815</v>
      </c>
      <c r="G88" s="167" t="str">
        <f>VLOOKUP(E88,'LISTADO ATM'!$A$2:$B$900,2,0)</f>
        <v>ATM Occidental Mall</v>
      </c>
      <c r="H88" s="167" t="str">
        <f>VLOOKUP(E88,VIP!$A$2:$O19940,7,FALSE)</f>
        <v>Si</v>
      </c>
      <c r="I88" s="167" t="str">
        <f>VLOOKUP(E88,VIP!$A$2:$O11905,8,FALSE)</f>
        <v>Si</v>
      </c>
      <c r="J88" s="167" t="str">
        <f>VLOOKUP(E88,VIP!$A$2:$O11855,8,FALSE)</f>
        <v>Si</v>
      </c>
      <c r="K88" s="167" t="str">
        <f>VLOOKUP(E88,VIP!$A$2:$O15429,6,0)</f>
        <v>NO</v>
      </c>
      <c r="L88" s="140" t="s">
        <v>2685</v>
      </c>
      <c r="M88" s="223" t="s">
        <v>2536</v>
      </c>
      <c r="N88" s="95" t="s">
        <v>2445</v>
      </c>
      <c r="O88" s="167" t="s">
        <v>2447</v>
      </c>
      <c r="P88" s="167"/>
      <c r="Q88" s="223" t="s">
        <v>2823</v>
      </c>
    </row>
    <row r="89" spans="1:17" ht="18" x14ac:dyDescent="0.25">
      <c r="A89" s="167" t="str">
        <f>VLOOKUP(E89,'LISTADO ATM'!$A$2:$C$901,3,0)</f>
        <v>NORTE</v>
      </c>
      <c r="B89" s="150" t="s">
        <v>2726</v>
      </c>
      <c r="C89" s="96">
        <v>44424.054699074077</v>
      </c>
      <c r="D89" s="96" t="s">
        <v>2175</v>
      </c>
      <c r="E89" s="136">
        <v>869</v>
      </c>
      <c r="F89" s="167" t="str">
        <f>VLOOKUP(E89,VIP!$A$2:$O14978,2,0)</f>
        <v>DRBR869</v>
      </c>
      <c r="G89" s="167" t="str">
        <f>VLOOKUP(E89,'LISTADO ATM'!$A$2:$B$900,2,0)</f>
        <v xml:space="preserve">ATM Estación Isla La Cueva (Cotuí) </v>
      </c>
      <c r="H89" s="167" t="str">
        <f>VLOOKUP(E89,VIP!$A$2:$O19939,7,FALSE)</f>
        <v>Si</v>
      </c>
      <c r="I89" s="167" t="str">
        <f>VLOOKUP(E89,VIP!$A$2:$O11904,8,FALSE)</f>
        <v>Si</v>
      </c>
      <c r="J89" s="167" t="str">
        <f>VLOOKUP(E89,VIP!$A$2:$O11854,8,FALSE)</f>
        <v>Si</v>
      </c>
      <c r="K89" s="167" t="str">
        <f>VLOOKUP(E89,VIP!$A$2:$O15428,6,0)</f>
        <v>NO</v>
      </c>
      <c r="L89" s="140" t="s">
        <v>2213</v>
      </c>
      <c r="M89" s="95" t="s">
        <v>2438</v>
      </c>
      <c r="N89" s="95" t="s">
        <v>2445</v>
      </c>
      <c r="O89" s="167" t="s">
        <v>2629</v>
      </c>
      <c r="P89" s="167"/>
      <c r="Q89" s="95" t="s">
        <v>2213</v>
      </c>
    </row>
    <row r="90" spans="1:17" ht="18" x14ac:dyDescent="0.25">
      <c r="A90" s="167" t="str">
        <f>VLOOKUP(E90,'LISTADO ATM'!$A$2:$C$901,3,0)</f>
        <v>SUR</v>
      </c>
      <c r="B90" s="150" t="s">
        <v>2725</v>
      </c>
      <c r="C90" s="96">
        <v>44424.141064814816</v>
      </c>
      <c r="D90" s="96" t="s">
        <v>2174</v>
      </c>
      <c r="E90" s="136">
        <v>512</v>
      </c>
      <c r="F90" s="167" t="str">
        <f>VLOOKUP(E90,VIP!$A$2:$O14974,2,0)</f>
        <v>DRBR512</v>
      </c>
      <c r="G90" s="167" t="str">
        <f>VLOOKUP(E90,'LISTADO ATM'!$A$2:$B$900,2,0)</f>
        <v>ATM Plaza Jesús Ferreira</v>
      </c>
      <c r="H90" s="167" t="str">
        <f>VLOOKUP(E90,VIP!$A$2:$O19935,7,FALSE)</f>
        <v>N/A</v>
      </c>
      <c r="I90" s="167" t="str">
        <f>VLOOKUP(E90,VIP!$A$2:$O11900,8,FALSE)</f>
        <v>N/A</v>
      </c>
      <c r="J90" s="167" t="str">
        <f>VLOOKUP(E90,VIP!$A$2:$O11850,8,FALSE)</f>
        <v>N/A</v>
      </c>
      <c r="K90" s="167" t="str">
        <f>VLOOKUP(E90,VIP!$A$2:$O15424,6,0)</f>
        <v>N/A</v>
      </c>
      <c r="L90" s="140" t="s">
        <v>2685</v>
      </c>
      <c r="M90" s="95" t="s">
        <v>2438</v>
      </c>
      <c r="N90" s="95" t="s">
        <v>2445</v>
      </c>
      <c r="O90" s="167" t="s">
        <v>2447</v>
      </c>
      <c r="P90" s="167"/>
      <c r="Q90" s="95" t="s">
        <v>2685</v>
      </c>
    </row>
    <row r="91" spans="1:17" ht="18" x14ac:dyDescent="0.25">
      <c r="A91" s="167" t="str">
        <f>VLOOKUP(E91,'LISTADO ATM'!$A$2:$C$901,3,0)</f>
        <v>NORTE</v>
      </c>
      <c r="B91" s="150" t="s">
        <v>2724</v>
      </c>
      <c r="C91" s="96">
        <v>44424.148946759262</v>
      </c>
      <c r="D91" s="96" t="s">
        <v>2175</v>
      </c>
      <c r="E91" s="136">
        <v>985</v>
      </c>
      <c r="F91" s="167" t="str">
        <f>VLOOKUP(E91,VIP!$A$2:$O14973,2,0)</f>
        <v>DRBR985</v>
      </c>
      <c r="G91" s="167" t="str">
        <f>VLOOKUP(E91,'LISTADO ATM'!$A$2:$B$900,2,0)</f>
        <v xml:space="preserve">ATM Oficina Dajabón II </v>
      </c>
      <c r="H91" s="167" t="str">
        <f>VLOOKUP(E91,VIP!$A$2:$O19934,7,FALSE)</f>
        <v>Si</v>
      </c>
      <c r="I91" s="167" t="str">
        <f>VLOOKUP(E91,VIP!$A$2:$O11899,8,FALSE)</f>
        <v>Si</v>
      </c>
      <c r="J91" s="167" t="str">
        <f>VLOOKUP(E91,VIP!$A$2:$O11849,8,FALSE)</f>
        <v>Si</v>
      </c>
      <c r="K91" s="167" t="str">
        <f>VLOOKUP(E91,VIP!$A$2:$O15423,6,0)</f>
        <v>NO</v>
      </c>
      <c r="L91" s="140" t="s">
        <v>2239</v>
      </c>
      <c r="M91" s="95" t="s">
        <v>2438</v>
      </c>
      <c r="N91" s="95" t="s">
        <v>2445</v>
      </c>
      <c r="O91" s="167" t="s">
        <v>2629</v>
      </c>
      <c r="P91" s="167"/>
      <c r="Q91" s="95" t="s">
        <v>2239</v>
      </c>
    </row>
    <row r="92" spans="1:17" ht="18" x14ac:dyDescent="0.25">
      <c r="A92" s="167" t="str">
        <f>VLOOKUP(E92,'LISTADO ATM'!$A$2:$C$901,3,0)</f>
        <v>SUR</v>
      </c>
      <c r="B92" s="150" t="s">
        <v>2745</v>
      </c>
      <c r="C92" s="96">
        <v>44424.431527777779</v>
      </c>
      <c r="D92" s="96" t="s">
        <v>2174</v>
      </c>
      <c r="E92" s="136">
        <v>33</v>
      </c>
      <c r="F92" s="167" t="str">
        <f>VLOOKUP(E92,VIP!$A$2:$O14993,2,0)</f>
        <v>DRBR033</v>
      </c>
      <c r="G92" s="167" t="str">
        <f>VLOOKUP(E92,'LISTADO ATM'!$A$2:$B$900,2,0)</f>
        <v xml:space="preserve">ATM UNP Juan de Herrera </v>
      </c>
      <c r="H92" s="167" t="str">
        <f>VLOOKUP(E92,VIP!$A$2:$O19954,7,FALSE)</f>
        <v>Si</v>
      </c>
      <c r="I92" s="167" t="str">
        <f>VLOOKUP(E92,VIP!$A$2:$O11919,8,FALSE)</f>
        <v>Si</v>
      </c>
      <c r="J92" s="167" t="str">
        <f>VLOOKUP(E92,VIP!$A$2:$O11869,8,FALSE)</f>
        <v>Si</v>
      </c>
      <c r="K92" s="167" t="str">
        <f>VLOOKUP(E92,VIP!$A$2:$O15443,6,0)</f>
        <v>NO</v>
      </c>
      <c r="L92" s="140" t="s">
        <v>2457</v>
      </c>
      <c r="M92" s="95" t="s">
        <v>2438</v>
      </c>
      <c r="N92" s="95" t="s">
        <v>2445</v>
      </c>
      <c r="O92" s="167" t="s">
        <v>2447</v>
      </c>
      <c r="P92" s="167"/>
      <c r="Q92" s="95" t="s">
        <v>2457</v>
      </c>
    </row>
    <row r="93" spans="1:17" ht="18" x14ac:dyDescent="0.25">
      <c r="A93" s="167" t="str">
        <f>VLOOKUP(E93,'LISTADO ATM'!$A$2:$C$901,3,0)</f>
        <v>SUR</v>
      </c>
      <c r="B93" s="150" t="s">
        <v>2744</v>
      </c>
      <c r="C93" s="96">
        <v>44424.439432870371</v>
      </c>
      <c r="D93" s="96" t="s">
        <v>2174</v>
      </c>
      <c r="E93" s="136">
        <v>101</v>
      </c>
      <c r="F93" s="167" t="str">
        <f>VLOOKUP(E93,VIP!$A$2:$O14991,2,0)</f>
        <v>DRBR101</v>
      </c>
      <c r="G93" s="167" t="str">
        <f>VLOOKUP(E93,'LISTADO ATM'!$A$2:$B$900,2,0)</f>
        <v xml:space="preserve">ATM Oficina San Juan de la Maguana I </v>
      </c>
      <c r="H93" s="167" t="str">
        <f>VLOOKUP(E93,VIP!$A$2:$O19952,7,FALSE)</f>
        <v>Si</v>
      </c>
      <c r="I93" s="167" t="str">
        <f>VLOOKUP(E93,VIP!$A$2:$O11917,8,FALSE)</f>
        <v>Si</v>
      </c>
      <c r="J93" s="167" t="str">
        <f>VLOOKUP(E93,VIP!$A$2:$O11867,8,FALSE)</f>
        <v>Si</v>
      </c>
      <c r="K93" s="167" t="str">
        <f>VLOOKUP(E93,VIP!$A$2:$O15441,6,0)</f>
        <v>SI</v>
      </c>
      <c r="L93" s="140" t="s">
        <v>2457</v>
      </c>
      <c r="M93" s="223" t="s">
        <v>2536</v>
      </c>
      <c r="N93" s="95" t="s">
        <v>2445</v>
      </c>
      <c r="O93" s="167" t="s">
        <v>2447</v>
      </c>
      <c r="P93" s="167"/>
      <c r="Q93" s="223" t="s">
        <v>2823</v>
      </c>
    </row>
    <row r="94" spans="1:17" ht="18" x14ac:dyDescent="0.25">
      <c r="A94" s="167" t="str">
        <f>VLOOKUP(E94,'LISTADO ATM'!$A$2:$C$901,3,0)</f>
        <v>DISTRITO NACIONAL</v>
      </c>
      <c r="B94" s="150" t="s">
        <v>2743</v>
      </c>
      <c r="C94" s="96">
        <v>44424.442395833335</v>
      </c>
      <c r="D94" s="96" t="s">
        <v>2461</v>
      </c>
      <c r="E94" s="136">
        <v>516</v>
      </c>
      <c r="F94" s="167" t="str">
        <f>VLOOKUP(E94,VIP!$A$2:$O14989,2,0)</f>
        <v>DRBR516</v>
      </c>
      <c r="G94" s="167" t="str">
        <f>VLOOKUP(E94,'LISTADO ATM'!$A$2:$B$900,2,0)</f>
        <v xml:space="preserve">ATM Oficina Gascue </v>
      </c>
      <c r="H94" s="167" t="str">
        <f>VLOOKUP(E94,VIP!$A$2:$O19950,7,FALSE)</f>
        <v>Si</v>
      </c>
      <c r="I94" s="167" t="str">
        <f>VLOOKUP(E94,VIP!$A$2:$O11915,8,FALSE)</f>
        <v>Si</v>
      </c>
      <c r="J94" s="167" t="str">
        <f>VLOOKUP(E94,VIP!$A$2:$O11865,8,FALSE)</f>
        <v>Si</v>
      </c>
      <c r="K94" s="167" t="str">
        <f>VLOOKUP(E94,VIP!$A$2:$O15439,6,0)</f>
        <v>SI</v>
      </c>
      <c r="L94" s="140" t="s">
        <v>2551</v>
      </c>
      <c r="M94" s="223" t="s">
        <v>2536</v>
      </c>
      <c r="N94" s="95" t="s">
        <v>2445</v>
      </c>
      <c r="O94" s="167" t="s">
        <v>2747</v>
      </c>
      <c r="P94" s="167"/>
      <c r="Q94" s="223" t="s">
        <v>2865</v>
      </c>
    </row>
    <row r="95" spans="1:17" ht="18" x14ac:dyDescent="0.25">
      <c r="A95" s="167" t="str">
        <f>VLOOKUP(E95,'LISTADO ATM'!$A$2:$C$901,3,0)</f>
        <v>DISTRITO NACIONAL</v>
      </c>
      <c r="B95" s="150" t="s">
        <v>2742</v>
      </c>
      <c r="C95" s="96">
        <v>44424.443784722222</v>
      </c>
      <c r="D95" s="96" t="s">
        <v>2174</v>
      </c>
      <c r="E95" s="136">
        <v>199</v>
      </c>
      <c r="F95" s="167" t="str">
        <f>VLOOKUP(E95,VIP!$A$2:$O14988,2,0)</f>
        <v>DRBR199</v>
      </c>
      <c r="G95" s="167" t="str">
        <f>VLOOKUP(E95,'LISTADO ATM'!$A$2:$B$900,2,0)</f>
        <v xml:space="preserve">ATM S/M Amigo </v>
      </c>
      <c r="H95" s="167" t="str">
        <f>VLOOKUP(E95,VIP!$A$2:$O19949,7,FALSE)</f>
        <v>Si</v>
      </c>
      <c r="I95" s="167" t="str">
        <f>VLOOKUP(E95,VIP!$A$2:$O11914,8,FALSE)</f>
        <v>Si</v>
      </c>
      <c r="J95" s="167" t="str">
        <f>VLOOKUP(E95,VIP!$A$2:$O11864,8,FALSE)</f>
        <v>Si</v>
      </c>
      <c r="K95" s="167" t="str">
        <f>VLOOKUP(E95,VIP!$A$2:$O15438,6,0)</f>
        <v>NO</v>
      </c>
      <c r="L95" s="140" t="s">
        <v>2213</v>
      </c>
      <c r="M95" s="95" t="s">
        <v>2438</v>
      </c>
      <c r="N95" s="95" t="s">
        <v>2445</v>
      </c>
      <c r="O95" s="167" t="s">
        <v>2447</v>
      </c>
      <c r="P95" s="167"/>
      <c r="Q95" s="95" t="s">
        <v>2213</v>
      </c>
    </row>
    <row r="96" spans="1:17" ht="18" x14ac:dyDescent="0.25">
      <c r="A96" s="167" t="str">
        <f>VLOOKUP(E96,'LISTADO ATM'!$A$2:$C$901,3,0)</f>
        <v>NORTE</v>
      </c>
      <c r="B96" s="150" t="s">
        <v>2741</v>
      </c>
      <c r="C96" s="96">
        <v>44424.444918981484</v>
      </c>
      <c r="D96" s="96" t="s">
        <v>2175</v>
      </c>
      <c r="E96" s="136">
        <v>650</v>
      </c>
      <c r="F96" s="167" t="str">
        <f>VLOOKUP(E96,VIP!$A$2:$O14987,2,0)</f>
        <v>DRBR650</v>
      </c>
      <c r="G96" s="167" t="str">
        <f>VLOOKUP(E96,'LISTADO ATM'!$A$2:$B$900,2,0)</f>
        <v>ATM Edificio 911 (Santiago)</v>
      </c>
      <c r="H96" s="167" t="str">
        <f>VLOOKUP(E96,VIP!$A$2:$O19948,7,FALSE)</f>
        <v>Si</v>
      </c>
      <c r="I96" s="167" t="str">
        <f>VLOOKUP(E96,VIP!$A$2:$O11913,8,FALSE)</f>
        <v>Si</v>
      </c>
      <c r="J96" s="167" t="str">
        <f>VLOOKUP(E96,VIP!$A$2:$O11863,8,FALSE)</f>
        <v>Si</v>
      </c>
      <c r="K96" s="167" t="str">
        <f>VLOOKUP(E96,VIP!$A$2:$O15437,6,0)</f>
        <v>NO</v>
      </c>
      <c r="L96" s="140" t="s">
        <v>2239</v>
      </c>
      <c r="M96" s="95" t="s">
        <v>2438</v>
      </c>
      <c r="N96" s="95" t="s">
        <v>2445</v>
      </c>
      <c r="O96" s="167" t="s">
        <v>2629</v>
      </c>
      <c r="P96" s="167"/>
      <c r="Q96" s="95" t="s">
        <v>2239</v>
      </c>
    </row>
    <row r="97" spans="1:17" ht="18" x14ac:dyDescent="0.25">
      <c r="A97" s="167" t="str">
        <f>VLOOKUP(E97,'LISTADO ATM'!$A$2:$C$901,3,0)</f>
        <v>NORTE</v>
      </c>
      <c r="B97" s="150" t="s">
        <v>2740</v>
      </c>
      <c r="C97" s="96">
        <v>44424.445868055554</v>
      </c>
      <c r="D97" s="96" t="s">
        <v>2175</v>
      </c>
      <c r="E97" s="136">
        <v>771</v>
      </c>
      <c r="F97" s="167" t="str">
        <f>VLOOKUP(E97,VIP!$A$2:$O14986,2,0)</f>
        <v>DRBR771</v>
      </c>
      <c r="G97" s="167" t="str">
        <f>VLOOKUP(E97,'LISTADO ATM'!$A$2:$B$900,2,0)</f>
        <v xml:space="preserve">ATM UASD Mao </v>
      </c>
      <c r="H97" s="167" t="str">
        <f>VLOOKUP(E97,VIP!$A$2:$O19947,7,FALSE)</f>
        <v>Si</v>
      </c>
      <c r="I97" s="167" t="str">
        <f>VLOOKUP(E97,VIP!$A$2:$O11912,8,FALSE)</f>
        <v>Si</v>
      </c>
      <c r="J97" s="167" t="str">
        <f>VLOOKUP(E97,VIP!$A$2:$O11862,8,FALSE)</f>
        <v>Si</v>
      </c>
      <c r="K97" s="167" t="str">
        <f>VLOOKUP(E97,VIP!$A$2:$O15436,6,0)</f>
        <v>NO</v>
      </c>
      <c r="L97" s="140" t="s">
        <v>2239</v>
      </c>
      <c r="M97" s="223" t="s">
        <v>2536</v>
      </c>
      <c r="N97" s="95" t="s">
        <v>2445</v>
      </c>
      <c r="O97" s="167" t="s">
        <v>2629</v>
      </c>
      <c r="P97" s="167"/>
      <c r="Q97" s="223" t="s">
        <v>2823</v>
      </c>
    </row>
    <row r="98" spans="1:17" ht="18" x14ac:dyDescent="0.25">
      <c r="A98" s="167" t="str">
        <f>VLOOKUP(E98,'LISTADO ATM'!$A$2:$C$901,3,0)</f>
        <v>NORTE</v>
      </c>
      <c r="B98" s="150" t="s">
        <v>2739</v>
      </c>
      <c r="C98" s="96">
        <v>44424.481134259258</v>
      </c>
      <c r="D98" s="96" t="s">
        <v>2461</v>
      </c>
      <c r="E98" s="136">
        <v>991</v>
      </c>
      <c r="F98" s="167" t="str">
        <f>VLOOKUP(E98,VIP!$A$2:$O14985,2,0)</f>
        <v>DRBR991</v>
      </c>
      <c r="G98" s="167" t="str">
        <f>VLOOKUP(E98,'LISTADO ATM'!$A$2:$B$900,2,0)</f>
        <v xml:space="preserve">ATM UNP Las Matas de Santa Cruz </v>
      </c>
      <c r="H98" s="167" t="str">
        <f>VLOOKUP(E98,VIP!$A$2:$O19946,7,FALSE)</f>
        <v>Si</v>
      </c>
      <c r="I98" s="167" t="str">
        <f>VLOOKUP(E98,VIP!$A$2:$O11911,8,FALSE)</f>
        <v>Si</v>
      </c>
      <c r="J98" s="167" t="str">
        <f>VLOOKUP(E98,VIP!$A$2:$O11861,8,FALSE)</f>
        <v>Si</v>
      </c>
      <c r="K98" s="167" t="str">
        <f>VLOOKUP(E98,VIP!$A$2:$O15435,6,0)</f>
        <v>NO</v>
      </c>
      <c r="L98" s="140" t="s">
        <v>2410</v>
      </c>
      <c r="M98" s="95" t="s">
        <v>2438</v>
      </c>
      <c r="N98" s="95" t="s">
        <v>2445</v>
      </c>
      <c r="O98" s="167" t="s">
        <v>2462</v>
      </c>
      <c r="P98" s="167"/>
      <c r="Q98" s="95" t="s">
        <v>2746</v>
      </c>
    </row>
    <row r="99" spans="1:17" ht="18" x14ac:dyDescent="0.25">
      <c r="A99" s="167" t="str">
        <f>VLOOKUP(E99,'LISTADO ATM'!$A$2:$C$901,3,0)</f>
        <v>SUR</v>
      </c>
      <c r="B99" s="150" t="s">
        <v>2738</v>
      </c>
      <c r="C99" s="96">
        <v>44424.486377314817</v>
      </c>
      <c r="D99" s="96" t="s">
        <v>2461</v>
      </c>
      <c r="E99" s="169">
        <v>984</v>
      </c>
      <c r="F99" s="167" t="str">
        <f>VLOOKUP(E99,VIP!$A$2:$O14984,2,0)</f>
        <v>DRBR984</v>
      </c>
      <c r="G99" s="167" t="str">
        <f>VLOOKUP(E99,'LISTADO ATM'!$A$2:$B$900,2,0)</f>
        <v xml:space="preserve">ATM Oficina Neiba II </v>
      </c>
      <c r="H99" s="167" t="str">
        <f>VLOOKUP(E99,VIP!$A$2:$O19945,7,FALSE)</f>
        <v>Si</v>
      </c>
      <c r="I99" s="167" t="str">
        <f>VLOOKUP(E99,VIP!$A$2:$O11910,8,FALSE)</f>
        <v>Si</v>
      </c>
      <c r="J99" s="167" t="str">
        <f>VLOOKUP(E99,VIP!$A$2:$O11860,8,FALSE)</f>
        <v>Si</v>
      </c>
      <c r="K99" s="167" t="str">
        <f>VLOOKUP(E99,VIP!$A$2:$O15434,6,0)</f>
        <v>NO</v>
      </c>
      <c r="L99" s="140" t="s">
        <v>2410</v>
      </c>
      <c r="M99" s="223" t="s">
        <v>2536</v>
      </c>
      <c r="N99" s="95" t="s">
        <v>2445</v>
      </c>
      <c r="O99" s="167" t="s">
        <v>2462</v>
      </c>
      <c r="P99" s="167"/>
      <c r="Q99" s="223" t="s">
        <v>2865</v>
      </c>
    </row>
    <row r="100" spans="1:17" ht="18" x14ac:dyDescent="0.25">
      <c r="A100" s="167" t="str">
        <f>VLOOKUP(E100,'LISTADO ATM'!$A$2:$C$901,3,0)</f>
        <v>DISTRITO NACIONAL</v>
      </c>
      <c r="B100" s="150" t="s">
        <v>2737</v>
      </c>
      <c r="C100" s="96">
        <v>44424.499155092592</v>
      </c>
      <c r="D100" s="96" t="s">
        <v>2441</v>
      </c>
      <c r="E100" s="136">
        <v>929</v>
      </c>
      <c r="F100" s="167" t="str">
        <f>VLOOKUP(E100,VIP!$A$2:$O14983,2,0)</f>
        <v>DRBR929</v>
      </c>
      <c r="G100" s="167" t="str">
        <f>VLOOKUP(E100,'LISTADO ATM'!$A$2:$B$900,2,0)</f>
        <v>ATM Autoservicio Nacional El Conde</v>
      </c>
      <c r="H100" s="167" t="str">
        <f>VLOOKUP(E100,VIP!$A$2:$O19944,7,FALSE)</f>
        <v>Si</v>
      </c>
      <c r="I100" s="167" t="str">
        <f>VLOOKUP(E100,VIP!$A$2:$O11909,8,FALSE)</f>
        <v>Si</v>
      </c>
      <c r="J100" s="167" t="str">
        <f>VLOOKUP(E100,VIP!$A$2:$O11859,8,FALSE)</f>
        <v>Si</v>
      </c>
      <c r="K100" s="167" t="str">
        <f>VLOOKUP(E100,VIP!$A$2:$O15433,6,0)</f>
        <v>NO</v>
      </c>
      <c r="L100" s="140" t="s">
        <v>2410</v>
      </c>
      <c r="M100" s="223" t="s">
        <v>2536</v>
      </c>
      <c r="N100" s="95" t="s">
        <v>2445</v>
      </c>
      <c r="O100" s="167" t="s">
        <v>2446</v>
      </c>
      <c r="P100" s="167"/>
      <c r="Q100" s="223" t="s">
        <v>2823</v>
      </c>
    </row>
    <row r="101" spans="1:17" ht="18" x14ac:dyDescent="0.25">
      <c r="A101" s="167" t="str">
        <f>VLOOKUP(E101,'LISTADO ATM'!$A$2:$C$901,3,0)</f>
        <v>ESTE</v>
      </c>
      <c r="B101" s="150" t="s">
        <v>2736</v>
      </c>
      <c r="C101" s="96">
        <v>44424.50199074074</v>
      </c>
      <c r="D101" s="96" t="s">
        <v>2461</v>
      </c>
      <c r="E101" s="136">
        <v>111</v>
      </c>
      <c r="F101" s="168" t="str">
        <f>VLOOKUP(E101,VIP!$A$2:$O14982,2,0)</f>
        <v>DRBR111</v>
      </c>
      <c r="G101" s="168" t="str">
        <f>VLOOKUP(E101,'LISTADO ATM'!$A$2:$B$900,2,0)</f>
        <v xml:space="preserve">ATM Oficina San Pedro </v>
      </c>
      <c r="H101" s="168" t="str">
        <f>VLOOKUP(E101,VIP!$A$2:$O19943,7,FALSE)</f>
        <v>Si</v>
      </c>
      <c r="I101" s="168" t="str">
        <f>VLOOKUP(E101,VIP!$A$2:$O11908,8,FALSE)</f>
        <v>Si</v>
      </c>
      <c r="J101" s="168" t="str">
        <f>VLOOKUP(E101,VIP!$A$2:$O11858,8,FALSE)</f>
        <v>Si</v>
      </c>
      <c r="K101" s="168" t="str">
        <f>VLOOKUP(E101,VIP!$A$2:$O15432,6,0)</f>
        <v>SI</v>
      </c>
      <c r="L101" s="140" t="s">
        <v>2434</v>
      </c>
      <c r="M101" s="223" t="s">
        <v>2536</v>
      </c>
      <c r="N101" s="95" t="s">
        <v>2445</v>
      </c>
      <c r="O101" s="167" t="s">
        <v>2462</v>
      </c>
      <c r="P101" s="167"/>
      <c r="Q101" s="223" t="s">
        <v>2823</v>
      </c>
    </row>
    <row r="102" spans="1:17" ht="18" x14ac:dyDescent="0.25">
      <c r="A102" s="168" t="str">
        <f>VLOOKUP(E102,'LISTADO ATM'!$A$2:$C$901,3,0)</f>
        <v>DISTRITO NACIONAL</v>
      </c>
      <c r="B102" s="150" t="s">
        <v>2735</v>
      </c>
      <c r="C102" s="96">
        <v>44424.504849537036</v>
      </c>
      <c r="D102" s="96" t="s">
        <v>2441</v>
      </c>
      <c r="E102" s="136">
        <v>225</v>
      </c>
      <c r="F102" s="168" t="str">
        <f>VLOOKUP(E102,VIP!$A$2:$O14981,2,0)</f>
        <v>DRBR225</v>
      </c>
      <c r="G102" s="168" t="str">
        <f>VLOOKUP(E102,'LISTADO ATM'!$A$2:$B$900,2,0)</f>
        <v xml:space="preserve">ATM S/M Nacional Arroyo Hondo </v>
      </c>
      <c r="H102" s="168" t="str">
        <f>VLOOKUP(E102,VIP!$A$2:$O19942,7,FALSE)</f>
        <v>Si</v>
      </c>
      <c r="I102" s="168" t="str">
        <f>VLOOKUP(E102,VIP!$A$2:$O11907,8,FALSE)</f>
        <v>Si</v>
      </c>
      <c r="J102" s="168" t="str">
        <f>VLOOKUP(E102,VIP!$A$2:$O11857,8,FALSE)</f>
        <v>Si</v>
      </c>
      <c r="K102" s="168" t="str">
        <f>VLOOKUP(E102,VIP!$A$2:$O15431,6,0)</f>
        <v>NO</v>
      </c>
      <c r="L102" s="140" t="s">
        <v>2434</v>
      </c>
      <c r="M102" s="95" t="s">
        <v>2438</v>
      </c>
      <c r="N102" s="95" t="s">
        <v>2445</v>
      </c>
      <c r="O102" s="168" t="s">
        <v>2446</v>
      </c>
      <c r="P102" s="168"/>
      <c r="Q102" s="95" t="s">
        <v>2434</v>
      </c>
    </row>
    <row r="103" spans="1:17" ht="18" x14ac:dyDescent="0.25">
      <c r="A103" s="168" t="str">
        <f>VLOOKUP(E103,'LISTADO ATM'!$A$2:$C$901,3,0)</f>
        <v>ESTE</v>
      </c>
      <c r="B103" s="150" t="s">
        <v>2734</v>
      </c>
      <c r="C103" s="96">
        <v>44424.505358796298</v>
      </c>
      <c r="D103" s="96" t="s">
        <v>2174</v>
      </c>
      <c r="E103" s="136">
        <v>353</v>
      </c>
      <c r="F103" s="168" t="str">
        <f>VLOOKUP(E103,VIP!$A$2:$O14980,2,0)</f>
        <v>DRBR353</v>
      </c>
      <c r="G103" s="168" t="str">
        <f>VLOOKUP(E103,'LISTADO ATM'!$A$2:$B$900,2,0)</f>
        <v xml:space="preserve">ATM Estación Boulevard Juan Dolio </v>
      </c>
      <c r="H103" s="168" t="str">
        <f>VLOOKUP(E103,VIP!$A$2:$O19941,7,FALSE)</f>
        <v>Si</v>
      </c>
      <c r="I103" s="168" t="str">
        <f>VLOOKUP(E103,VIP!$A$2:$O11906,8,FALSE)</f>
        <v>Si</v>
      </c>
      <c r="J103" s="168" t="str">
        <f>VLOOKUP(E103,VIP!$A$2:$O11856,8,FALSE)</f>
        <v>Si</v>
      </c>
      <c r="K103" s="168" t="str">
        <f>VLOOKUP(E103,VIP!$A$2:$O15430,6,0)</f>
        <v>NO</v>
      </c>
      <c r="L103" s="140" t="s">
        <v>2213</v>
      </c>
      <c r="M103" s="223" t="s">
        <v>2536</v>
      </c>
      <c r="N103" s="95" t="s">
        <v>2445</v>
      </c>
      <c r="O103" s="168" t="s">
        <v>2447</v>
      </c>
      <c r="P103" s="168"/>
      <c r="Q103" s="223" t="s">
        <v>2823</v>
      </c>
    </row>
    <row r="104" spans="1:17" ht="18" x14ac:dyDescent="0.25">
      <c r="A104" s="168" t="str">
        <f>VLOOKUP(E104,'LISTADO ATM'!$A$2:$C$901,3,0)</f>
        <v>DISTRITO NACIONAL</v>
      </c>
      <c r="B104" s="150" t="s">
        <v>2733</v>
      </c>
      <c r="C104" s="96">
        <v>44424.513518518521</v>
      </c>
      <c r="D104" s="96" t="s">
        <v>2441</v>
      </c>
      <c r="E104" s="136">
        <v>823</v>
      </c>
      <c r="F104" s="168" t="str">
        <f>VLOOKUP(E104,VIP!$A$2:$O14979,2,0)</f>
        <v>DRBR823</v>
      </c>
      <c r="G104" s="168" t="str">
        <f>VLOOKUP(E104,'LISTADO ATM'!$A$2:$B$900,2,0)</f>
        <v xml:space="preserve">ATM UNP El Carril (Haina) </v>
      </c>
      <c r="H104" s="168" t="str">
        <f>VLOOKUP(E104,VIP!$A$2:$O19940,7,FALSE)</f>
        <v>Si</v>
      </c>
      <c r="I104" s="168" t="str">
        <f>VLOOKUP(E104,VIP!$A$2:$O11905,8,FALSE)</f>
        <v>Si</v>
      </c>
      <c r="J104" s="168" t="str">
        <f>VLOOKUP(E104,VIP!$A$2:$O11855,8,FALSE)</f>
        <v>Si</v>
      </c>
      <c r="K104" s="168" t="str">
        <f>VLOOKUP(E104,VIP!$A$2:$O15429,6,0)</f>
        <v>NO</v>
      </c>
      <c r="L104" s="140" t="s">
        <v>2410</v>
      </c>
      <c r="M104" s="95" t="s">
        <v>2438</v>
      </c>
      <c r="N104" s="95" t="s">
        <v>2445</v>
      </c>
      <c r="O104" s="168" t="s">
        <v>2446</v>
      </c>
      <c r="P104" s="168"/>
      <c r="Q104" s="95" t="s">
        <v>2410</v>
      </c>
    </row>
    <row r="105" spans="1:17" ht="18" x14ac:dyDescent="0.25">
      <c r="A105" s="168" t="str">
        <f>VLOOKUP(E105,'LISTADO ATM'!$A$2:$C$901,3,0)</f>
        <v>NORTE</v>
      </c>
      <c r="B105" s="150" t="s">
        <v>2732</v>
      </c>
      <c r="C105" s="96">
        <v>44424.514849537038</v>
      </c>
      <c r="D105" s="96" t="s">
        <v>2175</v>
      </c>
      <c r="E105" s="136">
        <v>99</v>
      </c>
      <c r="F105" s="168" t="str">
        <f>VLOOKUP(E105,VIP!$A$2:$O14978,2,0)</f>
        <v>DRBR099</v>
      </c>
      <c r="G105" s="168" t="str">
        <f>VLOOKUP(E105,'LISTADO ATM'!$A$2:$B$900,2,0)</f>
        <v xml:space="preserve">ATM Multicentro La Sirena S.F.M. </v>
      </c>
      <c r="H105" s="168" t="str">
        <f>VLOOKUP(E105,VIP!$A$2:$O19939,7,FALSE)</f>
        <v>Si</v>
      </c>
      <c r="I105" s="168" t="str">
        <f>VLOOKUP(E105,VIP!$A$2:$O11904,8,FALSE)</f>
        <v>Si</v>
      </c>
      <c r="J105" s="168" t="str">
        <f>VLOOKUP(E105,VIP!$A$2:$O11854,8,FALSE)</f>
        <v>Si</v>
      </c>
      <c r="K105" s="168" t="str">
        <f>VLOOKUP(E105,VIP!$A$2:$O15428,6,0)</f>
        <v>NO</v>
      </c>
      <c r="L105" s="140" t="s">
        <v>2213</v>
      </c>
      <c r="M105" s="95" t="s">
        <v>2438</v>
      </c>
      <c r="N105" s="95" t="s">
        <v>2445</v>
      </c>
      <c r="O105" s="168" t="s">
        <v>2584</v>
      </c>
      <c r="P105" s="168"/>
      <c r="Q105" s="95" t="s">
        <v>2213</v>
      </c>
    </row>
    <row r="106" spans="1:17" ht="18" x14ac:dyDescent="0.25">
      <c r="A106" s="168" t="str">
        <f>VLOOKUP(E106,'LISTADO ATM'!$A$2:$C$901,3,0)</f>
        <v>SUR</v>
      </c>
      <c r="B106" s="150" t="s">
        <v>2731</v>
      </c>
      <c r="C106" s="96">
        <v>44424.516701388886</v>
      </c>
      <c r="D106" s="96" t="s">
        <v>2174</v>
      </c>
      <c r="E106" s="136">
        <v>962</v>
      </c>
      <c r="F106" s="168" t="str">
        <f>VLOOKUP(E106,VIP!$A$2:$O14977,2,0)</f>
        <v>DRBR962</v>
      </c>
      <c r="G106" s="168" t="str">
        <f>VLOOKUP(E106,'LISTADO ATM'!$A$2:$B$900,2,0)</f>
        <v xml:space="preserve">ATM Oficina Villa Ofelia II (San Juan) </v>
      </c>
      <c r="H106" s="168" t="str">
        <f>VLOOKUP(E106,VIP!$A$2:$O19938,7,FALSE)</f>
        <v>Si</v>
      </c>
      <c r="I106" s="168" t="str">
        <f>VLOOKUP(E106,VIP!$A$2:$O11903,8,FALSE)</f>
        <v>Si</v>
      </c>
      <c r="J106" s="168" t="str">
        <f>VLOOKUP(E106,VIP!$A$2:$O11853,8,FALSE)</f>
        <v>Si</v>
      </c>
      <c r="K106" s="168" t="str">
        <f>VLOOKUP(E106,VIP!$A$2:$O15427,6,0)</f>
        <v>NO</v>
      </c>
      <c r="L106" s="140" t="s">
        <v>2457</v>
      </c>
      <c r="M106" s="223" t="s">
        <v>2536</v>
      </c>
      <c r="N106" s="95" t="s">
        <v>2445</v>
      </c>
      <c r="O106" s="168" t="s">
        <v>2447</v>
      </c>
      <c r="P106" s="168"/>
      <c r="Q106" s="223" t="s">
        <v>2823</v>
      </c>
    </row>
    <row r="107" spans="1:17" ht="18" x14ac:dyDescent="0.25">
      <c r="A107" s="168" t="str">
        <f>VLOOKUP(E107,'LISTADO ATM'!$A$2:$C$901,3,0)</f>
        <v>NORTE</v>
      </c>
      <c r="B107" s="150" t="s">
        <v>2730</v>
      </c>
      <c r="C107" s="96">
        <v>44424.518252314818</v>
      </c>
      <c r="D107" s="96" t="s">
        <v>2175</v>
      </c>
      <c r="E107" s="136">
        <v>291</v>
      </c>
      <c r="F107" s="168" t="str">
        <f>VLOOKUP(E107,VIP!$A$2:$O14976,2,0)</f>
        <v>DRBR291</v>
      </c>
      <c r="G107" s="168" t="str">
        <f>VLOOKUP(E107,'LISTADO ATM'!$A$2:$B$900,2,0)</f>
        <v xml:space="preserve">ATM S/M Jumbo Las Colinas </v>
      </c>
      <c r="H107" s="168" t="str">
        <f>VLOOKUP(E107,VIP!$A$2:$O19937,7,FALSE)</f>
        <v>Si</v>
      </c>
      <c r="I107" s="168" t="str">
        <f>VLOOKUP(E107,VIP!$A$2:$O11902,8,FALSE)</f>
        <v>Si</v>
      </c>
      <c r="J107" s="168" t="str">
        <f>VLOOKUP(E107,VIP!$A$2:$O11852,8,FALSE)</f>
        <v>Si</v>
      </c>
      <c r="K107" s="168" t="str">
        <f>VLOOKUP(E107,VIP!$A$2:$O15426,6,0)</f>
        <v>NO</v>
      </c>
      <c r="L107" s="140" t="s">
        <v>2457</v>
      </c>
      <c r="M107" s="223" t="s">
        <v>2536</v>
      </c>
      <c r="N107" s="95" t="s">
        <v>2445</v>
      </c>
      <c r="O107" s="168" t="s">
        <v>2584</v>
      </c>
      <c r="P107" s="168"/>
      <c r="Q107" s="223" t="s">
        <v>2823</v>
      </c>
    </row>
    <row r="108" spans="1:17" ht="18" x14ac:dyDescent="0.25">
      <c r="A108" s="168" t="str">
        <f>VLOOKUP(E108,'LISTADO ATM'!$A$2:$C$901,3,0)</f>
        <v>ESTE</v>
      </c>
      <c r="B108" s="150" t="s">
        <v>2764</v>
      </c>
      <c r="C108" s="96">
        <v>44424.563425925924</v>
      </c>
      <c r="D108" s="96" t="s">
        <v>2441</v>
      </c>
      <c r="E108" s="136">
        <v>104</v>
      </c>
      <c r="F108" s="168" t="str">
        <f>VLOOKUP(E108,VIP!$A$2:$O15013,2,0)</f>
        <v>DRBR104</v>
      </c>
      <c r="G108" s="168" t="str">
        <f>VLOOKUP(E108,'LISTADO ATM'!$A$2:$B$900,2,0)</f>
        <v xml:space="preserve">ATM Jumbo Higuey </v>
      </c>
      <c r="H108" s="168" t="str">
        <f>VLOOKUP(E108,VIP!$A$2:$O19974,7,FALSE)</f>
        <v>Si</v>
      </c>
      <c r="I108" s="168" t="str">
        <f>VLOOKUP(E108,VIP!$A$2:$O11939,8,FALSE)</f>
        <v>Si</v>
      </c>
      <c r="J108" s="168" t="str">
        <f>VLOOKUP(E108,VIP!$A$2:$O11889,8,FALSE)</f>
        <v>Si</v>
      </c>
      <c r="K108" s="168" t="str">
        <f>VLOOKUP(E108,VIP!$A$2:$O15463,6,0)</f>
        <v>NO</v>
      </c>
      <c r="L108" s="140" t="s">
        <v>2410</v>
      </c>
      <c r="M108" s="223" t="s">
        <v>2536</v>
      </c>
      <c r="N108" s="95" t="s">
        <v>2445</v>
      </c>
      <c r="O108" s="168" t="s">
        <v>2446</v>
      </c>
      <c r="P108" s="168"/>
      <c r="Q108" s="223" t="s">
        <v>2823</v>
      </c>
    </row>
    <row r="109" spans="1:17" ht="18" x14ac:dyDescent="0.25">
      <c r="A109" s="168" t="str">
        <f>VLOOKUP(E109,'LISTADO ATM'!$A$2:$C$901,3,0)</f>
        <v>DISTRITO NACIONAL</v>
      </c>
      <c r="B109" s="150" t="s">
        <v>2763</v>
      </c>
      <c r="C109" s="96">
        <v>44424.564027777778</v>
      </c>
      <c r="D109" s="96" t="s">
        <v>2441</v>
      </c>
      <c r="E109" s="136">
        <v>525</v>
      </c>
      <c r="F109" s="168" t="str">
        <f>VLOOKUP(E109,VIP!$A$2:$O15012,2,0)</f>
        <v>DRBR525</v>
      </c>
      <c r="G109" s="168" t="str">
        <f>VLOOKUP(E109,'LISTADO ATM'!$A$2:$B$900,2,0)</f>
        <v>ATM S/M Bravo Las Americas</v>
      </c>
      <c r="H109" s="168" t="str">
        <f>VLOOKUP(E109,VIP!$A$2:$O19973,7,FALSE)</f>
        <v>Si</v>
      </c>
      <c r="I109" s="168" t="str">
        <f>VLOOKUP(E109,VIP!$A$2:$O11938,8,FALSE)</f>
        <v>Si</v>
      </c>
      <c r="J109" s="168" t="str">
        <f>VLOOKUP(E109,VIP!$A$2:$O11888,8,FALSE)</f>
        <v>Si</v>
      </c>
      <c r="K109" s="168" t="str">
        <f>VLOOKUP(E109,VIP!$A$2:$O15462,6,0)</f>
        <v>NO</v>
      </c>
      <c r="L109" s="140" t="s">
        <v>2410</v>
      </c>
      <c r="M109" s="95" t="s">
        <v>2438</v>
      </c>
      <c r="N109" s="95" t="s">
        <v>2445</v>
      </c>
      <c r="O109" s="168" t="s">
        <v>2446</v>
      </c>
      <c r="P109" s="168"/>
      <c r="Q109" s="95" t="s">
        <v>2410</v>
      </c>
    </row>
    <row r="110" spans="1:17" ht="18" x14ac:dyDescent="0.25">
      <c r="A110" s="168" t="str">
        <f>VLOOKUP(E110,'LISTADO ATM'!$A$2:$C$901,3,0)</f>
        <v>NORTE</v>
      </c>
      <c r="B110" s="150" t="s">
        <v>2762</v>
      </c>
      <c r="C110" s="96">
        <v>44424.564571759256</v>
      </c>
      <c r="D110" s="96" t="s">
        <v>2615</v>
      </c>
      <c r="E110" s="136">
        <v>351</v>
      </c>
      <c r="F110" s="168" t="str">
        <f>VLOOKUP(E110,VIP!$A$2:$O15011,2,0)</f>
        <v>DRBR351</v>
      </c>
      <c r="G110" s="168" t="str">
        <f>VLOOKUP(E110,'LISTADO ATM'!$A$2:$B$900,2,0)</f>
        <v xml:space="preserve">ATM S/M José Luís (Puerto Plata) </v>
      </c>
      <c r="H110" s="168" t="str">
        <f>VLOOKUP(E110,VIP!$A$2:$O19972,7,FALSE)</f>
        <v>Si</v>
      </c>
      <c r="I110" s="168" t="str">
        <f>VLOOKUP(E110,VIP!$A$2:$O11937,8,FALSE)</f>
        <v>Si</v>
      </c>
      <c r="J110" s="168" t="str">
        <f>VLOOKUP(E110,VIP!$A$2:$O11887,8,FALSE)</f>
        <v>Si</v>
      </c>
      <c r="K110" s="168" t="str">
        <f>VLOOKUP(E110,VIP!$A$2:$O15461,6,0)</f>
        <v>NO</v>
      </c>
      <c r="L110" s="140" t="s">
        <v>2410</v>
      </c>
      <c r="M110" s="223" t="s">
        <v>2536</v>
      </c>
      <c r="N110" s="95" t="s">
        <v>2445</v>
      </c>
      <c r="O110" s="168" t="s">
        <v>2616</v>
      </c>
      <c r="P110" s="168"/>
      <c r="Q110" s="223" t="s">
        <v>2823</v>
      </c>
    </row>
    <row r="111" spans="1:17" ht="18" x14ac:dyDescent="0.25">
      <c r="A111" s="168" t="str">
        <f>VLOOKUP(E111,'LISTADO ATM'!$A$2:$C$901,3,0)</f>
        <v>ESTE</v>
      </c>
      <c r="B111" s="150" t="s">
        <v>2761</v>
      </c>
      <c r="C111" s="96">
        <v>44424.565312500003</v>
      </c>
      <c r="D111" s="96" t="s">
        <v>2461</v>
      </c>
      <c r="E111" s="136">
        <v>630</v>
      </c>
      <c r="F111" s="168" t="str">
        <f>VLOOKUP(E111,VIP!$A$2:$O15010,2,0)</f>
        <v>DRBR112</v>
      </c>
      <c r="G111" s="168" t="str">
        <f>VLOOKUP(E111,'LISTADO ATM'!$A$2:$B$900,2,0)</f>
        <v xml:space="preserve">ATM Oficina Plaza Zaglul (SPM) </v>
      </c>
      <c r="H111" s="168" t="str">
        <f>VLOOKUP(E111,VIP!$A$2:$O19971,7,FALSE)</f>
        <v>Si</v>
      </c>
      <c r="I111" s="168" t="str">
        <f>VLOOKUP(E111,VIP!$A$2:$O11936,8,FALSE)</f>
        <v>Si</v>
      </c>
      <c r="J111" s="168" t="str">
        <f>VLOOKUP(E111,VIP!$A$2:$O11886,8,FALSE)</f>
        <v>Si</v>
      </c>
      <c r="K111" s="168" t="str">
        <f>VLOOKUP(E111,VIP!$A$2:$O15460,6,0)</f>
        <v>NO</v>
      </c>
      <c r="L111" s="140" t="s">
        <v>2410</v>
      </c>
      <c r="M111" s="223" t="s">
        <v>2536</v>
      </c>
      <c r="N111" s="95" t="s">
        <v>2445</v>
      </c>
      <c r="O111" s="168" t="s">
        <v>2462</v>
      </c>
      <c r="P111" s="168"/>
      <c r="Q111" s="223" t="s">
        <v>2823</v>
      </c>
    </row>
    <row r="112" spans="1:17" ht="18" x14ac:dyDescent="0.25">
      <c r="A112" s="168" t="str">
        <f>VLOOKUP(E112,'LISTADO ATM'!$A$2:$C$901,3,0)</f>
        <v>NORTE</v>
      </c>
      <c r="B112" s="150" t="s">
        <v>2760</v>
      </c>
      <c r="C112" s="96">
        <v>44424.565937500003</v>
      </c>
      <c r="D112" s="96" t="s">
        <v>2461</v>
      </c>
      <c r="E112" s="136">
        <v>256</v>
      </c>
      <c r="F112" s="168" t="str">
        <f>VLOOKUP(E112,VIP!$A$2:$O15009,2,0)</f>
        <v>DRBR256</v>
      </c>
      <c r="G112" s="168" t="str">
        <f>VLOOKUP(E112,'LISTADO ATM'!$A$2:$B$900,2,0)</f>
        <v xml:space="preserve">ATM Oficina Licey Al Medio </v>
      </c>
      <c r="H112" s="168" t="str">
        <f>VLOOKUP(E112,VIP!$A$2:$O19970,7,FALSE)</f>
        <v>Si</v>
      </c>
      <c r="I112" s="168" t="str">
        <f>VLOOKUP(E112,VIP!$A$2:$O11935,8,FALSE)</f>
        <v>Si</v>
      </c>
      <c r="J112" s="168" t="str">
        <f>VLOOKUP(E112,VIP!$A$2:$O11885,8,FALSE)</f>
        <v>Si</v>
      </c>
      <c r="K112" s="168" t="str">
        <f>VLOOKUP(E112,VIP!$A$2:$O15459,6,0)</f>
        <v>NO</v>
      </c>
      <c r="L112" s="140" t="s">
        <v>2410</v>
      </c>
      <c r="M112" s="223" t="s">
        <v>2536</v>
      </c>
      <c r="N112" s="95" t="s">
        <v>2445</v>
      </c>
      <c r="O112" s="168" t="s">
        <v>2462</v>
      </c>
      <c r="P112" s="168"/>
      <c r="Q112" s="223" t="s">
        <v>2823</v>
      </c>
    </row>
    <row r="113" spans="1:17" ht="18" x14ac:dyDescent="0.25">
      <c r="A113" s="168" t="str">
        <f>VLOOKUP(E113,'LISTADO ATM'!$A$2:$C$901,3,0)</f>
        <v>ESTE</v>
      </c>
      <c r="B113" s="150" t="s">
        <v>2759</v>
      </c>
      <c r="C113" s="96">
        <v>44424.566643518519</v>
      </c>
      <c r="D113" s="96" t="s">
        <v>2461</v>
      </c>
      <c r="E113" s="136">
        <v>772</v>
      </c>
      <c r="F113" s="168" t="str">
        <f>VLOOKUP(E113,VIP!$A$2:$O15008,2,0)</f>
        <v>DRBR215</v>
      </c>
      <c r="G113" s="168" t="str">
        <f>VLOOKUP(E113,'LISTADO ATM'!$A$2:$B$900,2,0)</f>
        <v xml:space="preserve">ATM UNP Yamasá </v>
      </c>
      <c r="H113" s="168" t="str">
        <f>VLOOKUP(E113,VIP!$A$2:$O19969,7,FALSE)</f>
        <v>Si</v>
      </c>
      <c r="I113" s="168" t="str">
        <f>VLOOKUP(E113,VIP!$A$2:$O11934,8,FALSE)</f>
        <v>Si</v>
      </c>
      <c r="J113" s="168" t="str">
        <f>VLOOKUP(E113,VIP!$A$2:$O11884,8,FALSE)</f>
        <v>Si</v>
      </c>
      <c r="K113" s="168" t="str">
        <f>VLOOKUP(E113,VIP!$A$2:$O15458,6,0)</f>
        <v>NO</v>
      </c>
      <c r="L113" s="140" t="s">
        <v>2410</v>
      </c>
      <c r="M113" s="223" t="s">
        <v>2536</v>
      </c>
      <c r="N113" s="95" t="s">
        <v>2445</v>
      </c>
      <c r="O113" s="168" t="s">
        <v>2462</v>
      </c>
      <c r="P113" s="168"/>
      <c r="Q113" s="223" t="s">
        <v>2823</v>
      </c>
    </row>
    <row r="114" spans="1:17" ht="18" x14ac:dyDescent="0.25">
      <c r="A114" s="168" t="str">
        <f>VLOOKUP(E114,'LISTADO ATM'!$A$2:$C$901,3,0)</f>
        <v>DISTRITO NACIONAL</v>
      </c>
      <c r="B114" s="150" t="s">
        <v>2758</v>
      </c>
      <c r="C114" s="96">
        <v>44424.567314814813</v>
      </c>
      <c r="D114" s="96" t="s">
        <v>2441</v>
      </c>
      <c r="E114" s="136">
        <v>684</v>
      </c>
      <c r="F114" s="168" t="str">
        <f>VLOOKUP(E114,VIP!$A$2:$O15007,2,0)</f>
        <v>DRBR684</v>
      </c>
      <c r="G114" s="168" t="str">
        <f>VLOOKUP(E114,'LISTADO ATM'!$A$2:$B$900,2,0)</f>
        <v>ATM Estación Texaco Prolongación 27 Febrero</v>
      </c>
      <c r="H114" s="168" t="str">
        <f>VLOOKUP(E114,VIP!$A$2:$O19968,7,FALSE)</f>
        <v>NO</v>
      </c>
      <c r="I114" s="168" t="str">
        <f>VLOOKUP(E114,VIP!$A$2:$O11933,8,FALSE)</f>
        <v>NO</v>
      </c>
      <c r="J114" s="168" t="str">
        <f>VLOOKUP(E114,VIP!$A$2:$O11883,8,FALSE)</f>
        <v>NO</v>
      </c>
      <c r="K114" s="168" t="str">
        <f>VLOOKUP(E114,VIP!$A$2:$O15457,6,0)</f>
        <v>NO</v>
      </c>
      <c r="L114" s="140" t="s">
        <v>2410</v>
      </c>
      <c r="M114" s="223" t="s">
        <v>2536</v>
      </c>
      <c r="N114" s="95" t="s">
        <v>2445</v>
      </c>
      <c r="O114" s="168" t="s">
        <v>2446</v>
      </c>
      <c r="P114" s="168"/>
      <c r="Q114" s="223" t="s">
        <v>2823</v>
      </c>
    </row>
    <row r="115" spans="1:17" ht="18" x14ac:dyDescent="0.25">
      <c r="A115" s="168" t="str">
        <f>VLOOKUP(E115,'LISTADO ATM'!$A$2:$C$901,3,0)</f>
        <v>ESTE</v>
      </c>
      <c r="B115" s="150" t="s">
        <v>2757</v>
      </c>
      <c r="C115" s="96">
        <v>44424.620717592596</v>
      </c>
      <c r="D115" s="96" t="s">
        <v>2461</v>
      </c>
      <c r="E115" s="136">
        <v>121</v>
      </c>
      <c r="F115" s="168" t="str">
        <f>VLOOKUP(E115,VIP!$A$2:$O15006,2,0)</f>
        <v>DRBR121</v>
      </c>
      <c r="G115" s="168" t="str">
        <f>VLOOKUP(E115,'LISTADO ATM'!$A$2:$B$900,2,0)</f>
        <v xml:space="preserve">ATM Oficina Bayaguana </v>
      </c>
      <c r="H115" s="168" t="str">
        <f>VLOOKUP(E115,VIP!$A$2:$O19967,7,FALSE)</f>
        <v>Si</v>
      </c>
      <c r="I115" s="168" t="str">
        <f>VLOOKUP(E115,VIP!$A$2:$O11932,8,FALSE)</f>
        <v>Si</v>
      </c>
      <c r="J115" s="168" t="str">
        <f>VLOOKUP(E115,VIP!$A$2:$O11882,8,FALSE)</f>
        <v>Si</v>
      </c>
      <c r="K115" s="168" t="str">
        <f>VLOOKUP(E115,VIP!$A$2:$O15456,6,0)</f>
        <v>SI</v>
      </c>
      <c r="L115" s="140" t="s">
        <v>2410</v>
      </c>
      <c r="M115" s="95" t="s">
        <v>2438</v>
      </c>
      <c r="N115" s="95" t="s">
        <v>2445</v>
      </c>
      <c r="O115" s="168" t="s">
        <v>2462</v>
      </c>
      <c r="P115" s="168"/>
      <c r="Q115" s="95" t="s">
        <v>2410</v>
      </c>
    </row>
    <row r="116" spans="1:17" ht="18" x14ac:dyDescent="0.25">
      <c r="A116" s="168" t="str">
        <f>VLOOKUP(E116,'LISTADO ATM'!$A$2:$C$901,3,0)</f>
        <v>NORTE</v>
      </c>
      <c r="B116" s="150" t="s">
        <v>2756</v>
      </c>
      <c r="C116" s="96">
        <v>44424.621493055558</v>
      </c>
      <c r="D116" s="96" t="s">
        <v>2461</v>
      </c>
      <c r="E116" s="136">
        <v>796</v>
      </c>
      <c r="F116" s="168" t="str">
        <f>VLOOKUP(E116,VIP!$A$2:$O15005,2,0)</f>
        <v>DRBR155</v>
      </c>
      <c r="G116" s="168" t="str">
        <f>VLOOKUP(E116,'LISTADO ATM'!$A$2:$B$900,2,0)</f>
        <v xml:space="preserve">ATM Oficina Plaza Ventura (Nagua) </v>
      </c>
      <c r="H116" s="168" t="str">
        <f>VLOOKUP(E116,VIP!$A$2:$O19966,7,FALSE)</f>
        <v>Si</v>
      </c>
      <c r="I116" s="168" t="str">
        <f>VLOOKUP(E116,VIP!$A$2:$O11931,8,FALSE)</f>
        <v>Si</v>
      </c>
      <c r="J116" s="168" t="str">
        <f>VLOOKUP(E116,VIP!$A$2:$O11881,8,FALSE)</f>
        <v>Si</v>
      </c>
      <c r="K116" s="168" t="str">
        <f>VLOOKUP(E116,VIP!$A$2:$O15455,6,0)</f>
        <v>SI</v>
      </c>
      <c r="L116" s="140" t="s">
        <v>2410</v>
      </c>
      <c r="M116" s="223" t="s">
        <v>2536</v>
      </c>
      <c r="N116" s="95" t="s">
        <v>2445</v>
      </c>
      <c r="O116" s="168" t="s">
        <v>2462</v>
      </c>
      <c r="P116" s="168"/>
      <c r="Q116" s="223" t="s">
        <v>2823</v>
      </c>
    </row>
    <row r="117" spans="1:17" ht="18" x14ac:dyDescent="0.25">
      <c r="A117" s="168" t="str">
        <f>VLOOKUP(E117,'LISTADO ATM'!$A$2:$C$901,3,0)</f>
        <v>NORTE</v>
      </c>
      <c r="B117" s="150" t="s">
        <v>2755</v>
      </c>
      <c r="C117" s="96">
        <v>44424.622662037036</v>
      </c>
      <c r="D117" s="96" t="s">
        <v>2615</v>
      </c>
      <c r="E117" s="136">
        <v>40</v>
      </c>
      <c r="F117" s="168" t="str">
        <f>VLOOKUP(E117,VIP!$A$2:$O15004,2,0)</f>
        <v>DRBR040</v>
      </c>
      <c r="G117" s="168" t="str">
        <f>VLOOKUP(E117,'LISTADO ATM'!$A$2:$B$900,2,0)</f>
        <v xml:space="preserve">ATM Oficina El Puñal </v>
      </c>
      <c r="H117" s="168" t="str">
        <f>VLOOKUP(E117,VIP!$A$2:$O19965,7,FALSE)</f>
        <v>Si</v>
      </c>
      <c r="I117" s="168" t="str">
        <f>VLOOKUP(E117,VIP!$A$2:$O11930,8,FALSE)</f>
        <v>Si</v>
      </c>
      <c r="J117" s="168" t="str">
        <f>VLOOKUP(E117,VIP!$A$2:$O11880,8,FALSE)</f>
        <v>Si</v>
      </c>
      <c r="K117" s="168" t="str">
        <f>VLOOKUP(E117,VIP!$A$2:$O15454,6,0)</f>
        <v>NO</v>
      </c>
      <c r="L117" s="140" t="s">
        <v>2410</v>
      </c>
      <c r="M117" s="95" t="s">
        <v>2438</v>
      </c>
      <c r="N117" s="95" t="s">
        <v>2445</v>
      </c>
      <c r="O117" s="168" t="s">
        <v>2616</v>
      </c>
      <c r="P117" s="168"/>
      <c r="Q117" s="95" t="s">
        <v>2410</v>
      </c>
    </row>
    <row r="118" spans="1:17" ht="18" x14ac:dyDescent="0.25">
      <c r="A118" s="168" t="str">
        <f>VLOOKUP(E118,'LISTADO ATM'!$A$2:$C$901,3,0)</f>
        <v>NORTE</v>
      </c>
      <c r="B118" s="150" t="s">
        <v>2754</v>
      </c>
      <c r="C118" s="96">
        <v>44424.624548611115</v>
      </c>
      <c r="D118" s="96" t="s">
        <v>2441</v>
      </c>
      <c r="E118" s="136">
        <v>189</v>
      </c>
      <c r="F118" s="168" t="str">
        <f>VLOOKUP(E118,VIP!$A$2:$O15003,2,0)</f>
        <v>DRBR189</v>
      </c>
      <c r="G118" s="168" t="str">
        <f>VLOOKUP(E118,'LISTADO ATM'!$A$2:$B$900,2,0)</f>
        <v xml:space="preserve">ATM Comando Regional Cibao Central P.N. </v>
      </c>
      <c r="H118" s="168" t="str">
        <f>VLOOKUP(E118,VIP!$A$2:$O19964,7,FALSE)</f>
        <v>Si</v>
      </c>
      <c r="I118" s="168" t="str">
        <f>VLOOKUP(E118,VIP!$A$2:$O11929,8,FALSE)</f>
        <v>Si</v>
      </c>
      <c r="J118" s="168" t="str">
        <f>VLOOKUP(E118,VIP!$A$2:$O11879,8,FALSE)</f>
        <v>Si</v>
      </c>
      <c r="K118" s="168" t="str">
        <f>VLOOKUP(E118,VIP!$A$2:$O15453,6,0)</f>
        <v>NO</v>
      </c>
      <c r="L118" s="140" t="s">
        <v>2410</v>
      </c>
      <c r="M118" s="223" t="s">
        <v>2536</v>
      </c>
      <c r="N118" s="95" t="s">
        <v>2445</v>
      </c>
      <c r="O118" s="168" t="s">
        <v>2446</v>
      </c>
      <c r="P118" s="168"/>
      <c r="Q118" s="223" t="s">
        <v>2823</v>
      </c>
    </row>
    <row r="119" spans="1:17" ht="18" x14ac:dyDescent="0.25">
      <c r="A119" s="170" t="str">
        <f>VLOOKUP(E119,'LISTADO ATM'!$A$2:$C$901,3,0)</f>
        <v>NORTE</v>
      </c>
      <c r="B119" s="150" t="s">
        <v>2753</v>
      </c>
      <c r="C119" s="96">
        <v>44424.62604166667</v>
      </c>
      <c r="D119" s="96" t="s">
        <v>2615</v>
      </c>
      <c r="E119" s="136">
        <v>754</v>
      </c>
      <c r="F119" s="170" t="str">
        <f>VLOOKUP(E119,VIP!$A$2:$O15002,2,0)</f>
        <v>DRBR754</v>
      </c>
      <c r="G119" s="170" t="str">
        <f>VLOOKUP(E119,'LISTADO ATM'!$A$2:$B$900,2,0)</f>
        <v xml:space="preserve">ATM Autobanco Oficina Licey al Medio </v>
      </c>
      <c r="H119" s="170" t="str">
        <f>VLOOKUP(E119,VIP!$A$2:$O19963,7,FALSE)</f>
        <v>Si</v>
      </c>
      <c r="I119" s="170" t="str">
        <f>VLOOKUP(E119,VIP!$A$2:$O11928,8,FALSE)</f>
        <v>Si</v>
      </c>
      <c r="J119" s="170" t="str">
        <f>VLOOKUP(E119,VIP!$A$2:$O11878,8,FALSE)</f>
        <v>Si</v>
      </c>
      <c r="K119" s="170" t="str">
        <f>VLOOKUP(E119,VIP!$A$2:$O15452,6,0)</f>
        <v>NO</v>
      </c>
      <c r="L119" s="140" t="s">
        <v>2410</v>
      </c>
      <c r="M119" s="223" t="s">
        <v>2536</v>
      </c>
      <c r="N119" s="95" t="s">
        <v>2445</v>
      </c>
      <c r="O119" s="170" t="s">
        <v>2616</v>
      </c>
      <c r="P119" s="170"/>
      <c r="Q119" s="223" t="s">
        <v>2823</v>
      </c>
    </row>
    <row r="120" spans="1:17" ht="18" x14ac:dyDescent="0.25">
      <c r="A120" s="170" t="str">
        <f>VLOOKUP(E120,'LISTADO ATM'!$A$2:$C$901,3,0)</f>
        <v>NORTE</v>
      </c>
      <c r="B120" s="150" t="s">
        <v>2752</v>
      </c>
      <c r="C120" s="96">
        <v>44424.627002314817</v>
      </c>
      <c r="D120" s="96" t="s">
        <v>2615</v>
      </c>
      <c r="E120" s="136">
        <v>383</v>
      </c>
      <c r="F120" s="170" t="str">
        <f>VLOOKUP(E120,VIP!$A$2:$O15001,2,0)</f>
        <v>DRBR383</v>
      </c>
      <c r="G120" s="170" t="str">
        <f>VLOOKUP(E120,'LISTADO ATM'!$A$2:$B$900,2,0)</f>
        <v>ATM S/M Daniel (Dajabón)</v>
      </c>
      <c r="H120" s="170" t="str">
        <f>VLOOKUP(E120,VIP!$A$2:$O19962,7,FALSE)</f>
        <v>N/A</v>
      </c>
      <c r="I120" s="170" t="str">
        <f>VLOOKUP(E120,VIP!$A$2:$O11927,8,FALSE)</f>
        <v>N/A</v>
      </c>
      <c r="J120" s="170" t="str">
        <f>VLOOKUP(E120,VIP!$A$2:$O11877,8,FALSE)</f>
        <v>N/A</v>
      </c>
      <c r="K120" s="170" t="str">
        <f>VLOOKUP(E120,VIP!$A$2:$O15451,6,0)</f>
        <v>N/A</v>
      </c>
      <c r="L120" s="140" t="s">
        <v>2434</v>
      </c>
      <c r="M120" s="223" t="s">
        <v>2536</v>
      </c>
      <c r="N120" s="95" t="s">
        <v>2445</v>
      </c>
      <c r="O120" s="170" t="s">
        <v>2616</v>
      </c>
      <c r="P120" s="170"/>
      <c r="Q120" s="223" t="s">
        <v>2865</v>
      </c>
    </row>
    <row r="121" spans="1:17" ht="18" x14ac:dyDescent="0.25">
      <c r="A121" s="170" t="str">
        <f>VLOOKUP(E121,'LISTADO ATM'!$A$2:$C$901,3,0)</f>
        <v>ESTE</v>
      </c>
      <c r="B121" s="150" t="s">
        <v>2751</v>
      </c>
      <c r="C121" s="96">
        <v>44424.627708333333</v>
      </c>
      <c r="D121" s="96" t="s">
        <v>2441</v>
      </c>
      <c r="E121" s="136">
        <v>673</v>
      </c>
      <c r="F121" s="170" t="str">
        <f>VLOOKUP(E121,VIP!$A$2:$O15000,2,0)</f>
        <v>DRBR673</v>
      </c>
      <c r="G121" s="170" t="str">
        <f>VLOOKUP(E121,'LISTADO ATM'!$A$2:$B$900,2,0)</f>
        <v>ATM Clínica Dr. Cruz Jiminián</v>
      </c>
      <c r="H121" s="170" t="str">
        <f>VLOOKUP(E121,VIP!$A$2:$O19961,7,FALSE)</f>
        <v>Si</v>
      </c>
      <c r="I121" s="170" t="str">
        <f>VLOOKUP(E121,VIP!$A$2:$O11926,8,FALSE)</f>
        <v>Si</v>
      </c>
      <c r="J121" s="170" t="str">
        <f>VLOOKUP(E121,VIP!$A$2:$O11876,8,FALSE)</f>
        <v>Si</v>
      </c>
      <c r="K121" s="170" t="str">
        <f>VLOOKUP(E121,VIP!$A$2:$O15450,6,0)</f>
        <v>NO</v>
      </c>
      <c r="L121" s="140" t="s">
        <v>2434</v>
      </c>
      <c r="M121" s="95" t="s">
        <v>2438</v>
      </c>
      <c r="N121" s="95" t="s">
        <v>2445</v>
      </c>
      <c r="O121" s="170" t="s">
        <v>2446</v>
      </c>
      <c r="P121" s="170"/>
      <c r="Q121" s="95" t="s">
        <v>2434</v>
      </c>
    </row>
    <row r="122" spans="1:17" ht="18" x14ac:dyDescent="0.25">
      <c r="A122" s="170" t="str">
        <f>VLOOKUP(E122,'LISTADO ATM'!$A$2:$C$901,3,0)</f>
        <v>SUR</v>
      </c>
      <c r="B122" s="150" t="s">
        <v>2750</v>
      </c>
      <c r="C122" s="96">
        <v>44424.628321759257</v>
      </c>
      <c r="D122" s="96" t="s">
        <v>2441</v>
      </c>
      <c r="E122" s="136">
        <v>765</v>
      </c>
      <c r="F122" s="170" t="str">
        <f>VLOOKUP(E122,VIP!$A$2:$O14999,2,0)</f>
        <v>DRBR191</v>
      </c>
      <c r="G122" s="170" t="str">
        <f>VLOOKUP(E122,'LISTADO ATM'!$A$2:$B$900,2,0)</f>
        <v xml:space="preserve">ATM Oficina Azua I </v>
      </c>
      <c r="H122" s="170" t="str">
        <f>VLOOKUP(E122,VIP!$A$2:$O19960,7,FALSE)</f>
        <v>Si</v>
      </c>
      <c r="I122" s="170" t="str">
        <f>VLOOKUP(E122,VIP!$A$2:$O11925,8,FALSE)</f>
        <v>Si</v>
      </c>
      <c r="J122" s="170" t="str">
        <f>VLOOKUP(E122,VIP!$A$2:$O11875,8,FALSE)</f>
        <v>Si</v>
      </c>
      <c r="K122" s="170" t="str">
        <f>VLOOKUP(E122,VIP!$A$2:$O15449,6,0)</f>
        <v>NO</v>
      </c>
      <c r="L122" s="140" t="s">
        <v>2434</v>
      </c>
      <c r="M122" s="223" t="s">
        <v>2536</v>
      </c>
      <c r="N122" s="95" t="s">
        <v>2445</v>
      </c>
      <c r="O122" s="170" t="s">
        <v>2446</v>
      </c>
      <c r="P122" s="170"/>
      <c r="Q122" s="223" t="s">
        <v>2823</v>
      </c>
    </row>
    <row r="123" spans="1:17" ht="18" x14ac:dyDescent="0.25">
      <c r="A123" s="170" t="str">
        <f>VLOOKUP(E123,'LISTADO ATM'!$A$2:$C$901,3,0)</f>
        <v>ESTE</v>
      </c>
      <c r="B123" s="150" t="s">
        <v>2749</v>
      </c>
      <c r="C123" s="96">
        <v>44424.630486111113</v>
      </c>
      <c r="D123" s="96" t="s">
        <v>2441</v>
      </c>
      <c r="E123" s="136">
        <v>385</v>
      </c>
      <c r="F123" s="170" t="str">
        <f>VLOOKUP(E123,VIP!$A$2:$O14998,2,0)</f>
        <v>DRBR385</v>
      </c>
      <c r="G123" s="170" t="str">
        <f>VLOOKUP(E123,'LISTADO ATM'!$A$2:$B$900,2,0)</f>
        <v xml:space="preserve">ATM Plaza Verón I </v>
      </c>
      <c r="H123" s="170" t="str">
        <f>VLOOKUP(E123,VIP!$A$2:$O19959,7,FALSE)</f>
        <v>Si</v>
      </c>
      <c r="I123" s="170" t="str">
        <f>VLOOKUP(E123,VIP!$A$2:$O11924,8,FALSE)</f>
        <v>Si</v>
      </c>
      <c r="J123" s="170" t="str">
        <f>VLOOKUP(E123,VIP!$A$2:$O11874,8,FALSE)</f>
        <v>Si</v>
      </c>
      <c r="K123" s="170" t="str">
        <f>VLOOKUP(E123,VIP!$A$2:$O15448,6,0)</f>
        <v>NO</v>
      </c>
      <c r="L123" s="140" t="s">
        <v>2410</v>
      </c>
      <c r="M123" s="223" t="s">
        <v>2536</v>
      </c>
      <c r="N123" s="95" t="s">
        <v>2445</v>
      </c>
      <c r="O123" s="170" t="s">
        <v>2446</v>
      </c>
      <c r="P123" s="170"/>
      <c r="Q123" s="223" t="s">
        <v>2823</v>
      </c>
    </row>
    <row r="124" spans="1:17" ht="18" x14ac:dyDescent="0.25">
      <c r="A124" s="170" t="str">
        <f>VLOOKUP(E124,'LISTADO ATM'!$A$2:$C$901,3,0)</f>
        <v>NORTE</v>
      </c>
      <c r="B124" s="150" t="s">
        <v>2748</v>
      </c>
      <c r="C124" s="96">
        <v>44424.634282407409</v>
      </c>
      <c r="D124" s="96" t="s">
        <v>2615</v>
      </c>
      <c r="E124" s="136">
        <v>304</v>
      </c>
      <c r="F124" s="170" t="str">
        <f>VLOOKUP(E124,VIP!$A$2:$O14997,2,0)</f>
        <v>DRBR304</v>
      </c>
      <c r="G124" s="170" t="str">
        <f>VLOOKUP(E124,'LISTADO ATM'!$A$2:$B$900,2,0)</f>
        <v xml:space="preserve">ATM Multicentro La Sirena Estrella Sadhala </v>
      </c>
      <c r="H124" s="170" t="str">
        <f>VLOOKUP(E124,VIP!$A$2:$O19958,7,FALSE)</f>
        <v>Si</v>
      </c>
      <c r="I124" s="170" t="str">
        <f>VLOOKUP(E124,VIP!$A$2:$O11923,8,FALSE)</f>
        <v>Si</v>
      </c>
      <c r="J124" s="170" t="str">
        <f>VLOOKUP(E124,VIP!$A$2:$O11873,8,FALSE)</f>
        <v>Si</v>
      </c>
      <c r="K124" s="170" t="str">
        <f>VLOOKUP(E124,VIP!$A$2:$O15447,6,0)</f>
        <v>NO</v>
      </c>
      <c r="L124" s="140" t="s">
        <v>2410</v>
      </c>
      <c r="M124" s="223" t="s">
        <v>2536</v>
      </c>
      <c r="N124" s="95" t="s">
        <v>2445</v>
      </c>
      <c r="O124" s="170" t="s">
        <v>2616</v>
      </c>
      <c r="P124" s="170"/>
      <c r="Q124" s="223" t="s">
        <v>2865</v>
      </c>
    </row>
    <row r="125" spans="1:17" ht="18" x14ac:dyDescent="0.25">
      <c r="A125" s="170" t="str">
        <f>VLOOKUP(E125,'LISTADO ATM'!$A$2:$C$901,3,0)</f>
        <v>NORTE</v>
      </c>
      <c r="B125" s="150" t="s">
        <v>2772</v>
      </c>
      <c r="C125" s="96">
        <v>44424.666967592595</v>
      </c>
      <c r="D125" s="96" t="s">
        <v>2615</v>
      </c>
      <c r="E125" s="136">
        <v>282</v>
      </c>
      <c r="F125" s="170" t="str">
        <f>VLOOKUP(E125,VIP!$A$2:$O15010,2,0)</f>
        <v>DRBR282</v>
      </c>
      <c r="G125" s="170" t="str">
        <f>VLOOKUP(E125,'LISTADO ATM'!$A$2:$B$900,2,0)</f>
        <v xml:space="preserve">ATM Autobanco Nibaje </v>
      </c>
      <c r="H125" s="170" t="str">
        <f>VLOOKUP(E125,VIP!$A$2:$O19971,7,FALSE)</f>
        <v>Si</v>
      </c>
      <c r="I125" s="170" t="str">
        <f>VLOOKUP(E125,VIP!$A$2:$O11936,8,FALSE)</f>
        <v>Si</v>
      </c>
      <c r="J125" s="170" t="str">
        <f>VLOOKUP(E125,VIP!$A$2:$O11886,8,FALSE)</f>
        <v>Si</v>
      </c>
      <c r="K125" s="170" t="str">
        <f>VLOOKUP(E125,VIP!$A$2:$O15460,6,0)</f>
        <v>NO</v>
      </c>
      <c r="L125" s="140" t="s">
        <v>2434</v>
      </c>
      <c r="M125" s="95" t="s">
        <v>2438</v>
      </c>
      <c r="N125" s="95" t="s">
        <v>2445</v>
      </c>
      <c r="O125" s="170" t="s">
        <v>2616</v>
      </c>
      <c r="P125" s="170"/>
      <c r="Q125" s="95" t="s">
        <v>2434</v>
      </c>
    </row>
    <row r="126" spans="1:17" ht="18" x14ac:dyDescent="0.25">
      <c r="A126" s="170" t="str">
        <f>VLOOKUP(E126,'LISTADO ATM'!$A$2:$C$901,3,0)</f>
        <v>DISTRITO NACIONAL</v>
      </c>
      <c r="B126" s="150" t="s">
        <v>2771</v>
      </c>
      <c r="C126" s="96">
        <v>44424.670925925922</v>
      </c>
      <c r="D126" s="96" t="s">
        <v>2174</v>
      </c>
      <c r="E126" s="136">
        <v>600</v>
      </c>
      <c r="F126" s="170" t="str">
        <f>VLOOKUP(E126,VIP!$A$2:$O15009,2,0)</f>
        <v>DRBR600</v>
      </c>
      <c r="G126" s="170" t="str">
        <f>VLOOKUP(E126,'LISTADO ATM'!$A$2:$B$900,2,0)</f>
        <v>ATM S/M Bravo Hipica</v>
      </c>
      <c r="H126" s="170" t="str">
        <f>VLOOKUP(E126,VIP!$A$2:$O19970,7,FALSE)</f>
        <v>N/A</v>
      </c>
      <c r="I126" s="170" t="str">
        <f>VLOOKUP(E126,VIP!$A$2:$O11935,8,FALSE)</f>
        <v>N/A</v>
      </c>
      <c r="J126" s="170" t="str">
        <f>VLOOKUP(E126,VIP!$A$2:$O11885,8,FALSE)</f>
        <v>N/A</v>
      </c>
      <c r="K126" s="170" t="str">
        <f>VLOOKUP(E126,VIP!$A$2:$O15459,6,0)</f>
        <v>N/A</v>
      </c>
      <c r="L126" s="140" t="s">
        <v>2457</v>
      </c>
      <c r="M126" s="95" t="s">
        <v>2438</v>
      </c>
      <c r="N126" s="95" t="s">
        <v>2445</v>
      </c>
      <c r="O126" s="170" t="s">
        <v>2447</v>
      </c>
      <c r="P126" s="170"/>
      <c r="Q126" s="95" t="s">
        <v>2457</v>
      </c>
    </row>
    <row r="127" spans="1:17" ht="18" x14ac:dyDescent="0.25">
      <c r="A127" s="170" t="str">
        <f>VLOOKUP(E127,'LISTADO ATM'!$A$2:$C$901,3,0)</f>
        <v>NORTE</v>
      </c>
      <c r="B127" s="150" t="s">
        <v>2770</v>
      </c>
      <c r="C127" s="96">
        <v>44424.675046296295</v>
      </c>
      <c r="D127" s="96" t="s">
        <v>2175</v>
      </c>
      <c r="E127" s="136">
        <v>431</v>
      </c>
      <c r="F127" s="170" t="str">
        <f>VLOOKUP(E127,VIP!$A$2:$O15008,2,0)</f>
        <v>DRBR583</v>
      </c>
      <c r="G127" s="170" t="str">
        <f>VLOOKUP(E127,'LISTADO ATM'!$A$2:$B$900,2,0)</f>
        <v xml:space="preserve">ATM Autoservicio Sol (Santiago) </v>
      </c>
      <c r="H127" s="170" t="str">
        <f>VLOOKUP(E127,VIP!$A$2:$O19969,7,FALSE)</f>
        <v>Si</v>
      </c>
      <c r="I127" s="170" t="str">
        <f>VLOOKUP(E127,VIP!$A$2:$O11934,8,FALSE)</f>
        <v>Si</v>
      </c>
      <c r="J127" s="170" t="str">
        <f>VLOOKUP(E127,VIP!$A$2:$O11884,8,FALSE)</f>
        <v>Si</v>
      </c>
      <c r="K127" s="170" t="str">
        <f>VLOOKUP(E127,VIP!$A$2:$O15458,6,0)</f>
        <v>SI</v>
      </c>
      <c r="L127" s="140" t="s">
        <v>2457</v>
      </c>
      <c r="M127" s="223" t="s">
        <v>2536</v>
      </c>
      <c r="N127" s="95" t="s">
        <v>2445</v>
      </c>
      <c r="O127" s="170" t="s">
        <v>2584</v>
      </c>
      <c r="P127" s="170"/>
      <c r="Q127" s="223" t="s">
        <v>2823</v>
      </c>
    </row>
    <row r="128" spans="1:17" ht="18" x14ac:dyDescent="0.25">
      <c r="A128" s="170" t="str">
        <f>VLOOKUP(E128,'LISTADO ATM'!$A$2:$C$901,3,0)</f>
        <v>NORTE</v>
      </c>
      <c r="B128" s="150" t="s">
        <v>2769</v>
      </c>
      <c r="C128" s="96">
        <v>44424.691863425927</v>
      </c>
      <c r="D128" s="96" t="s">
        <v>2461</v>
      </c>
      <c r="E128" s="136">
        <v>716</v>
      </c>
      <c r="F128" s="170" t="str">
        <f>VLOOKUP(E128,VIP!$A$2:$O15007,2,0)</f>
        <v>DRBR340</v>
      </c>
      <c r="G128" s="170" t="str">
        <f>VLOOKUP(E128,'LISTADO ATM'!$A$2:$B$900,2,0)</f>
        <v xml:space="preserve">ATM Oficina Zona Franca (Santiago) </v>
      </c>
      <c r="H128" s="170" t="str">
        <f>VLOOKUP(E128,VIP!$A$2:$O19968,7,FALSE)</f>
        <v>Si</v>
      </c>
      <c r="I128" s="170" t="str">
        <f>VLOOKUP(E128,VIP!$A$2:$O11933,8,FALSE)</f>
        <v>Si</v>
      </c>
      <c r="J128" s="170" t="str">
        <f>VLOOKUP(E128,VIP!$A$2:$O11883,8,FALSE)</f>
        <v>Si</v>
      </c>
      <c r="K128" s="170" t="str">
        <f>VLOOKUP(E128,VIP!$A$2:$O15457,6,0)</f>
        <v>SI</v>
      </c>
      <c r="L128" s="140" t="s">
        <v>2410</v>
      </c>
      <c r="M128" s="223" t="s">
        <v>2536</v>
      </c>
      <c r="N128" s="95" t="s">
        <v>2445</v>
      </c>
      <c r="O128" s="170" t="s">
        <v>2462</v>
      </c>
      <c r="P128" s="170"/>
      <c r="Q128" s="223" t="s">
        <v>2823</v>
      </c>
    </row>
    <row r="129" spans="1:17" ht="18" x14ac:dyDescent="0.25">
      <c r="A129" s="170" t="str">
        <f>VLOOKUP(E129,'LISTADO ATM'!$A$2:$C$901,3,0)</f>
        <v>NORTE</v>
      </c>
      <c r="B129" s="150" t="s">
        <v>2768</v>
      </c>
      <c r="C129" s="96">
        <v>44424.693124999998</v>
      </c>
      <c r="D129" s="96" t="s">
        <v>2615</v>
      </c>
      <c r="E129" s="136">
        <v>88</v>
      </c>
      <c r="F129" s="170" t="str">
        <f>VLOOKUP(E129,VIP!$A$2:$O15006,2,0)</f>
        <v>DRBR088</v>
      </c>
      <c r="G129" s="170" t="str">
        <f>VLOOKUP(E129,'LISTADO ATM'!$A$2:$B$900,2,0)</f>
        <v xml:space="preserve">ATM S/M La Fuente (Santiago) </v>
      </c>
      <c r="H129" s="170" t="str">
        <f>VLOOKUP(E129,VIP!$A$2:$O19967,7,FALSE)</f>
        <v>Si</v>
      </c>
      <c r="I129" s="170" t="str">
        <f>VLOOKUP(E129,VIP!$A$2:$O11932,8,FALSE)</f>
        <v>Si</v>
      </c>
      <c r="J129" s="170" t="str">
        <f>VLOOKUP(E129,VIP!$A$2:$O11882,8,FALSE)</f>
        <v>Si</v>
      </c>
      <c r="K129" s="170" t="str">
        <f>VLOOKUP(E129,VIP!$A$2:$O15456,6,0)</f>
        <v>NO</v>
      </c>
      <c r="L129" s="140" t="s">
        <v>2434</v>
      </c>
      <c r="M129" s="95" t="s">
        <v>2438</v>
      </c>
      <c r="N129" s="95" t="s">
        <v>2445</v>
      </c>
      <c r="O129" s="170" t="s">
        <v>2616</v>
      </c>
      <c r="P129" s="170"/>
      <c r="Q129" s="95" t="s">
        <v>2434</v>
      </c>
    </row>
    <row r="130" spans="1:17" ht="18" x14ac:dyDescent="0.25">
      <c r="A130" s="170" t="str">
        <f>VLOOKUP(E130,'LISTADO ATM'!$A$2:$C$901,3,0)</f>
        <v>ESTE</v>
      </c>
      <c r="B130" s="150" t="s">
        <v>2767</v>
      </c>
      <c r="C130" s="96">
        <v>44424.69902777778</v>
      </c>
      <c r="D130" s="96" t="s">
        <v>2461</v>
      </c>
      <c r="E130" s="136">
        <v>16</v>
      </c>
      <c r="F130" s="170" t="str">
        <f>VLOOKUP(E130,VIP!$A$2:$O15005,2,0)</f>
        <v>DRBR046</v>
      </c>
      <c r="G130" s="170" t="str">
        <f>VLOOKUP(E130,'LISTADO ATM'!$A$2:$B$900,2,0)</f>
        <v>ATM Estación Texaco Sabana de la Mar</v>
      </c>
      <c r="H130" s="170" t="str">
        <f>VLOOKUP(E130,VIP!$A$2:$O19966,7,FALSE)</f>
        <v>Si</v>
      </c>
      <c r="I130" s="170" t="str">
        <f>VLOOKUP(E130,VIP!$A$2:$O11931,8,FALSE)</f>
        <v>Si</v>
      </c>
      <c r="J130" s="170" t="str">
        <f>VLOOKUP(E130,VIP!$A$2:$O11881,8,FALSE)</f>
        <v>Si</v>
      </c>
      <c r="K130" s="170" t="str">
        <f>VLOOKUP(E130,VIP!$A$2:$O15455,6,0)</f>
        <v>NO</v>
      </c>
      <c r="L130" s="140" t="s">
        <v>2773</v>
      </c>
      <c r="M130" s="223" t="s">
        <v>2536</v>
      </c>
      <c r="N130" s="95" t="s">
        <v>2445</v>
      </c>
      <c r="O130" s="170" t="s">
        <v>2462</v>
      </c>
      <c r="P130" s="170"/>
      <c r="Q130" s="223" t="s">
        <v>2865</v>
      </c>
    </row>
    <row r="131" spans="1:17" ht="18" x14ac:dyDescent="0.25">
      <c r="A131" s="170" t="str">
        <f>VLOOKUP(E131,'LISTADO ATM'!$A$2:$C$901,3,0)</f>
        <v>DISTRITO NACIONAL</v>
      </c>
      <c r="B131" s="150" t="s">
        <v>2766</v>
      </c>
      <c r="C131" s="96">
        <v>44424.715208333335</v>
      </c>
      <c r="D131" s="96" t="s">
        <v>2441</v>
      </c>
      <c r="E131" s="136">
        <v>422</v>
      </c>
      <c r="F131" s="170" t="str">
        <f>VLOOKUP(E131,VIP!$A$2:$O15004,2,0)</f>
        <v>DRBR422</v>
      </c>
      <c r="G131" s="170" t="str">
        <f>VLOOKUP(E131,'LISTADO ATM'!$A$2:$B$900,2,0)</f>
        <v xml:space="preserve">ATM Olé Manoguayabo </v>
      </c>
      <c r="H131" s="170" t="str">
        <f>VLOOKUP(E131,VIP!$A$2:$O19965,7,FALSE)</f>
        <v>Si</v>
      </c>
      <c r="I131" s="170" t="str">
        <f>VLOOKUP(E131,VIP!$A$2:$O11930,8,FALSE)</f>
        <v>Si</v>
      </c>
      <c r="J131" s="170" t="str">
        <f>VLOOKUP(E131,VIP!$A$2:$O11880,8,FALSE)</f>
        <v>Si</v>
      </c>
      <c r="K131" s="170" t="str">
        <f>VLOOKUP(E131,VIP!$A$2:$O15454,6,0)</f>
        <v>NO</v>
      </c>
      <c r="L131" s="140" t="s">
        <v>2410</v>
      </c>
      <c r="M131" s="223" t="s">
        <v>2536</v>
      </c>
      <c r="N131" s="95" t="s">
        <v>2445</v>
      </c>
      <c r="O131" s="170" t="s">
        <v>2446</v>
      </c>
      <c r="P131" s="170"/>
      <c r="Q131" s="223" t="s">
        <v>2865</v>
      </c>
    </row>
    <row r="132" spans="1:17" ht="18" x14ac:dyDescent="0.25">
      <c r="A132" s="171" t="str">
        <f>VLOOKUP(E132,'LISTADO ATM'!$A$2:$C$901,3,0)</f>
        <v>ESTE</v>
      </c>
      <c r="B132" s="150" t="s">
        <v>2765</v>
      </c>
      <c r="C132" s="96">
        <v>44424.733078703706</v>
      </c>
      <c r="D132" s="96" t="s">
        <v>2461</v>
      </c>
      <c r="E132" s="136">
        <v>429</v>
      </c>
      <c r="F132" s="171" t="str">
        <f>VLOOKUP(E132,VIP!$A$2:$O15003,2,0)</f>
        <v>DRBR429</v>
      </c>
      <c r="G132" s="171" t="str">
        <f>VLOOKUP(E132,'LISTADO ATM'!$A$2:$B$900,2,0)</f>
        <v xml:space="preserve">ATM Oficina Jumbo La Romana </v>
      </c>
      <c r="H132" s="171" t="str">
        <f>VLOOKUP(E132,VIP!$A$2:$O19964,7,FALSE)</f>
        <v>Si</v>
      </c>
      <c r="I132" s="171" t="str">
        <f>VLOOKUP(E132,VIP!$A$2:$O11929,8,FALSE)</f>
        <v>Si</v>
      </c>
      <c r="J132" s="171" t="str">
        <f>VLOOKUP(E132,VIP!$A$2:$O11879,8,FALSE)</f>
        <v>Si</v>
      </c>
      <c r="K132" s="171" t="str">
        <f>VLOOKUP(E132,VIP!$A$2:$O15453,6,0)</f>
        <v>NO</v>
      </c>
      <c r="L132" s="140" t="s">
        <v>2410</v>
      </c>
      <c r="M132" s="223" t="s">
        <v>2536</v>
      </c>
      <c r="N132" s="95" t="s">
        <v>2445</v>
      </c>
      <c r="O132" s="171" t="s">
        <v>2462</v>
      </c>
      <c r="P132" s="171"/>
      <c r="Q132" s="223" t="s">
        <v>2865</v>
      </c>
    </row>
    <row r="133" spans="1:17" ht="18" x14ac:dyDescent="0.25">
      <c r="A133" s="171" t="str">
        <f>VLOOKUP(E133,'LISTADO ATM'!$A$2:$C$901,3,0)</f>
        <v>NORTE</v>
      </c>
      <c r="B133" s="150" t="s">
        <v>2780</v>
      </c>
      <c r="C133" s="96">
        <v>44424.881585648145</v>
      </c>
      <c r="D133" s="96" t="s">
        <v>2175</v>
      </c>
      <c r="E133" s="136">
        <v>595</v>
      </c>
      <c r="F133" s="171" t="str">
        <f>VLOOKUP(E133,VIP!$A$2:$O15006,2,0)</f>
        <v>DRBR595</v>
      </c>
      <c r="G133" s="171" t="str">
        <f>VLOOKUP(E133,'LISTADO ATM'!$A$2:$B$900,2,0)</f>
        <v xml:space="preserve">ATM S/M Central I (Santiago) </v>
      </c>
      <c r="H133" s="171" t="str">
        <f>VLOOKUP(E133,VIP!$A$2:$O19967,7,FALSE)</f>
        <v>Si</v>
      </c>
      <c r="I133" s="171" t="str">
        <f>VLOOKUP(E133,VIP!$A$2:$O11932,8,FALSE)</f>
        <v>Si</v>
      </c>
      <c r="J133" s="171" t="str">
        <f>VLOOKUP(E133,VIP!$A$2:$O11882,8,FALSE)</f>
        <v>Si</v>
      </c>
      <c r="K133" s="171" t="str">
        <f>VLOOKUP(E133,VIP!$A$2:$O15456,6,0)</f>
        <v>NO</v>
      </c>
      <c r="L133" s="140" t="s">
        <v>2239</v>
      </c>
      <c r="M133" s="223" t="s">
        <v>2536</v>
      </c>
      <c r="N133" s="95" t="s">
        <v>2445</v>
      </c>
      <c r="O133" s="171" t="s">
        <v>2584</v>
      </c>
      <c r="P133" s="171"/>
      <c r="Q133" s="223" t="s">
        <v>2823</v>
      </c>
    </row>
    <row r="134" spans="1:17" ht="18" x14ac:dyDescent="0.25">
      <c r="A134" s="171" t="str">
        <f>VLOOKUP(E134,'LISTADO ATM'!$A$2:$C$901,3,0)</f>
        <v>DISTRITO NACIONAL</v>
      </c>
      <c r="B134" s="150" t="s">
        <v>2779</v>
      </c>
      <c r="C134" s="96">
        <v>44424.915752314817</v>
      </c>
      <c r="D134" s="96" t="s">
        <v>2174</v>
      </c>
      <c r="E134" s="136">
        <v>314</v>
      </c>
      <c r="F134" s="171" t="str">
        <f>VLOOKUP(E134,VIP!$A$2:$O15004,2,0)</f>
        <v>DRBR314</v>
      </c>
      <c r="G134" s="171" t="str">
        <f>VLOOKUP(E134,'LISTADO ATM'!$A$2:$B$900,2,0)</f>
        <v xml:space="preserve">ATM UNP Cambita Garabito (San Cristóbal) </v>
      </c>
      <c r="H134" s="171" t="str">
        <f>VLOOKUP(E134,VIP!$A$2:$O19965,7,FALSE)</f>
        <v>Si</v>
      </c>
      <c r="I134" s="171" t="str">
        <f>VLOOKUP(E134,VIP!$A$2:$O11930,8,FALSE)</f>
        <v>Si</v>
      </c>
      <c r="J134" s="171" t="str">
        <f>VLOOKUP(E134,VIP!$A$2:$O11880,8,FALSE)</f>
        <v>Si</v>
      </c>
      <c r="K134" s="171" t="str">
        <f>VLOOKUP(E134,VIP!$A$2:$O15454,6,0)</f>
        <v>NO</v>
      </c>
      <c r="L134" s="140" t="s">
        <v>2239</v>
      </c>
      <c r="M134" s="95" t="s">
        <v>2438</v>
      </c>
      <c r="N134" s="95" t="s">
        <v>2445</v>
      </c>
      <c r="O134" s="171" t="s">
        <v>2447</v>
      </c>
      <c r="P134" s="171"/>
      <c r="Q134" s="173" t="s">
        <v>2239</v>
      </c>
    </row>
    <row r="135" spans="1:17" ht="18" x14ac:dyDescent="0.25">
      <c r="A135" s="171" t="str">
        <f>VLOOKUP(E135,'LISTADO ATM'!$A$2:$C$901,3,0)</f>
        <v>DISTRITO NACIONAL</v>
      </c>
      <c r="B135" s="150" t="s">
        <v>2778</v>
      </c>
      <c r="C135" s="96">
        <v>44424.916770833333</v>
      </c>
      <c r="D135" s="96" t="s">
        <v>2441</v>
      </c>
      <c r="E135" s="136">
        <v>983</v>
      </c>
      <c r="F135" s="171" t="str">
        <f>VLOOKUP(E135,VIP!$A$2:$O15003,2,0)</f>
        <v>DRBR983</v>
      </c>
      <c r="G135" s="171" t="str">
        <f>VLOOKUP(E135,'LISTADO ATM'!$A$2:$B$900,2,0)</f>
        <v xml:space="preserve">ATM Bravo República de Colombia </v>
      </c>
      <c r="H135" s="171" t="str">
        <f>VLOOKUP(E135,VIP!$A$2:$O19964,7,FALSE)</f>
        <v>Si</v>
      </c>
      <c r="I135" s="171" t="str">
        <f>VLOOKUP(E135,VIP!$A$2:$O11929,8,FALSE)</f>
        <v>No</v>
      </c>
      <c r="J135" s="171" t="str">
        <f>VLOOKUP(E135,VIP!$A$2:$O11879,8,FALSE)</f>
        <v>No</v>
      </c>
      <c r="K135" s="171" t="str">
        <f>VLOOKUP(E135,VIP!$A$2:$O15453,6,0)</f>
        <v>NO</v>
      </c>
      <c r="L135" s="140" t="s">
        <v>2410</v>
      </c>
      <c r="M135" s="223" t="s">
        <v>2536</v>
      </c>
      <c r="N135" s="95" t="s">
        <v>2445</v>
      </c>
      <c r="O135" s="171" t="s">
        <v>2446</v>
      </c>
      <c r="P135" s="171"/>
      <c r="Q135" s="223" t="s">
        <v>2865</v>
      </c>
    </row>
    <row r="136" spans="1:17" ht="18" x14ac:dyDescent="0.25">
      <c r="A136" s="171" t="str">
        <f>VLOOKUP(E136,'LISTADO ATM'!$A$2:$C$901,3,0)</f>
        <v>ESTE</v>
      </c>
      <c r="B136" s="150" t="s">
        <v>2777</v>
      </c>
      <c r="C136" s="96">
        <v>44424.91778935185</v>
      </c>
      <c r="D136" s="96" t="s">
        <v>2461</v>
      </c>
      <c r="E136" s="136">
        <v>268</v>
      </c>
      <c r="F136" s="171" t="str">
        <f>VLOOKUP(E136,VIP!$A$2:$O15002,2,0)</f>
        <v>DRBR268</v>
      </c>
      <c r="G136" s="171" t="str">
        <f>VLOOKUP(E136,'LISTADO ATM'!$A$2:$B$900,2,0)</f>
        <v xml:space="preserve">ATM Autobanco La Altagracia (Higuey) </v>
      </c>
      <c r="H136" s="171" t="str">
        <f>VLOOKUP(E136,VIP!$A$2:$O19963,7,FALSE)</f>
        <v>Si</v>
      </c>
      <c r="I136" s="171" t="str">
        <f>VLOOKUP(E136,VIP!$A$2:$O11928,8,FALSE)</f>
        <v>Si</v>
      </c>
      <c r="J136" s="171" t="str">
        <f>VLOOKUP(E136,VIP!$A$2:$O11878,8,FALSE)</f>
        <v>Si</v>
      </c>
      <c r="K136" s="171" t="str">
        <f>VLOOKUP(E136,VIP!$A$2:$O15452,6,0)</f>
        <v>NO</v>
      </c>
      <c r="L136" s="140" t="s">
        <v>2410</v>
      </c>
      <c r="M136" s="95" t="s">
        <v>2438</v>
      </c>
      <c r="N136" s="95" t="s">
        <v>2445</v>
      </c>
      <c r="O136" s="171" t="s">
        <v>2462</v>
      </c>
      <c r="P136" s="171"/>
      <c r="Q136" s="173" t="s">
        <v>2410</v>
      </c>
    </row>
    <row r="137" spans="1:17" ht="18" x14ac:dyDescent="0.25">
      <c r="A137" s="171" t="str">
        <f>VLOOKUP(E137,'LISTADO ATM'!$A$2:$C$901,3,0)</f>
        <v>NORTE</v>
      </c>
      <c r="B137" s="150" t="s">
        <v>2776</v>
      </c>
      <c r="C137" s="96">
        <v>44424.921331018515</v>
      </c>
      <c r="D137" s="96" t="s">
        <v>2615</v>
      </c>
      <c r="E137" s="136">
        <v>22</v>
      </c>
      <c r="F137" s="171" t="str">
        <f>VLOOKUP(E137,VIP!$A$2:$O15001,2,0)</f>
        <v>DRBR813</v>
      </c>
      <c r="G137" s="171" t="str">
        <f>VLOOKUP(E137,'LISTADO ATM'!$A$2:$B$900,2,0)</f>
        <v>ATM S/M Olimpico (Santiago)</v>
      </c>
      <c r="H137" s="171" t="str">
        <f>VLOOKUP(E137,VIP!$A$2:$O19962,7,FALSE)</f>
        <v>Si</v>
      </c>
      <c r="I137" s="171" t="str">
        <f>VLOOKUP(E137,VIP!$A$2:$O11927,8,FALSE)</f>
        <v>Si</v>
      </c>
      <c r="J137" s="171" t="str">
        <f>VLOOKUP(E137,VIP!$A$2:$O11877,8,FALSE)</f>
        <v>Si</v>
      </c>
      <c r="K137" s="171" t="str">
        <f>VLOOKUP(E137,VIP!$A$2:$O15451,6,0)</f>
        <v>NO</v>
      </c>
      <c r="L137" s="140" t="s">
        <v>2410</v>
      </c>
      <c r="M137" s="95" t="s">
        <v>2438</v>
      </c>
      <c r="N137" s="95" t="s">
        <v>2445</v>
      </c>
      <c r="O137" s="171" t="s">
        <v>2616</v>
      </c>
      <c r="P137" s="171"/>
      <c r="Q137" s="173" t="s">
        <v>2410</v>
      </c>
    </row>
    <row r="138" spans="1:17" ht="18" x14ac:dyDescent="0.25">
      <c r="A138" s="171" t="str">
        <f>VLOOKUP(E138,'LISTADO ATM'!$A$2:$C$901,3,0)</f>
        <v>NORTE</v>
      </c>
      <c r="B138" s="150" t="s">
        <v>2775</v>
      </c>
      <c r="C138" s="96">
        <v>44424.924456018518</v>
      </c>
      <c r="D138" s="96" t="s">
        <v>2615</v>
      </c>
      <c r="E138" s="136">
        <v>712</v>
      </c>
      <c r="F138" s="171" t="str">
        <f>VLOOKUP(E138,VIP!$A$2:$O15000,2,0)</f>
        <v>DRBR128</v>
      </c>
      <c r="G138" s="171" t="str">
        <f>VLOOKUP(E138,'LISTADO ATM'!$A$2:$B$900,2,0)</f>
        <v xml:space="preserve">ATM Oficina Imbert </v>
      </c>
      <c r="H138" s="171" t="str">
        <f>VLOOKUP(E138,VIP!$A$2:$O19961,7,FALSE)</f>
        <v>Si</v>
      </c>
      <c r="I138" s="171" t="str">
        <f>VLOOKUP(E138,VIP!$A$2:$O11926,8,FALSE)</f>
        <v>Si</v>
      </c>
      <c r="J138" s="171" t="str">
        <f>VLOOKUP(E138,VIP!$A$2:$O11876,8,FALSE)</f>
        <v>Si</v>
      </c>
      <c r="K138" s="171" t="str">
        <f>VLOOKUP(E138,VIP!$A$2:$O15450,6,0)</f>
        <v>SI</v>
      </c>
      <c r="L138" s="140" t="s">
        <v>2410</v>
      </c>
      <c r="M138" s="223" t="s">
        <v>2536</v>
      </c>
      <c r="N138" s="95" t="s">
        <v>2445</v>
      </c>
      <c r="O138" s="171" t="s">
        <v>2616</v>
      </c>
      <c r="P138" s="171"/>
      <c r="Q138" s="223" t="s">
        <v>2865</v>
      </c>
    </row>
    <row r="139" spans="1:17" ht="18" x14ac:dyDescent="0.25">
      <c r="A139" s="171" t="str">
        <f>VLOOKUP(E139,'LISTADO ATM'!$A$2:$C$901,3,0)</f>
        <v>SUR</v>
      </c>
      <c r="B139" s="150" t="s">
        <v>2774</v>
      </c>
      <c r="C139" s="96">
        <v>44424.930520833332</v>
      </c>
      <c r="D139" s="96" t="s">
        <v>2461</v>
      </c>
      <c r="E139" s="136">
        <v>50</v>
      </c>
      <c r="F139" s="171" t="str">
        <f>VLOOKUP(E139,VIP!$A$2:$O14999,2,0)</f>
        <v>DRBR050</v>
      </c>
      <c r="G139" s="171" t="str">
        <f>VLOOKUP(E139,'LISTADO ATM'!$A$2:$B$900,2,0)</f>
        <v xml:space="preserve">ATM Oficina Padre Las Casas (Azua) </v>
      </c>
      <c r="H139" s="171" t="str">
        <f>VLOOKUP(E139,VIP!$A$2:$O19960,7,FALSE)</f>
        <v>Si</v>
      </c>
      <c r="I139" s="171" t="str">
        <f>VLOOKUP(E139,VIP!$A$2:$O11925,8,FALSE)</f>
        <v>Si</v>
      </c>
      <c r="J139" s="171" t="str">
        <f>VLOOKUP(E139,VIP!$A$2:$O11875,8,FALSE)</f>
        <v>Si</v>
      </c>
      <c r="K139" s="171" t="str">
        <f>VLOOKUP(E139,VIP!$A$2:$O15449,6,0)</f>
        <v>NO</v>
      </c>
      <c r="L139" s="140" t="s">
        <v>2410</v>
      </c>
      <c r="M139" s="223" t="s">
        <v>2536</v>
      </c>
      <c r="N139" s="95" t="s">
        <v>2445</v>
      </c>
      <c r="O139" s="171" t="s">
        <v>2462</v>
      </c>
      <c r="P139" s="171"/>
      <c r="Q139" s="223" t="s">
        <v>2823</v>
      </c>
    </row>
    <row r="140" spans="1:17" ht="18" x14ac:dyDescent="0.25">
      <c r="A140" s="171" t="str">
        <f>VLOOKUP(E140,'LISTADO ATM'!$A$2:$C$901,3,0)</f>
        <v>DISTRITO NACIONAL</v>
      </c>
      <c r="B140" s="150" t="s">
        <v>2803</v>
      </c>
      <c r="C140" s="96">
        <v>44424.979456018518</v>
      </c>
      <c r="D140" s="96" t="s">
        <v>2174</v>
      </c>
      <c r="E140" s="136">
        <v>624</v>
      </c>
      <c r="F140" s="171" t="str">
        <f>VLOOKUP(E140,VIP!$A$2:$O15022,2,0)</f>
        <v>DRBR624</v>
      </c>
      <c r="G140" s="171" t="str">
        <f>VLOOKUP(E140,'LISTADO ATM'!$A$2:$B$900,2,0)</f>
        <v xml:space="preserve">ATM Policía Nacional I </v>
      </c>
      <c r="H140" s="171" t="str">
        <f>VLOOKUP(E140,VIP!$A$2:$O19983,7,FALSE)</f>
        <v>Si</v>
      </c>
      <c r="I140" s="171" t="str">
        <f>VLOOKUP(E140,VIP!$A$2:$O11948,8,FALSE)</f>
        <v>Si</v>
      </c>
      <c r="J140" s="171" t="str">
        <f>VLOOKUP(E140,VIP!$A$2:$O11898,8,FALSE)</f>
        <v>Si</v>
      </c>
      <c r="K140" s="171" t="str">
        <f>VLOOKUP(E140,VIP!$A$2:$O15472,6,0)</f>
        <v>NO</v>
      </c>
      <c r="L140" s="140" t="s">
        <v>2457</v>
      </c>
      <c r="M140" s="223" t="s">
        <v>2536</v>
      </c>
      <c r="N140" s="95" t="s">
        <v>2445</v>
      </c>
      <c r="O140" s="171" t="s">
        <v>2447</v>
      </c>
      <c r="P140" s="171"/>
      <c r="Q140" s="223" t="s">
        <v>2865</v>
      </c>
    </row>
    <row r="141" spans="1:17" ht="18" x14ac:dyDescent="0.25">
      <c r="A141" s="171" t="str">
        <f>VLOOKUP(E141,'LISTADO ATM'!$A$2:$C$901,3,0)</f>
        <v>SUR</v>
      </c>
      <c r="B141" s="150" t="s">
        <v>2802</v>
      </c>
      <c r="C141" s="96">
        <v>44424.980185185188</v>
      </c>
      <c r="D141" s="96" t="s">
        <v>2174</v>
      </c>
      <c r="E141" s="136">
        <v>48</v>
      </c>
      <c r="F141" s="171" t="str">
        <f>VLOOKUP(E141,VIP!$A$2:$O15021,2,0)</f>
        <v>DRBR048</v>
      </c>
      <c r="G141" s="171" t="str">
        <f>VLOOKUP(E141,'LISTADO ATM'!$A$2:$B$900,2,0)</f>
        <v xml:space="preserve">ATM Autoservicio Neiba I </v>
      </c>
      <c r="H141" s="171" t="str">
        <f>VLOOKUP(E141,VIP!$A$2:$O19982,7,FALSE)</f>
        <v>Si</v>
      </c>
      <c r="I141" s="171" t="str">
        <f>VLOOKUP(E141,VIP!$A$2:$O11947,8,FALSE)</f>
        <v>Si</v>
      </c>
      <c r="J141" s="171" t="str">
        <f>VLOOKUP(E141,VIP!$A$2:$O11897,8,FALSE)</f>
        <v>Si</v>
      </c>
      <c r="K141" s="171" t="str">
        <f>VLOOKUP(E141,VIP!$A$2:$O15471,6,0)</f>
        <v>SI</v>
      </c>
      <c r="L141" s="140" t="s">
        <v>2457</v>
      </c>
      <c r="M141" s="95" t="s">
        <v>2438</v>
      </c>
      <c r="N141" s="95" t="s">
        <v>2445</v>
      </c>
      <c r="O141" s="171" t="s">
        <v>2447</v>
      </c>
      <c r="P141" s="171"/>
      <c r="Q141" s="173" t="s">
        <v>2457</v>
      </c>
    </row>
    <row r="142" spans="1:17" ht="18" x14ac:dyDescent="0.25">
      <c r="A142" s="171" t="str">
        <f>VLOOKUP(E142,'LISTADO ATM'!$A$2:$C$901,3,0)</f>
        <v>SUR</v>
      </c>
      <c r="B142" s="150" t="s">
        <v>2801</v>
      </c>
      <c r="C142" s="96">
        <v>44424.980405092596</v>
      </c>
      <c r="D142" s="96" t="s">
        <v>2441</v>
      </c>
      <c r="E142" s="136">
        <v>995</v>
      </c>
      <c r="F142" s="171" t="str">
        <f>VLOOKUP(E142,VIP!$A$2:$O15020,2,0)</f>
        <v>DRBR545</v>
      </c>
      <c r="G142" s="171" t="str">
        <f>VLOOKUP(E142,'LISTADO ATM'!$A$2:$B$900,2,0)</f>
        <v xml:space="preserve">ATM Oficina San Cristobal III (Lobby) </v>
      </c>
      <c r="H142" s="171" t="str">
        <f>VLOOKUP(E142,VIP!$A$2:$O19981,7,FALSE)</f>
        <v>Si</v>
      </c>
      <c r="I142" s="171" t="str">
        <f>VLOOKUP(E142,VIP!$A$2:$O11946,8,FALSE)</f>
        <v>No</v>
      </c>
      <c r="J142" s="171" t="str">
        <f>VLOOKUP(E142,VIP!$A$2:$O11896,8,FALSE)</f>
        <v>No</v>
      </c>
      <c r="K142" s="171" t="str">
        <f>VLOOKUP(E142,VIP!$A$2:$O15470,6,0)</f>
        <v>NO</v>
      </c>
      <c r="L142" s="140" t="s">
        <v>2410</v>
      </c>
      <c r="M142" s="95" t="s">
        <v>2438</v>
      </c>
      <c r="N142" s="95" t="s">
        <v>2445</v>
      </c>
      <c r="O142" s="171" t="s">
        <v>2446</v>
      </c>
      <c r="P142" s="171"/>
      <c r="Q142" s="173" t="s">
        <v>2410</v>
      </c>
    </row>
    <row r="143" spans="1:17" ht="18" x14ac:dyDescent="0.25">
      <c r="A143" s="171" t="str">
        <f>VLOOKUP(E143,'LISTADO ATM'!$A$2:$C$901,3,0)</f>
        <v>DISTRITO NACIONAL</v>
      </c>
      <c r="B143" s="150" t="s">
        <v>2800</v>
      </c>
      <c r="C143" s="96">
        <v>44424.980636574073</v>
      </c>
      <c r="D143" s="96" t="s">
        <v>2174</v>
      </c>
      <c r="E143" s="136">
        <v>955</v>
      </c>
      <c r="F143" s="171" t="str">
        <f>VLOOKUP(E143,VIP!$A$2:$O15019,2,0)</f>
        <v>DRBR955</v>
      </c>
      <c r="G143" s="171" t="str">
        <f>VLOOKUP(E143,'LISTADO ATM'!$A$2:$B$900,2,0)</f>
        <v xml:space="preserve">ATM Oficina Americana Independencia II </v>
      </c>
      <c r="H143" s="171" t="str">
        <f>VLOOKUP(E143,VIP!$A$2:$O19980,7,FALSE)</f>
        <v>Si</v>
      </c>
      <c r="I143" s="171" t="str">
        <f>VLOOKUP(E143,VIP!$A$2:$O11945,8,FALSE)</f>
        <v>Si</v>
      </c>
      <c r="J143" s="171" t="str">
        <f>VLOOKUP(E143,VIP!$A$2:$O11895,8,FALSE)</f>
        <v>Si</v>
      </c>
      <c r="K143" s="171" t="str">
        <f>VLOOKUP(E143,VIP!$A$2:$O15469,6,0)</f>
        <v>NO</v>
      </c>
      <c r="L143" s="140" t="s">
        <v>2457</v>
      </c>
      <c r="M143" s="223" t="s">
        <v>2536</v>
      </c>
      <c r="N143" s="95" t="s">
        <v>2445</v>
      </c>
      <c r="O143" s="171" t="s">
        <v>2447</v>
      </c>
      <c r="P143" s="171"/>
      <c r="Q143" s="223" t="s">
        <v>2823</v>
      </c>
    </row>
    <row r="144" spans="1:17" ht="18" x14ac:dyDescent="0.25">
      <c r="A144" s="171" t="str">
        <f>VLOOKUP(E144,'LISTADO ATM'!$A$2:$C$901,3,0)</f>
        <v>NORTE</v>
      </c>
      <c r="B144" s="150" t="s">
        <v>2799</v>
      </c>
      <c r="C144" s="96">
        <v>44424.982256944444</v>
      </c>
      <c r="D144" s="96" t="s">
        <v>2461</v>
      </c>
      <c r="E144" s="136">
        <v>950</v>
      </c>
      <c r="F144" s="171" t="str">
        <f>VLOOKUP(E144,VIP!$A$2:$O15018,2,0)</f>
        <v>DRBR12G</v>
      </c>
      <c r="G144" s="171" t="str">
        <f>VLOOKUP(E144,'LISTADO ATM'!$A$2:$B$900,2,0)</f>
        <v xml:space="preserve">ATM Oficina Monterrico </v>
      </c>
      <c r="H144" s="171" t="str">
        <f>VLOOKUP(E144,VIP!$A$2:$O19979,7,FALSE)</f>
        <v>Si</v>
      </c>
      <c r="I144" s="171" t="str">
        <f>VLOOKUP(E144,VIP!$A$2:$O11944,8,FALSE)</f>
        <v>Si</v>
      </c>
      <c r="J144" s="171" t="str">
        <f>VLOOKUP(E144,VIP!$A$2:$O11894,8,FALSE)</f>
        <v>Si</v>
      </c>
      <c r="K144" s="171" t="str">
        <f>VLOOKUP(E144,VIP!$A$2:$O15468,6,0)</f>
        <v>SI</v>
      </c>
      <c r="L144" s="140" t="s">
        <v>2410</v>
      </c>
      <c r="M144" s="95" t="s">
        <v>2438</v>
      </c>
      <c r="N144" s="95" t="s">
        <v>2445</v>
      </c>
      <c r="O144" s="171" t="s">
        <v>2462</v>
      </c>
      <c r="P144" s="171"/>
      <c r="Q144" s="173" t="s">
        <v>2410</v>
      </c>
    </row>
    <row r="145" spans="1:17" ht="18" x14ac:dyDescent="0.25">
      <c r="A145" s="171" t="str">
        <f>VLOOKUP(E145,'LISTADO ATM'!$A$2:$C$901,3,0)</f>
        <v>NORTE</v>
      </c>
      <c r="B145" s="150" t="s">
        <v>2798</v>
      </c>
      <c r="C145" s="96">
        <v>44424.983518518522</v>
      </c>
      <c r="D145" s="96" t="s">
        <v>2615</v>
      </c>
      <c r="E145" s="136">
        <v>877</v>
      </c>
      <c r="F145" s="171" t="str">
        <f>VLOOKUP(E145,VIP!$A$2:$O15017,2,0)</f>
        <v>DRBR877</v>
      </c>
      <c r="G145" s="171" t="str">
        <f>VLOOKUP(E145,'LISTADO ATM'!$A$2:$B$900,2,0)</f>
        <v xml:space="preserve">ATM Estación Los Samanes (Ranchito, La Vega) </v>
      </c>
      <c r="H145" s="171" t="str">
        <f>VLOOKUP(E145,VIP!$A$2:$O19978,7,FALSE)</f>
        <v>Si</v>
      </c>
      <c r="I145" s="171" t="str">
        <f>VLOOKUP(E145,VIP!$A$2:$O11943,8,FALSE)</f>
        <v>Si</v>
      </c>
      <c r="J145" s="171" t="str">
        <f>VLOOKUP(E145,VIP!$A$2:$O11893,8,FALSE)</f>
        <v>Si</v>
      </c>
      <c r="K145" s="171" t="str">
        <f>VLOOKUP(E145,VIP!$A$2:$O15467,6,0)</f>
        <v>NO</v>
      </c>
      <c r="L145" s="140" t="s">
        <v>2410</v>
      </c>
      <c r="M145" s="95" t="s">
        <v>2438</v>
      </c>
      <c r="N145" s="95" t="s">
        <v>2445</v>
      </c>
      <c r="O145" s="171" t="s">
        <v>2616</v>
      </c>
      <c r="P145" s="171"/>
      <c r="Q145" s="173" t="s">
        <v>2410</v>
      </c>
    </row>
    <row r="146" spans="1:17" ht="18" x14ac:dyDescent="0.25">
      <c r="A146" s="171" t="str">
        <f>VLOOKUP(E146,'LISTADO ATM'!$A$2:$C$901,3,0)</f>
        <v>DISTRITO NACIONAL</v>
      </c>
      <c r="B146" s="150" t="s">
        <v>2797</v>
      </c>
      <c r="C146" s="96">
        <v>44424.983726851853</v>
      </c>
      <c r="D146" s="96" t="s">
        <v>2174</v>
      </c>
      <c r="E146" s="136">
        <v>951</v>
      </c>
      <c r="F146" s="171" t="str">
        <f>VLOOKUP(E146,VIP!$A$2:$O15016,2,0)</f>
        <v>DRBR203</v>
      </c>
      <c r="G146" s="171" t="str">
        <f>VLOOKUP(E146,'LISTADO ATM'!$A$2:$B$900,2,0)</f>
        <v xml:space="preserve">ATM Oficina Plaza Haché JFK </v>
      </c>
      <c r="H146" s="171" t="str">
        <f>VLOOKUP(E146,VIP!$A$2:$O19977,7,FALSE)</f>
        <v>Si</v>
      </c>
      <c r="I146" s="171" t="str">
        <f>VLOOKUP(E146,VIP!$A$2:$O11942,8,FALSE)</f>
        <v>Si</v>
      </c>
      <c r="J146" s="171" t="str">
        <f>VLOOKUP(E146,VIP!$A$2:$O11892,8,FALSE)</f>
        <v>Si</v>
      </c>
      <c r="K146" s="171" t="str">
        <f>VLOOKUP(E146,VIP!$A$2:$O15466,6,0)</f>
        <v>NO</v>
      </c>
      <c r="L146" s="140" t="s">
        <v>2804</v>
      </c>
      <c r="M146" s="95" t="s">
        <v>2438</v>
      </c>
      <c r="N146" s="95" t="s">
        <v>2445</v>
      </c>
      <c r="O146" s="171" t="s">
        <v>2447</v>
      </c>
      <c r="P146" s="171"/>
      <c r="Q146" s="173" t="s">
        <v>2804</v>
      </c>
    </row>
    <row r="147" spans="1:17" ht="18" x14ac:dyDescent="0.25">
      <c r="A147" s="171" t="str">
        <f>VLOOKUP(E147,'LISTADO ATM'!$A$2:$C$901,3,0)</f>
        <v>DISTRITO NACIONAL</v>
      </c>
      <c r="B147" s="150" t="s">
        <v>2796</v>
      </c>
      <c r="C147" s="96">
        <v>44424.984618055554</v>
      </c>
      <c r="D147" s="96" t="s">
        <v>2441</v>
      </c>
      <c r="E147" s="136">
        <v>355</v>
      </c>
      <c r="F147" s="171" t="str">
        <f>VLOOKUP(E147,VIP!$A$2:$O15015,2,0)</f>
        <v>DRBR355</v>
      </c>
      <c r="G147" s="171" t="str">
        <f>VLOOKUP(E147,'LISTADO ATM'!$A$2:$B$900,2,0)</f>
        <v xml:space="preserve">ATM UNP Metro II </v>
      </c>
      <c r="H147" s="171" t="str">
        <f>VLOOKUP(E147,VIP!$A$2:$O19976,7,FALSE)</f>
        <v>Si</v>
      </c>
      <c r="I147" s="171" t="str">
        <f>VLOOKUP(E147,VIP!$A$2:$O11941,8,FALSE)</f>
        <v>Si</v>
      </c>
      <c r="J147" s="171" t="str">
        <f>VLOOKUP(E147,VIP!$A$2:$O11891,8,FALSE)</f>
        <v>Si</v>
      </c>
      <c r="K147" s="171" t="str">
        <f>VLOOKUP(E147,VIP!$A$2:$O15465,6,0)</f>
        <v>SI</v>
      </c>
      <c r="L147" s="140" t="s">
        <v>2551</v>
      </c>
      <c r="M147" s="95" t="s">
        <v>2438</v>
      </c>
      <c r="N147" s="95" t="s">
        <v>2445</v>
      </c>
      <c r="O147" s="171" t="s">
        <v>2446</v>
      </c>
      <c r="P147" s="171"/>
      <c r="Q147" s="173" t="s">
        <v>2551</v>
      </c>
    </row>
    <row r="148" spans="1:17" ht="18" x14ac:dyDescent="0.25">
      <c r="A148" s="171" t="str">
        <f>VLOOKUP(E148,'LISTADO ATM'!$A$2:$C$901,3,0)</f>
        <v>DISTRITO NACIONAL</v>
      </c>
      <c r="B148" s="150" t="s">
        <v>2795</v>
      </c>
      <c r="C148" s="96">
        <v>44424.985775462963</v>
      </c>
      <c r="D148" s="96" t="s">
        <v>2441</v>
      </c>
      <c r="E148" s="136">
        <v>793</v>
      </c>
      <c r="F148" s="171" t="str">
        <f>VLOOKUP(E148,VIP!$A$2:$O15014,2,0)</f>
        <v>DRBR793</v>
      </c>
      <c r="G148" s="171" t="str">
        <f>VLOOKUP(E148,'LISTADO ATM'!$A$2:$B$900,2,0)</f>
        <v xml:space="preserve">ATM Centro de Caja Agora Mall </v>
      </c>
      <c r="H148" s="171" t="str">
        <f>VLOOKUP(E148,VIP!$A$2:$O19975,7,FALSE)</f>
        <v>Si</v>
      </c>
      <c r="I148" s="171" t="str">
        <f>VLOOKUP(E148,VIP!$A$2:$O11940,8,FALSE)</f>
        <v>Si</v>
      </c>
      <c r="J148" s="171" t="str">
        <f>VLOOKUP(E148,VIP!$A$2:$O11890,8,FALSE)</f>
        <v>Si</v>
      </c>
      <c r="K148" s="171" t="str">
        <f>VLOOKUP(E148,VIP!$A$2:$O15464,6,0)</f>
        <v>NO</v>
      </c>
      <c r="L148" s="140" t="s">
        <v>2649</v>
      </c>
      <c r="M148" s="95" t="s">
        <v>2438</v>
      </c>
      <c r="N148" s="95" t="s">
        <v>2445</v>
      </c>
      <c r="O148" s="171" t="s">
        <v>2446</v>
      </c>
      <c r="P148" s="171"/>
      <c r="Q148" s="173" t="s">
        <v>2649</v>
      </c>
    </row>
    <row r="149" spans="1:17" ht="18" x14ac:dyDescent="0.25">
      <c r="A149" s="171" t="str">
        <f>VLOOKUP(E149,'LISTADO ATM'!$A$2:$C$901,3,0)</f>
        <v>DISTRITO NACIONAL</v>
      </c>
      <c r="B149" s="150" t="s">
        <v>2794</v>
      </c>
      <c r="C149" s="96">
        <v>44424.986481481479</v>
      </c>
      <c r="D149" s="96" t="s">
        <v>2441</v>
      </c>
      <c r="E149" s="136">
        <v>850</v>
      </c>
      <c r="F149" s="171" t="str">
        <f>VLOOKUP(E149,VIP!$A$2:$O15013,2,0)</f>
        <v>DRBR850</v>
      </c>
      <c r="G149" s="171" t="str">
        <f>VLOOKUP(E149,'LISTADO ATM'!$A$2:$B$900,2,0)</f>
        <v xml:space="preserve">ATM Hotel Be Live Hamaca </v>
      </c>
      <c r="H149" s="171" t="str">
        <f>VLOOKUP(E149,VIP!$A$2:$O19974,7,FALSE)</f>
        <v>Si</v>
      </c>
      <c r="I149" s="171" t="str">
        <f>VLOOKUP(E149,VIP!$A$2:$O11939,8,FALSE)</f>
        <v>Si</v>
      </c>
      <c r="J149" s="171" t="str">
        <f>VLOOKUP(E149,VIP!$A$2:$O11889,8,FALSE)</f>
        <v>Si</v>
      </c>
      <c r="K149" s="171" t="str">
        <f>VLOOKUP(E149,VIP!$A$2:$O15463,6,0)</f>
        <v>NO</v>
      </c>
      <c r="L149" s="140" t="s">
        <v>2410</v>
      </c>
      <c r="M149" s="223" t="s">
        <v>2536</v>
      </c>
      <c r="N149" s="95" t="s">
        <v>2445</v>
      </c>
      <c r="O149" s="171" t="s">
        <v>2446</v>
      </c>
      <c r="P149" s="171"/>
      <c r="Q149" s="223" t="s">
        <v>2865</v>
      </c>
    </row>
    <row r="150" spans="1:17" ht="18" x14ac:dyDescent="0.25">
      <c r="A150" s="171" t="str">
        <f>VLOOKUP(E150,'LISTADO ATM'!$A$2:$C$901,3,0)</f>
        <v>SUR</v>
      </c>
      <c r="B150" s="150" t="s">
        <v>2793</v>
      </c>
      <c r="C150" s="96">
        <v>44424.989675925928</v>
      </c>
      <c r="D150" s="96" t="s">
        <v>2461</v>
      </c>
      <c r="E150" s="136">
        <v>766</v>
      </c>
      <c r="F150" s="171" t="str">
        <f>VLOOKUP(E150,VIP!$A$2:$O15012,2,0)</f>
        <v>DRBR440</v>
      </c>
      <c r="G150" s="171" t="str">
        <f>VLOOKUP(E150,'LISTADO ATM'!$A$2:$B$900,2,0)</f>
        <v xml:space="preserve">ATM Oficina Azua II </v>
      </c>
      <c r="H150" s="171" t="str">
        <f>VLOOKUP(E150,VIP!$A$2:$O19973,7,FALSE)</f>
        <v>Si</v>
      </c>
      <c r="I150" s="171" t="str">
        <f>VLOOKUP(E150,VIP!$A$2:$O11938,8,FALSE)</f>
        <v>Si</v>
      </c>
      <c r="J150" s="171" t="str">
        <f>VLOOKUP(E150,VIP!$A$2:$O11888,8,FALSE)</f>
        <v>Si</v>
      </c>
      <c r="K150" s="171" t="str">
        <f>VLOOKUP(E150,VIP!$A$2:$O15462,6,0)</f>
        <v>SI</v>
      </c>
      <c r="L150" s="140" t="s">
        <v>2434</v>
      </c>
      <c r="M150" s="223" t="s">
        <v>2536</v>
      </c>
      <c r="N150" s="95" t="s">
        <v>2445</v>
      </c>
      <c r="O150" s="171" t="s">
        <v>2462</v>
      </c>
      <c r="P150" s="171"/>
      <c r="Q150" s="223" t="s">
        <v>2823</v>
      </c>
    </row>
    <row r="151" spans="1:17" ht="18" x14ac:dyDescent="0.25">
      <c r="A151" s="171" t="str">
        <f>VLOOKUP(E151,'LISTADO ATM'!$A$2:$C$901,3,0)</f>
        <v>SUR</v>
      </c>
      <c r="B151" s="150" t="s">
        <v>2792</v>
      </c>
      <c r="C151" s="96">
        <v>44424.991203703707</v>
      </c>
      <c r="D151" s="96" t="s">
        <v>2461</v>
      </c>
      <c r="E151" s="136">
        <v>750</v>
      </c>
      <c r="F151" s="171" t="str">
        <f>VLOOKUP(E151,VIP!$A$2:$O15011,2,0)</f>
        <v>DRBR265</v>
      </c>
      <c r="G151" s="171" t="str">
        <f>VLOOKUP(E151,'LISTADO ATM'!$A$2:$B$900,2,0)</f>
        <v xml:space="preserve">ATM UNP Duvergé </v>
      </c>
      <c r="H151" s="171" t="str">
        <f>VLOOKUP(E151,VIP!$A$2:$O19972,7,FALSE)</f>
        <v>Si</v>
      </c>
      <c r="I151" s="171" t="str">
        <f>VLOOKUP(E151,VIP!$A$2:$O11937,8,FALSE)</f>
        <v>Si</v>
      </c>
      <c r="J151" s="171" t="str">
        <f>VLOOKUP(E151,VIP!$A$2:$O11887,8,FALSE)</f>
        <v>Si</v>
      </c>
      <c r="K151" s="171" t="str">
        <f>VLOOKUP(E151,VIP!$A$2:$O15461,6,0)</f>
        <v>SI</v>
      </c>
      <c r="L151" s="140" t="s">
        <v>2410</v>
      </c>
      <c r="M151" s="223" t="s">
        <v>2536</v>
      </c>
      <c r="N151" s="95" t="s">
        <v>2445</v>
      </c>
      <c r="O151" s="171" t="s">
        <v>2462</v>
      </c>
      <c r="P151" s="171"/>
      <c r="Q151" s="223" t="s">
        <v>2865</v>
      </c>
    </row>
    <row r="152" spans="1:17" ht="18" x14ac:dyDescent="0.25">
      <c r="A152" s="171" t="str">
        <f>VLOOKUP(E152,'LISTADO ATM'!$A$2:$C$901,3,0)</f>
        <v>ESTE</v>
      </c>
      <c r="B152" s="150" t="s">
        <v>2791</v>
      </c>
      <c r="C152" s="96">
        <v>44424.992743055554</v>
      </c>
      <c r="D152" s="96" t="s">
        <v>2461</v>
      </c>
      <c r="E152" s="136">
        <v>608</v>
      </c>
      <c r="F152" s="171" t="str">
        <f>VLOOKUP(E152,VIP!$A$2:$O15010,2,0)</f>
        <v>DRBR305</v>
      </c>
      <c r="G152" s="171" t="str">
        <f>VLOOKUP(E152,'LISTADO ATM'!$A$2:$B$900,2,0)</f>
        <v xml:space="preserve">ATM Oficina Jumbo (San Pedro) </v>
      </c>
      <c r="H152" s="171" t="str">
        <f>VLOOKUP(E152,VIP!$A$2:$O19971,7,FALSE)</f>
        <v>Si</v>
      </c>
      <c r="I152" s="171" t="str">
        <f>VLOOKUP(E152,VIP!$A$2:$O11936,8,FALSE)</f>
        <v>Si</v>
      </c>
      <c r="J152" s="171" t="str">
        <f>VLOOKUP(E152,VIP!$A$2:$O11886,8,FALSE)</f>
        <v>Si</v>
      </c>
      <c r="K152" s="171" t="str">
        <f>VLOOKUP(E152,VIP!$A$2:$O15460,6,0)</f>
        <v>SI</v>
      </c>
      <c r="L152" s="140" t="s">
        <v>2410</v>
      </c>
      <c r="M152" s="95" t="s">
        <v>2438</v>
      </c>
      <c r="N152" s="95" t="s">
        <v>2445</v>
      </c>
      <c r="O152" s="171" t="s">
        <v>2462</v>
      </c>
      <c r="P152" s="171"/>
      <c r="Q152" s="173" t="s">
        <v>2410</v>
      </c>
    </row>
    <row r="153" spans="1:17" ht="18" x14ac:dyDescent="0.25">
      <c r="A153" s="171" t="str">
        <f>VLOOKUP(E153,'LISTADO ATM'!$A$2:$C$901,3,0)</f>
        <v>DISTRITO NACIONAL</v>
      </c>
      <c r="B153" s="150" t="s">
        <v>2790</v>
      </c>
      <c r="C153" s="96">
        <v>44424.994259259256</v>
      </c>
      <c r="D153" s="96" t="s">
        <v>2441</v>
      </c>
      <c r="E153" s="136">
        <v>486</v>
      </c>
      <c r="F153" s="171" t="str">
        <f>VLOOKUP(E153,VIP!$A$2:$O15009,2,0)</f>
        <v>DRBR486</v>
      </c>
      <c r="G153" s="171" t="str">
        <f>VLOOKUP(E153,'LISTADO ATM'!$A$2:$B$900,2,0)</f>
        <v xml:space="preserve">ATM Olé La Caleta </v>
      </c>
      <c r="H153" s="171" t="str">
        <f>VLOOKUP(E153,VIP!$A$2:$O19970,7,FALSE)</f>
        <v>Si</v>
      </c>
      <c r="I153" s="171" t="str">
        <f>VLOOKUP(E153,VIP!$A$2:$O11935,8,FALSE)</f>
        <v>Si</v>
      </c>
      <c r="J153" s="171" t="str">
        <f>VLOOKUP(E153,VIP!$A$2:$O11885,8,FALSE)</f>
        <v>Si</v>
      </c>
      <c r="K153" s="171" t="str">
        <f>VLOOKUP(E153,VIP!$A$2:$O15459,6,0)</f>
        <v>NO</v>
      </c>
      <c r="L153" s="140" t="s">
        <v>2410</v>
      </c>
      <c r="M153" s="95" t="s">
        <v>2438</v>
      </c>
      <c r="N153" s="95" t="s">
        <v>2445</v>
      </c>
      <c r="O153" s="171" t="s">
        <v>2446</v>
      </c>
      <c r="P153" s="171"/>
      <c r="Q153" s="173" t="s">
        <v>2410</v>
      </c>
    </row>
    <row r="154" spans="1:17" ht="18" x14ac:dyDescent="0.25">
      <c r="A154" s="171" t="str">
        <f>VLOOKUP(E154,'LISTADO ATM'!$A$2:$C$901,3,0)</f>
        <v>NORTE</v>
      </c>
      <c r="B154" s="150" t="s">
        <v>2789</v>
      </c>
      <c r="C154" s="96">
        <v>44424.995972222219</v>
      </c>
      <c r="D154" s="96" t="s">
        <v>2615</v>
      </c>
      <c r="E154" s="136">
        <v>388</v>
      </c>
      <c r="F154" s="171" t="str">
        <f>VLOOKUP(E154,VIP!$A$2:$O15008,2,0)</f>
        <v>DRBR388</v>
      </c>
      <c r="G154" s="171" t="str">
        <f>VLOOKUP(E154,'LISTADO ATM'!$A$2:$B$900,2,0)</f>
        <v xml:space="preserve">ATM Multicentro La Sirena Puerto Plata </v>
      </c>
      <c r="H154" s="171" t="str">
        <f>VLOOKUP(E154,VIP!$A$2:$O19969,7,FALSE)</f>
        <v>Si</v>
      </c>
      <c r="I154" s="171" t="str">
        <f>VLOOKUP(E154,VIP!$A$2:$O11934,8,FALSE)</f>
        <v>Si</v>
      </c>
      <c r="J154" s="171" t="str">
        <f>VLOOKUP(E154,VIP!$A$2:$O11884,8,FALSE)</f>
        <v>Si</v>
      </c>
      <c r="K154" s="171" t="str">
        <f>VLOOKUP(E154,VIP!$A$2:$O15458,6,0)</f>
        <v>NO</v>
      </c>
      <c r="L154" s="140" t="s">
        <v>2434</v>
      </c>
      <c r="M154" s="223" t="s">
        <v>2536</v>
      </c>
      <c r="N154" s="95" t="s">
        <v>2445</v>
      </c>
      <c r="O154" s="171" t="s">
        <v>2616</v>
      </c>
      <c r="P154" s="171"/>
      <c r="Q154" s="223" t="s">
        <v>2823</v>
      </c>
    </row>
    <row r="155" spans="1:17" ht="18" x14ac:dyDescent="0.25">
      <c r="A155" s="171" t="str">
        <f>VLOOKUP(E155,'LISTADO ATM'!$A$2:$C$901,3,0)</f>
        <v>ESTE</v>
      </c>
      <c r="B155" s="150" t="s">
        <v>2788</v>
      </c>
      <c r="C155" s="96">
        <v>44424.998067129629</v>
      </c>
      <c r="D155" s="96" t="s">
        <v>2461</v>
      </c>
      <c r="E155" s="136">
        <v>386</v>
      </c>
      <c r="F155" s="171" t="str">
        <f>VLOOKUP(E155,VIP!$A$2:$O15007,2,0)</f>
        <v>DRBR386</v>
      </c>
      <c r="G155" s="171" t="str">
        <f>VLOOKUP(E155,'LISTADO ATM'!$A$2:$B$900,2,0)</f>
        <v xml:space="preserve">ATM Plaza Verón II </v>
      </c>
      <c r="H155" s="171" t="str">
        <f>VLOOKUP(E155,VIP!$A$2:$O19968,7,FALSE)</f>
        <v>Si</v>
      </c>
      <c r="I155" s="171" t="str">
        <f>VLOOKUP(E155,VIP!$A$2:$O11933,8,FALSE)</f>
        <v>Si</v>
      </c>
      <c r="J155" s="171" t="str">
        <f>VLOOKUP(E155,VIP!$A$2:$O11883,8,FALSE)</f>
        <v>Si</v>
      </c>
      <c r="K155" s="171" t="str">
        <f>VLOOKUP(E155,VIP!$A$2:$O15457,6,0)</f>
        <v>NO</v>
      </c>
      <c r="L155" s="140" t="s">
        <v>2434</v>
      </c>
      <c r="M155" s="223" t="s">
        <v>2536</v>
      </c>
      <c r="N155" s="95" t="s">
        <v>2445</v>
      </c>
      <c r="O155" s="171" t="s">
        <v>2462</v>
      </c>
      <c r="P155" s="171"/>
      <c r="Q155" s="223" t="s">
        <v>2865</v>
      </c>
    </row>
    <row r="156" spans="1:17" ht="18" x14ac:dyDescent="0.25">
      <c r="A156" s="171" t="str">
        <f>VLOOKUP(E156,'LISTADO ATM'!$A$2:$C$901,3,0)</f>
        <v>ESTE</v>
      </c>
      <c r="B156" s="150" t="s">
        <v>2787</v>
      </c>
      <c r="C156" s="96">
        <v>44424.999618055554</v>
      </c>
      <c r="D156" s="96" t="s">
        <v>2461</v>
      </c>
      <c r="E156" s="136">
        <v>330</v>
      </c>
      <c r="F156" s="171" t="str">
        <f>VLOOKUP(E156,VIP!$A$2:$O15006,2,0)</f>
        <v>DRBR330</v>
      </c>
      <c r="G156" s="171" t="str">
        <f>VLOOKUP(E156,'LISTADO ATM'!$A$2:$B$900,2,0)</f>
        <v xml:space="preserve">ATM Oficina Boulevard (Higuey) </v>
      </c>
      <c r="H156" s="171" t="str">
        <f>VLOOKUP(E156,VIP!$A$2:$O19967,7,FALSE)</f>
        <v>Si</v>
      </c>
      <c r="I156" s="171" t="str">
        <f>VLOOKUP(E156,VIP!$A$2:$O11932,8,FALSE)</f>
        <v>Si</v>
      </c>
      <c r="J156" s="171" t="str">
        <f>VLOOKUP(E156,VIP!$A$2:$O11882,8,FALSE)</f>
        <v>Si</v>
      </c>
      <c r="K156" s="171" t="str">
        <f>VLOOKUP(E156,VIP!$A$2:$O15456,6,0)</f>
        <v>SI</v>
      </c>
      <c r="L156" s="140" t="s">
        <v>2410</v>
      </c>
      <c r="M156" s="223" t="s">
        <v>2536</v>
      </c>
      <c r="N156" s="95" t="s">
        <v>2445</v>
      </c>
      <c r="O156" s="171" t="s">
        <v>2462</v>
      </c>
      <c r="P156" s="171"/>
      <c r="Q156" s="223" t="s">
        <v>2823</v>
      </c>
    </row>
    <row r="157" spans="1:17" ht="18" x14ac:dyDescent="0.25">
      <c r="A157" s="171" t="str">
        <f>VLOOKUP(E157,'LISTADO ATM'!$A$2:$C$901,3,0)</f>
        <v>ESTE</v>
      </c>
      <c r="B157" s="150" t="s">
        <v>2786</v>
      </c>
      <c r="C157" s="96">
        <v>44425.001087962963</v>
      </c>
      <c r="D157" s="96" t="s">
        <v>2461</v>
      </c>
      <c r="E157" s="136">
        <v>293</v>
      </c>
      <c r="F157" s="171" t="str">
        <f>VLOOKUP(E157,VIP!$A$2:$O15005,2,0)</f>
        <v>DRBR293</v>
      </c>
      <c r="G157" s="171" t="str">
        <f>VLOOKUP(E157,'LISTADO ATM'!$A$2:$B$900,2,0)</f>
        <v xml:space="preserve">ATM S/M Nueva Visión (San Pedro) </v>
      </c>
      <c r="H157" s="171" t="str">
        <f>VLOOKUP(E157,VIP!$A$2:$O19966,7,FALSE)</f>
        <v>Si</v>
      </c>
      <c r="I157" s="171" t="str">
        <f>VLOOKUP(E157,VIP!$A$2:$O11931,8,FALSE)</f>
        <v>Si</v>
      </c>
      <c r="J157" s="171" t="str">
        <f>VLOOKUP(E157,VIP!$A$2:$O11881,8,FALSE)</f>
        <v>Si</v>
      </c>
      <c r="K157" s="171" t="str">
        <f>VLOOKUP(E157,VIP!$A$2:$O15455,6,0)</f>
        <v>NO</v>
      </c>
      <c r="L157" s="140" t="s">
        <v>2434</v>
      </c>
      <c r="M157" s="223" t="s">
        <v>2536</v>
      </c>
      <c r="N157" s="95" t="s">
        <v>2445</v>
      </c>
      <c r="O157" s="171" t="s">
        <v>2462</v>
      </c>
      <c r="P157" s="171"/>
      <c r="Q157" s="223" t="s">
        <v>2823</v>
      </c>
    </row>
    <row r="158" spans="1:17" ht="18" x14ac:dyDescent="0.25">
      <c r="A158" s="171" t="str">
        <f>VLOOKUP(E158,'LISTADO ATM'!$A$2:$C$901,3,0)</f>
        <v>DISTRITO NACIONAL</v>
      </c>
      <c r="B158" s="150" t="s">
        <v>2785</v>
      </c>
      <c r="C158" s="96">
        <v>44425.003194444442</v>
      </c>
      <c r="D158" s="96" t="s">
        <v>2441</v>
      </c>
      <c r="E158" s="136">
        <v>235</v>
      </c>
      <c r="F158" s="171" t="str">
        <f>VLOOKUP(E158,VIP!$A$2:$O15004,2,0)</f>
        <v>DRBR235</v>
      </c>
      <c r="G158" s="171" t="str">
        <f>VLOOKUP(E158,'LISTADO ATM'!$A$2:$B$900,2,0)</f>
        <v xml:space="preserve">ATM Oficina Multicentro La Sirena San Isidro </v>
      </c>
      <c r="H158" s="171" t="str">
        <f>VLOOKUP(E158,VIP!$A$2:$O19965,7,FALSE)</f>
        <v>Si</v>
      </c>
      <c r="I158" s="171" t="str">
        <f>VLOOKUP(E158,VIP!$A$2:$O11930,8,FALSE)</f>
        <v>Si</v>
      </c>
      <c r="J158" s="171" t="str">
        <f>VLOOKUP(E158,VIP!$A$2:$O11880,8,FALSE)</f>
        <v>Si</v>
      </c>
      <c r="K158" s="171" t="str">
        <f>VLOOKUP(E158,VIP!$A$2:$O15454,6,0)</f>
        <v>SI</v>
      </c>
      <c r="L158" s="140" t="s">
        <v>2410</v>
      </c>
      <c r="M158" s="223" t="s">
        <v>2536</v>
      </c>
      <c r="N158" s="95" t="s">
        <v>2445</v>
      </c>
      <c r="O158" s="171" t="s">
        <v>2446</v>
      </c>
      <c r="P158" s="171"/>
      <c r="Q158" s="223" t="s">
        <v>2823</v>
      </c>
    </row>
    <row r="159" spans="1:17" ht="18" x14ac:dyDescent="0.25">
      <c r="A159" s="171" t="str">
        <f>VLOOKUP(E159,'LISTADO ATM'!$A$2:$C$901,3,0)</f>
        <v>DISTRITO NACIONAL</v>
      </c>
      <c r="B159" s="150" t="s">
        <v>2784</v>
      </c>
      <c r="C159" s="96">
        <v>44425.004293981481</v>
      </c>
      <c r="D159" s="96" t="s">
        <v>2461</v>
      </c>
      <c r="E159" s="136">
        <v>234</v>
      </c>
      <c r="F159" s="171" t="str">
        <f>VLOOKUP(E159,VIP!$A$2:$O15003,2,0)</f>
        <v>DRBR234</v>
      </c>
      <c r="G159" s="171" t="str">
        <f>VLOOKUP(E159,'LISTADO ATM'!$A$2:$B$900,2,0)</f>
        <v xml:space="preserve">ATM Oficina Boca Chica I </v>
      </c>
      <c r="H159" s="171" t="str">
        <f>VLOOKUP(E159,VIP!$A$2:$O19964,7,FALSE)</f>
        <v>Si</v>
      </c>
      <c r="I159" s="171" t="str">
        <f>VLOOKUP(E159,VIP!$A$2:$O11929,8,FALSE)</f>
        <v>Si</v>
      </c>
      <c r="J159" s="171" t="str">
        <f>VLOOKUP(E159,VIP!$A$2:$O11879,8,FALSE)</f>
        <v>Si</v>
      </c>
      <c r="K159" s="171" t="str">
        <f>VLOOKUP(E159,VIP!$A$2:$O15453,6,0)</f>
        <v>NO</v>
      </c>
      <c r="L159" s="140" t="s">
        <v>2410</v>
      </c>
      <c r="M159" s="223" t="s">
        <v>2536</v>
      </c>
      <c r="N159" s="95" t="s">
        <v>2445</v>
      </c>
      <c r="O159" s="171" t="s">
        <v>2462</v>
      </c>
      <c r="P159" s="171"/>
      <c r="Q159" s="223" t="s">
        <v>2865</v>
      </c>
    </row>
    <row r="160" spans="1:17" ht="18" x14ac:dyDescent="0.25">
      <c r="A160" s="171" t="str">
        <f>VLOOKUP(E160,'LISTADO ATM'!$A$2:$C$901,3,0)</f>
        <v>NORTE</v>
      </c>
      <c r="B160" s="150" t="s">
        <v>2783</v>
      </c>
      <c r="C160" s="96">
        <v>44425.005636574075</v>
      </c>
      <c r="D160" s="96" t="s">
        <v>2461</v>
      </c>
      <c r="E160" s="136">
        <v>144</v>
      </c>
      <c r="F160" s="171" t="str">
        <f>VLOOKUP(E160,VIP!$A$2:$O15002,2,0)</f>
        <v>DRBR144</v>
      </c>
      <c r="G160" s="171" t="str">
        <f>VLOOKUP(E160,'LISTADO ATM'!$A$2:$B$900,2,0)</f>
        <v xml:space="preserve">ATM Oficina Villa Altagracia </v>
      </c>
      <c r="H160" s="171" t="str">
        <f>VLOOKUP(E160,VIP!$A$2:$O19963,7,FALSE)</f>
        <v>Si</v>
      </c>
      <c r="I160" s="171" t="str">
        <f>VLOOKUP(E160,VIP!$A$2:$O11928,8,FALSE)</f>
        <v>Si</v>
      </c>
      <c r="J160" s="171" t="str">
        <f>VLOOKUP(E160,VIP!$A$2:$O11878,8,FALSE)</f>
        <v>Si</v>
      </c>
      <c r="K160" s="171" t="str">
        <f>VLOOKUP(E160,VIP!$A$2:$O15452,6,0)</f>
        <v>SI</v>
      </c>
      <c r="L160" s="140" t="s">
        <v>2410</v>
      </c>
      <c r="M160" s="223" t="s">
        <v>2536</v>
      </c>
      <c r="N160" s="95" t="s">
        <v>2445</v>
      </c>
      <c r="O160" s="171" t="s">
        <v>2462</v>
      </c>
      <c r="P160" s="171"/>
      <c r="Q160" s="223" t="s">
        <v>2865</v>
      </c>
    </row>
    <row r="161" spans="1:17" ht="18" x14ac:dyDescent="0.25">
      <c r="A161" s="171" t="str">
        <f>VLOOKUP(E161,'LISTADO ATM'!$A$2:$C$901,3,0)</f>
        <v>NORTE</v>
      </c>
      <c r="B161" s="150" t="s">
        <v>2782</v>
      </c>
      <c r="C161" s="96">
        <v>44425.007210648146</v>
      </c>
      <c r="D161" s="96" t="s">
        <v>2461</v>
      </c>
      <c r="E161" s="136">
        <v>62</v>
      </c>
      <c r="F161" s="171" t="str">
        <f>VLOOKUP(E161,VIP!$A$2:$O15001,2,0)</f>
        <v>DRBR062</v>
      </c>
      <c r="G161" s="171" t="str">
        <f>VLOOKUP(E161,'LISTADO ATM'!$A$2:$B$900,2,0)</f>
        <v xml:space="preserve">ATM Oficina Dajabón </v>
      </c>
      <c r="H161" s="171" t="str">
        <f>VLOOKUP(E161,VIP!$A$2:$O19962,7,FALSE)</f>
        <v>Si</v>
      </c>
      <c r="I161" s="171" t="str">
        <f>VLOOKUP(E161,VIP!$A$2:$O11927,8,FALSE)</f>
        <v>Si</v>
      </c>
      <c r="J161" s="171" t="str">
        <f>VLOOKUP(E161,VIP!$A$2:$O11877,8,FALSE)</f>
        <v>Si</v>
      </c>
      <c r="K161" s="171" t="str">
        <f>VLOOKUP(E161,VIP!$A$2:$O15451,6,0)</f>
        <v>SI</v>
      </c>
      <c r="L161" s="140" t="s">
        <v>2410</v>
      </c>
      <c r="M161" s="223" t="s">
        <v>2536</v>
      </c>
      <c r="N161" s="95" t="s">
        <v>2445</v>
      </c>
      <c r="O161" s="172" t="s">
        <v>2462</v>
      </c>
      <c r="P161" s="171"/>
      <c r="Q161" s="223" t="s">
        <v>2865</v>
      </c>
    </row>
    <row r="162" spans="1:17" ht="18" x14ac:dyDescent="0.25">
      <c r="A162" s="171" t="str">
        <f>VLOOKUP(E162,'LISTADO ATM'!$A$2:$C$901,3,0)</f>
        <v>ESTE</v>
      </c>
      <c r="B162" s="150" t="s">
        <v>2781</v>
      </c>
      <c r="C162" s="96">
        <v>44425.010428240741</v>
      </c>
      <c r="D162" s="96" t="s">
        <v>2461</v>
      </c>
      <c r="E162" s="136">
        <v>204</v>
      </c>
      <c r="F162" s="171" t="str">
        <f>VLOOKUP(E162,VIP!$A$2:$O15000,2,0)</f>
        <v>DRBR204</v>
      </c>
      <c r="G162" s="171" t="str">
        <f>VLOOKUP(E162,'LISTADO ATM'!$A$2:$B$900,2,0)</f>
        <v>ATM Hotel Dominicus II</v>
      </c>
      <c r="H162" s="171" t="str">
        <f>VLOOKUP(E162,VIP!$A$2:$O19961,7,FALSE)</f>
        <v>Si</v>
      </c>
      <c r="I162" s="171" t="str">
        <f>VLOOKUP(E162,VIP!$A$2:$O11926,8,FALSE)</f>
        <v>Si</v>
      </c>
      <c r="J162" s="171" t="str">
        <f>VLOOKUP(E162,VIP!$A$2:$O11876,8,FALSE)</f>
        <v>Si</v>
      </c>
      <c r="K162" s="171" t="str">
        <f>VLOOKUP(E162,VIP!$A$2:$O15450,6,0)</f>
        <v>NO</v>
      </c>
      <c r="L162" s="140" t="s">
        <v>2410</v>
      </c>
      <c r="M162" s="95" t="s">
        <v>2438</v>
      </c>
      <c r="N162" s="95" t="s">
        <v>2445</v>
      </c>
      <c r="O162" s="171" t="s">
        <v>2462</v>
      </c>
      <c r="P162" s="171"/>
      <c r="Q162" s="173" t="s">
        <v>2410</v>
      </c>
    </row>
    <row r="163" spans="1:17" ht="18" x14ac:dyDescent="0.25">
      <c r="A163" s="172" t="str">
        <f>VLOOKUP(E163,'LISTADO ATM'!$A$2:$C$901,3,0)</f>
        <v>DISTRITO NACIONAL</v>
      </c>
      <c r="B163" s="150" t="s">
        <v>2818</v>
      </c>
      <c r="C163" s="96">
        <v>44425.068067129629</v>
      </c>
      <c r="D163" s="96" t="s">
        <v>2174</v>
      </c>
      <c r="E163" s="136">
        <v>349</v>
      </c>
      <c r="F163" s="172" t="str">
        <f>VLOOKUP(E163,VIP!$A$2:$O15012,2,0)</f>
        <v>DRBR349</v>
      </c>
      <c r="G163" s="172" t="str">
        <f>VLOOKUP(E163,'LISTADO ATM'!$A$2:$B$900,2,0)</f>
        <v>ATM SENASA</v>
      </c>
      <c r="H163" s="172" t="str">
        <f>VLOOKUP(E163,VIP!$A$2:$O19973,7,FALSE)</f>
        <v>Si</v>
      </c>
      <c r="I163" s="172" t="str">
        <f>VLOOKUP(E163,VIP!$A$2:$O11938,8,FALSE)</f>
        <v>Si</v>
      </c>
      <c r="J163" s="172" t="str">
        <f>VLOOKUP(E163,VIP!$A$2:$O11888,8,FALSE)</f>
        <v>Si</v>
      </c>
      <c r="K163" s="172" t="str">
        <f>VLOOKUP(E163,VIP!$A$2:$O15462,6,0)</f>
        <v>NO</v>
      </c>
      <c r="L163" s="140" t="s">
        <v>2457</v>
      </c>
      <c r="M163" s="95" t="s">
        <v>2438</v>
      </c>
      <c r="N163" s="95" t="s">
        <v>2445</v>
      </c>
      <c r="O163" s="172" t="s">
        <v>2447</v>
      </c>
      <c r="P163" s="172"/>
      <c r="Q163" s="173" t="s">
        <v>2457</v>
      </c>
    </row>
    <row r="164" spans="1:17" ht="18" x14ac:dyDescent="0.25">
      <c r="A164" s="172" t="str">
        <f>VLOOKUP(E164,'LISTADO ATM'!$A$2:$C$901,3,0)</f>
        <v>DISTRITO NACIONAL</v>
      </c>
      <c r="B164" s="150" t="s">
        <v>2817</v>
      </c>
      <c r="C164" s="96">
        <v>44425.069606481484</v>
      </c>
      <c r="D164" s="96" t="s">
        <v>2174</v>
      </c>
      <c r="E164" s="136">
        <v>755</v>
      </c>
      <c r="F164" s="172" t="str">
        <f>VLOOKUP(E164,VIP!$A$2:$O15011,2,0)</f>
        <v>DRBR755</v>
      </c>
      <c r="G164" s="172" t="str">
        <f>VLOOKUP(E164,'LISTADO ATM'!$A$2:$B$900,2,0)</f>
        <v xml:space="preserve">ATM Oficina Galería del Este (Plaza) </v>
      </c>
      <c r="H164" s="172" t="str">
        <f>VLOOKUP(E164,VIP!$A$2:$O19972,7,FALSE)</f>
        <v>Si</v>
      </c>
      <c r="I164" s="172" t="str">
        <f>VLOOKUP(E164,VIP!$A$2:$O11937,8,FALSE)</f>
        <v>Si</v>
      </c>
      <c r="J164" s="172" t="str">
        <f>VLOOKUP(E164,VIP!$A$2:$O11887,8,FALSE)</f>
        <v>Si</v>
      </c>
      <c r="K164" s="172" t="str">
        <f>VLOOKUP(E164,VIP!$A$2:$O15461,6,0)</f>
        <v>NO</v>
      </c>
      <c r="L164" s="140" t="s">
        <v>2457</v>
      </c>
      <c r="M164" s="223" t="s">
        <v>2536</v>
      </c>
      <c r="N164" s="95" t="s">
        <v>2445</v>
      </c>
      <c r="O164" s="172" t="s">
        <v>2447</v>
      </c>
      <c r="P164" s="172"/>
      <c r="Q164" s="223" t="s">
        <v>2823</v>
      </c>
    </row>
    <row r="165" spans="1:17" ht="18" x14ac:dyDescent="0.25">
      <c r="A165" s="172" t="str">
        <f>VLOOKUP(E165,'LISTADO ATM'!$A$2:$C$901,3,0)</f>
        <v>SUR</v>
      </c>
      <c r="B165" s="150" t="s">
        <v>2816</v>
      </c>
      <c r="C165" s="96">
        <v>44425.070752314816</v>
      </c>
      <c r="D165" s="96" t="s">
        <v>2174</v>
      </c>
      <c r="E165" s="136">
        <v>311</v>
      </c>
      <c r="F165" s="172" t="str">
        <f>VLOOKUP(E165,VIP!$A$2:$O15010,2,0)</f>
        <v>DRBR381</v>
      </c>
      <c r="G165" s="172" t="str">
        <f>VLOOKUP(E165,'LISTADO ATM'!$A$2:$B$900,2,0)</f>
        <v>ATM Plaza Eroski</v>
      </c>
      <c r="H165" s="172" t="str">
        <f>VLOOKUP(E165,VIP!$A$2:$O19971,7,FALSE)</f>
        <v>Si</v>
      </c>
      <c r="I165" s="172" t="str">
        <f>VLOOKUP(E165,VIP!$A$2:$O11936,8,FALSE)</f>
        <v>Si</v>
      </c>
      <c r="J165" s="172" t="str">
        <f>VLOOKUP(E165,VIP!$A$2:$O11886,8,FALSE)</f>
        <v>Si</v>
      </c>
      <c r="K165" s="172" t="str">
        <f>VLOOKUP(E165,VIP!$A$2:$O15460,6,0)</f>
        <v>NO</v>
      </c>
      <c r="L165" s="140" t="s">
        <v>2239</v>
      </c>
      <c r="M165" s="223" t="s">
        <v>2536</v>
      </c>
      <c r="N165" s="95" t="s">
        <v>2445</v>
      </c>
      <c r="O165" s="172" t="s">
        <v>2447</v>
      </c>
      <c r="P165" s="172"/>
      <c r="Q165" s="223" t="s">
        <v>2823</v>
      </c>
    </row>
    <row r="166" spans="1:17" ht="18" x14ac:dyDescent="0.25">
      <c r="A166" s="172" t="str">
        <f>VLOOKUP(E166,'LISTADO ATM'!$A$2:$C$901,3,0)</f>
        <v>NORTE</v>
      </c>
      <c r="B166" s="150" t="s">
        <v>2815</v>
      </c>
      <c r="C166" s="96">
        <v>44425.1715625</v>
      </c>
      <c r="D166" s="96" t="s">
        <v>2175</v>
      </c>
      <c r="E166" s="136">
        <v>956</v>
      </c>
      <c r="F166" s="172" t="str">
        <f>VLOOKUP(E166,VIP!$A$2:$O15009,2,0)</f>
        <v>DRBR956</v>
      </c>
      <c r="G166" s="172" t="str">
        <f>VLOOKUP(E166,'LISTADO ATM'!$A$2:$B$900,2,0)</f>
        <v xml:space="preserve">ATM Autoservicio El Jaya (SFM) </v>
      </c>
      <c r="H166" s="172" t="str">
        <f>VLOOKUP(E166,VIP!$A$2:$O19970,7,FALSE)</f>
        <v>Si</v>
      </c>
      <c r="I166" s="172" t="str">
        <f>VLOOKUP(E166,VIP!$A$2:$O11935,8,FALSE)</f>
        <v>Si</v>
      </c>
      <c r="J166" s="172" t="str">
        <f>VLOOKUP(E166,VIP!$A$2:$O11885,8,FALSE)</f>
        <v>Si</v>
      </c>
      <c r="K166" s="172" t="str">
        <f>VLOOKUP(E166,VIP!$A$2:$O15459,6,0)</f>
        <v>NO</v>
      </c>
      <c r="L166" s="140" t="s">
        <v>2819</v>
      </c>
      <c r="M166" s="95" t="s">
        <v>2438</v>
      </c>
      <c r="N166" s="95" t="s">
        <v>2445</v>
      </c>
      <c r="O166" s="172" t="s">
        <v>2629</v>
      </c>
      <c r="P166" s="172"/>
      <c r="Q166" s="173" t="s">
        <v>2819</v>
      </c>
    </row>
    <row r="167" spans="1:17" ht="18" x14ac:dyDescent="0.25">
      <c r="A167" s="172" t="str">
        <f>VLOOKUP(E167,'LISTADO ATM'!$A$2:$C$901,3,0)</f>
        <v>DISTRITO NACIONAL</v>
      </c>
      <c r="B167" s="150" t="s">
        <v>2814</v>
      </c>
      <c r="C167" s="96">
        <v>44425.171967592592</v>
      </c>
      <c r="D167" s="96" t="s">
        <v>2174</v>
      </c>
      <c r="E167" s="136">
        <v>165</v>
      </c>
      <c r="F167" s="172" t="str">
        <f>VLOOKUP(E167,VIP!$A$2:$O15008,2,0)</f>
        <v>DRBR165</v>
      </c>
      <c r="G167" s="172" t="str">
        <f>VLOOKUP(E167,'LISTADO ATM'!$A$2:$B$900,2,0)</f>
        <v>ATM Autoservicio Megacentro</v>
      </c>
      <c r="H167" s="172" t="str">
        <f>VLOOKUP(E167,VIP!$A$2:$O19969,7,FALSE)</f>
        <v>Si</v>
      </c>
      <c r="I167" s="172" t="str">
        <f>VLOOKUP(E167,VIP!$A$2:$O11934,8,FALSE)</f>
        <v>Si</v>
      </c>
      <c r="J167" s="172" t="str">
        <f>VLOOKUP(E167,VIP!$A$2:$O11884,8,FALSE)</f>
        <v>Si</v>
      </c>
      <c r="K167" s="172" t="str">
        <f>VLOOKUP(E167,VIP!$A$2:$O15458,6,0)</f>
        <v>SI</v>
      </c>
      <c r="L167" s="140" t="s">
        <v>2819</v>
      </c>
      <c r="M167" s="95" t="s">
        <v>2438</v>
      </c>
      <c r="N167" s="95" t="s">
        <v>2445</v>
      </c>
      <c r="O167" s="172" t="s">
        <v>2447</v>
      </c>
      <c r="P167" s="172"/>
      <c r="Q167" s="173" t="s">
        <v>2819</v>
      </c>
    </row>
    <row r="168" spans="1:17" ht="18" x14ac:dyDescent="0.25">
      <c r="A168" s="172" t="str">
        <f>VLOOKUP(E168,'LISTADO ATM'!$A$2:$C$901,3,0)</f>
        <v>ESTE</v>
      </c>
      <c r="B168" s="150" t="s">
        <v>2813</v>
      </c>
      <c r="C168" s="96">
        <v>44425.264178240737</v>
      </c>
      <c r="D168" s="96" t="s">
        <v>2174</v>
      </c>
      <c r="E168" s="136">
        <v>213</v>
      </c>
      <c r="F168" s="172" t="str">
        <f>VLOOKUP(E168,VIP!$A$2:$O15007,2,0)</f>
        <v>DRBR213</v>
      </c>
      <c r="G168" s="172" t="str">
        <f>VLOOKUP(E168,'LISTADO ATM'!$A$2:$B$900,2,0)</f>
        <v xml:space="preserve">ATM Almacenes Iberia (La Romana) </v>
      </c>
      <c r="H168" s="172" t="str">
        <f>VLOOKUP(E168,VIP!$A$2:$O19968,7,FALSE)</f>
        <v>Si</v>
      </c>
      <c r="I168" s="172" t="str">
        <f>VLOOKUP(E168,VIP!$A$2:$O11933,8,FALSE)</f>
        <v>Si</v>
      </c>
      <c r="J168" s="172" t="str">
        <f>VLOOKUP(E168,VIP!$A$2:$O11883,8,FALSE)</f>
        <v>Si</v>
      </c>
      <c r="K168" s="172" t="str">
        <f>VLOOKUP(E168,VIP!$A$2:$O15457,6,0)</f>
        <v>NO</v>
      </c>
      <c r="L168" s="140" t="s">
        <v>2213</v>
      </c>
      <c r="M168" s="223" t="s">
        <v>2536</v>
      </c>
      <c r="N168" s="95" t="s">
        <v>2445</v>
      </c>
      <c r="O168" s="172" t="s">
        <v>2447</v>
      </c>
      <c r="P168" s="172"/>
      <c r="Q168" s="223" t="s">
        <v>2823</v>
      </c>
    </row>
    <row r="169" spans="1:17" ht="18" x14ac:dyDescent="0.25">
      <c r="A169" s="172" t="str">
        <f>VLOOKUP(E169,'LISTADO ATM'!$A$2:$C$901,3,0)</f>
        <v>SUR</v>
      </c>
      <c r="B169" s="150" t="s">
        <v>2812</v>
      </c>
      <c r="C169" s="96">
        <v>44425.264722222222</v>
      </c>
      <c r="D169" s="96" t="s">
        <v>2174</v>
      </c>
      <c r="E169" s="136">
        <v>134</v>
      </c>
      <c r="F169" s="172" t="str">
        <f>VLOOKUP(E169,VIP!$A$2:$O15006,2,0)</f>
        <v>DRBR134</v>
      </c>
      <c r="G169" s="172" t="str">
        <f>VLOOKUP(E169,'LISTADO ATM'!$A$2:$B$900,2,0)</f>
        <v xml:space="preserve">ATM Oficina San José de Ocoa </v>
      </c>
      <c r="H169" s="172" t="str">
        <f>VLOOKUP(E169,VIP!$A$2:$O19967,7,FALSE)</f>
        <v>Si</v>
      </c>
      <c r="I169" s="172" t="str">
        <f>VLOOKUP(E169,VIP!$A$2:$O11932,8,FALSE)</f>
        <v>Si</v>
      </c>
      <c r="J169" s="172" t="str">
        <f>VLOOKUP(E169,VIP!$A$2:$O11882,8,FALSE)</f>
        <v>Si</v>
      </c>
      <c r="K169" s="172" t="str">
        <f>VLOOKUP(E169,VIP!$A$2:$O15456,6,0)</f>
        <v>SI</v>
      </c>
      <c r="L169" s="140" t="s">
        <v>2213</v>
      </c>
      <c r="M169" s="223" t="s">
        <v>2536</v>
      </c>
      <c r="N169" s="95" t="s">
        <v>2445</v>
      </c>
      <c r="O169" s="172" t="s">
        <v>2447</v>
      </c>
      <c r="P169" s="172"/>
      <c r="Q169" s="223" t="s">
        <v>2865</v>
      </c>
    </row>
    <row r="170" spans="1:17" ht="18" x14ac:dyDescent="0.25">
      <c r="A170" s="172" t="str">
        <f>VLOOKUP(E170,'LISTADO ATM'!$A$2:$C$901,3,0)</f>
        <v>DISTRITO NACIONAL</v>
      </c>
      <c r="B170" s="150" t="s">
        <v>2811</v>
      </c>
      <c r="C170" s="96">
        <v>44425.2656712963</v>
      </c>
      <c r="D170" s="96" t="s">
        <v>2174</v>
      </c>
      <c r="E170" s="136">
        <v>239</v>
      </c>
      <c r="F170" s="172" t="str">
        <f>VLOOKUP(E170,VIP!$A$2:$O15005,2,0)</f>
        <v>DRBR239</v>
      </c>
      <c r="G170" s="172" t="str">
        <f>VLOOKUP(E170,'LISTADO ATM'!$A$2:$B$900,2,0)</f>
        <v xml:space="preserve">ATM Autobanco Charles de Gaulle </v>
      </c>
      <c r="H170" s="172" t="str">
        <f>VLOOKUP(E170,VIP!$A$2:$O19966,7,FALSE)</f>
        <v>Si</v>
      </c>
      <c r="I170" s="172" t="str">
        <f>VLOOKUP(E170,VIP!$A$2:$O11931,8,FALSE)</f>
        <v>Si</v>
      </c>
      <c r="J170" s="172" t="str">
        <f>VLOOKUP(E170,VIP!$A$2:$O11881,8,FALSE)</f>
        <v>Si</v>
      </c>
      <c r="K170" s="172" t="str">
        <f>VLOOKUP(E170,VIP!$A$2:$O15455,6,0)</f>
        <v>SI</v>
      </c>
      <c r="L170" s="140" t="s">
        <v>2213</v>
      </c>
      <c r="M170" s="223" t="s">
        <v>2536</v>
      </c>
      <c r="N170" s="95" t="s">
        <v>2445</v>
      </c>
      <c r="O170" s="172" t="s">
        <v>2447</v>
      </c>
      <c r="P170" s="172"/>
      <c r="Q170" s="223" t="s">
        <v>2823</v>
      </c>
    </row>
    <row r="171" spans="1:17" ht="18" x14ac:dyDescent="0.25">
      <c r="A171" s="172" t="str">
        <f>VLOOKUP(E171,'LISTADO ATM'!$A$2:$C$901,3,0)</f>
        <v>NORTE</v>
      </c>
      <c r="B171" s="150" t="s">
        <v>2810</v>
      </c>
      <c r="C171" s="96">
        <v>44425.266064814816</v>
      </c>
      <c r="D171" s="96" t="s">
        <v>2175</v>
      </c>
      <c r="E171" s="136">
        <v>261</v>
      </c>
      <c r="F171" s="172" t="str">
        <f>VLOOKUP(E171,VIP!$A$2:$O15004,2,0)</f>
        <v>DRBR261</v>
      </c>
      <c r="G171" s="172" t="str">
        <f>VLOOKUP(E171,'LISTADO ATM'!$A$2:$B$900,2,0)</f>
        <v xml:space="preserve">ATM UNP Aeropuerto Cibao (Santiago) </v>
      </c>
      <c r="H171" s="172" t="str">
        <f>VLOOKUP(E171,VIP!$A$2:$O19965,7,FALSE)</f>
        <v>Si</v>
      </c>
      <c r="I171" s="172" t="str">
        <f>VLOOKUP(E171,VIP!$A$2:$O11930,8,FALSE)</f>
        <v>Si</v>
      </c>
      <c r="J171" s="172" t="str">
        <f>VLOOKUP(E171,VIP!$A$2:$O11880,8,FALSE)</f>
        <v>Si</v>
      </c>
      <c r="K171" s="172" t="str">
        <f>VLOOKUP(E171,VIP!$A$2:$O15454,6,0)</f>
        <v>NO</v>
      </c>
      <c r="L171" s="140" t="s">
        <v>2213</v>
      </c>
      <c r="M171" s="223" t="s">
        <v>2536</v>
      </c>
      <c r="N171" s="95" t="s">
        <v>2445</v>
      </c>
      <c r="O171" s="172" t="s">
        <v>2629</v>
      </c>
      <c r="P171" s="172"/>
      <c r="Q171" s="223" t="s">
        <v>2823</v>
      </c>
    </row>
    <row r="172" spans="1:17" ht="18" x14ac:dyDescent="0.25">
      <c r="A172" s="172" t="str">
        <f>VLOOKUP(E172,'LISTADO ATM'!$A$2:$C$901,3,0)</f>
        <v>ESTE</v>
      </c>
      <c r="B172" s="150" t="s">
        <v>2809</v>
      </c>
      <c r="C172" s="96">
        <v>44425.266539351855</v>
      </c>
      <c r="D172" s="96" t="s">
        <v>2174</v>
      </c>
      <c r="E172" s="136">
        <v>433</v>
      </c>
      <c r="F172" s="172" t="str">
        <f>VLOOKUP(E172,VIP!$A$2:$O15003,2,0)</f>
        <v>DRBR433</v>
      </c>
      <c r="G172" s="172" t="str">
        <f>VLOOKUP(E172,'LISTADO ATM'!$A$2:$B$900,2,0)</f>
        <v xml:space="preserve">ATM Centro Comercial Las Canas (Cap Cana) </v>
      </c>
      <c r="H172" s="172" t="str">
        <f>VLOOKUP(E172,VIP!$A$2:$O19964,7,FALSE)</f>
        <v>Si</v>
      </c>
      <c r="I172" s="172" t="str">
        <f>VLOOKUP(E172,VIP!$A$2:$O11929,8,FALSE)</f>
        <v>Si</v>
      </c>
      <c r="J172" s="172" t="str">
        <f>VLOOKUP(E172,VIP!$A$2:$O11879,8,FALSE)</f>
        <v>Si</v>
      </c>
      <c r="K172" s="172" t="str">
        <f>VLOOKUP(E172,VIP!$A$2:$O15453,6,0)</f>
        <v>NO</v>
      </c>
      <c r="L172" s="140" t="s">
        <v>2213</v>
      </c>
      <c r="M172" s="223" t="s">
        <v>2536</v>
      </c>
      <c r="N172" s="95" t="s">
        <v>2445</v>
      </c>
      <c r="O172" s="172" t="s">
        <v>2447</v>
      </c>
      <c r="P172" s="172"/>
      <c r="Q172" s="223" t="s">
        <v>2865</v>
      </c>
    </row>
    <row r="173" spans="1:17" ht="18" x14ac:dyDescent="0.25">
      <c r="A173" s="172" t="str">
        <f>VLOOKUP(E173,'LISTADO ATM'!$A$2:$C$901,3,0)</f>
        <v>DISTRITO NACIONAL</v>
      </c>
      <c r="B173" s="150" t="s">
        <v>2808</v>
      </c>
      <c r="C173" s="96">
        <v>44425.266898148147</v>
      </c>
      <c r="D173" s="96" t="s">
        <v>2174</v>
      </c>
      <c r="E173" s="136">
        <v>517</v>
      </c>
      <c r="F173" s="172" t="str">
        <f>VLOOKUP(E173,VIP!$A$2:$O15002,2,0)</f>
        <v>DRBR517</v>
      </c>
      <c r="G173" s="172" t="str">
        <f>VLOOKUP(E173,'LISTADO ATM'!$A$2:$B$900,2,0)</f>
        <v xml:space="preserve">ATM Autobanco Oficina Sans Soucí </v>
      </c>
      <c r="H173" s="172" t="str">
        <f>VLOOKUP(E173,VIP!$A$2:$O19963,7,FALSE)</f>
        <v>Si</v>
      </c>
      <c r="I173" s="172" t="str">
        <f>VLOOKUP(E173,VIP!$A$2:$O11928,8,FALSE)</f>
        <v>Si</v>
      </c>
      <c r="J173" s="172" t="str">
        <f>VLOOKUP(E173,VIP!$A$2:$O11878,8,FALSE)</f>
        <v>Si</v>
      </c>
      <c r="K173" s="172" t="str">
        <f>VLOOKUP(E173,VIP!$A$2:$O15452,6,0)</f>
        <v>SI</v>
      </c>
      <c r="L173" s="140" t="s">
        <v>2213</v>
      </c>
      <c r="M173" s="223" t="s">
        <v>2536</v>
      </c>
      <c r="N173" s="95" t="s">
        <v>2445</v>
      </c>
      <c r="O173" s="172" t="s">
        <v>2447</v>
      </c>
      <c r="P173" s="172"/>
      <c r="Q173" s="223" t="s">
        <v>2823</v>
      </c>
    </row>
    <row r="174" spans="1:17" ht="18" x14ac:dyDescent="0.25">
      <c r="A174" s="172" t="str">
        <f>VLOOKUP(E174,'LISTADO ATM'!$A$2:$C$901,3,0)</f>
        <v>NORTE</v>
      </c>
      <c r="B174" s="150" t="s">
        <v>2807</v>
      </c>
      <c r="C174" s="96">
        <v>44425.267488425925</v>
      </c>
      <c r="D174" s="96" t="s">
        <v>2175</v>
      </c>
      <c r="E174" s="136">
        <v>4</v>
      </c>
      <c r="F174" s="172" t="str">
        <f>VLOOKUP(E174,VIP!$A$2:$O15001,2,0)</f>
        <v>DRBR004</v>
      </c>
      <c r="G174" s="172" t="str">
        <f>VLOOKUP(E174,'LISTADO ATM'!$A$2:$B$900,2,0)</f>
        <v>ATM Avenida Rivas</v>
      </c>
      <c r="H174" s="172" t="str">
        <f>VLOOKUP(E174,VIP!$A$2:$O19962,7,FALSE)</f>
        <v>Si</v>
      </c>
      <c r="I174" s="172" t="str">
        <f>VLOOKUP(E174,VIP!$A$2:$O11927,8,FALSE)</f>
        <v>Si</v>
      </c>
      <c r="J174" s="172" t="str">
        <f>VLOOKUP(E174,VIP!$A$2:$O11877,8,FALSE)</f>
        <v>Si</v>
      </c>
      <c r="K174" s="172" t="str">
        <f>VLOOKUP(E174,VIP!$A$2:$O15451,6,0)</f>
        <v>NO</v>
      </c>
      <c r="L174" s="140" t="s">
        <v>2213</v>
      </c>
      <c r="M174" s="223" t="s">
        <v>2536</v>
      </c>
      <c r="N174" s="95" t="s">
        <v>2445</v>
      </c>
      <c r="O174" s="172" t="s">
        <v>2629</v>
      </c>
      <c r="P174" s="172"/>
      <c r="Q174" s="223" t="s">
        <v>2823</v>
      </c>
    </row>
    <row r="175" spans="1:17" ht="18" x14ac:dyDescent="0.25">
      <c r="A175" s="174" t="str">
        <f>VLOOKUP(E175,'LISTADO ATM'!$A$2:$C$901,3,0)</f>
        <v>DISTRITO NACIONAL</v>
      </c>
      <c r="B175" s="150" t="s">
        <v>2820</v>
      </c>
      <c r="C175" s="96">
        <v>44425.325462962966</v>
      </c>
      <c r="D175" s="96" t="s">
        <v>2174</v>
      </c>
      <c r="E175" s="136">
        <v>36</v>
      </c>
      <c r="F175" s="174" t="str">
        <f>VLOOKUP(E175,VIP!$A$2:$O15002,2,0)</f>
        <v>DRBR036</v>
      </c>
      <c r="G175" s="174" t="str">
        <f>VLOOKUP(E175,'LISTADO ATM'!$A$2:$B$900,2,0)</f>
        <v xml:space="preserve">ATM Banco Central </v>
      </c>
      <c r="H175" s="174" t="str">
        <f>VLOOKUP(E175,VIP!$A$2:$O19963,7,FALSE)</f>
        <v>Si</v>
      </c>
      <c r="I175" s="174" t="str">
        <f>VLOOKUP(E175,VIP!$A$2:$O11928,8,FALSE)</f>
        <v>Si</v>
      </c>
      <c r="J175" s="174" t="str">
        <f>VLOOKUP(E175,VIP!$A$2:$O11878,8,FALSE)</f>
        <v>Si</v>
      </c>
      <c r="K175" s="174" t="str">
        <f>VLOOKUP(E175,VIP!$A$2:$O15452,6,0)</f>
        <v>SI</v>
      </c>
      <c r="L175" s="140" t="s">
        <v>2457</v>
      </c>
      <c r="M175" s="223" t="s">
        <v>2536</v>
      </c>
      <c r="N175" s="95" t="s">
        <v>2445</v>
      </c>
      <c r="O175" s="174" t="s">
        <v>2447</v>
      </c>
      <c r="P175" s="174"/>
      <c r="Q175" s="223" t="s">
        <v>2823</v>
      </c>
    </row>
    <row r="176" spans="1:17" ht="18" x14ac:dyDescent="0.25">
      <c r="A176" s="174" t="str">
        <f>VLOOKUP(E176,'LISTADO ATM'!$A$2:$C$901,3,0)</f>
        <v>ESTE</v>
      </c>
      <c r="B176" s="150" t="s">
        <v>2821</v>
      </c>
      <c r="C176" s="96">
        <v>44425.32708333333</v>
      </c>
      <c r="D176" s="96" t="s">
        <v>2174</v>
      </c>
      <c r="E176" s="136">
        <v>158</v>
      </c>
      <c r="F176" s="174" t="str">
        <f>VLOOKUP(E176,VIP!$A$2:$O15003,2,0)</f>
        <v>DRBR158</v>
      </c>
      <c r="G176" s="174" t="str">
        <f>VLOOKUP(E176,'LISTADO ATM'!$A$2:$B$900,2,0)</f>
        <v xml:space="preserve">ATM Oficina Romana Norte </v>
      </c>
      <c r="H176" s="174" t="str">
        <f>VLOOKUP(E176,VIP!$A$2:$O19964,7,FALSE)</f>
        <v>Si</v>
      </c>
      <c r="I176" s="174" t="str">
        <f>VLOOKUP(E176,VIP!$A$2:$O11929,8,FALSE)</f>
        <v>Si</v>
      </c>
      <c r="J176" s="174" t="str">
        <f>VLOOKUP(E176,VIP!$A$2:$O11879,8,FALSE)</f>
        <v>Si</v>
      </c>
      <c r="K176" s="174" t="str">
        <f>VLOOKUP(E176,VIP!$A$2:$O15453,6,0)</f>
        <v>SI</v>
      </c>
      <c r="L176" s="140" t="s">
        <v>2457</v>
      </c>
      <c r="M176" s="223" t="s">
        <v>2536</v>
      </c>
      <c r="N176" s="95" t="s">
        <v>2445</v>
      </c>
      <c r="O176" s="174" t="s">
        <v>2447</v>
      </c>
      <c r="P176" s="174"/>
      <c r="Q176" s="223" t="s">
        <v>2823</v>
      </c>
    </row>
    <row r="177" spans="1:17" ht="18" x14ac:dyDescent="0.25">
      <c r="A177" s="174" t="str">
        <f>VLOOKUP(E177,'LISTADO ATM'!$A$2:$C$901,3,0)</f>
        <v>DISTRITO NACIONAL</v>
      </c>
      <c r="B177" s="150" t="s">
        <v>2822</v>
      </c>
      <c r="C177" s="96">
        <v>44425.332962962966</v>
      </c>
      <c r="D177" s="96" t="s">
        <v>2174</v>
      </c>
      <c r="E177" s="136">
        <v>43</v>
      </c>
      <c r="F177" s="174" t="str">
        <f>VLOOKUP(E177,VIP!$A$2:$O15004,2,0)</f>
        <v>DRBR043</v>
      </c>
      <c r="G177" s="174" t="str">
        <f>VLOOKUP(E177,'LISTADO ATM'!$A$2:$B$900,2,0)</f>
        <v xml:space="preserve">ATM Zona Franca San Isidro </v>
      </c>
      <c r="H177" s="174" t="str">
        <f>VLOOKUP(E177,VIP!$A$2:$O19965,7,FALSE)</f>
        <v>Si</v>
      </c>
      <c r="I177" s="174" t="str">
        <f>VLOOKUP(E177,VIP!$A$2:$O11930,8,FALSE)</f>
        <v>No</v>
      </c>
      <c r="J177" s="174" t="str">
        <f>VLOOKUP(E177,VIP!$A$2:$O11880,8,FALSE)</f>
        <v>No</v>
      </c>
      <c r="K177" s="174" t="str">
        <f>VLOOKUP(E177,VIP!$A$2:$O15454,6,0)</f>
        <v>NO</v>
      </c>
      <c r="L177" s="140" t="s">
        <v>2621</v>
      </c>
      <c r="M177" s="223" t="s">
        <v>2536</v>
      </c>
      <c r="N177" s="95" t="s">
        <v>2445</v>
      </c>
      <c r="O177" s="174" t="s">
        <v>2447</v>
      </c>
      <c r="P177" s="174"/>
      <c r="Q177" s="223" t="s">
        <v>2865</v>
      </c>
    </row>
    <row r="178" spans="1:17" ht="18" x14ac:dyDescent="0.25">
      <c r="A178" s="174" t="str">
        <f>VLOOKUP(E178,'LISTADO ATM'!$A$2:$C$901,3,0)</f>
        <v>DISTRITO NACIONAL</v>
      </c>
      <c r="B178" s="150" t="s">
        <v>2824</v>
      </c>
      <c r="C178" s="96">
        <v>44425.381874999999</v>
      </c>
      <c r="D178" s="96" t="s">
        <v>2174</v>
      </c>
      <c r="E178" s="136">
        <v>169</v>
      </c>
      <c r="F178" s="174" t="str">
        <f>VLOOKUP(E178,VIP!$A$2:$O15005,2,0)</f>
        <v>DRBR169</v>
      </c>
      <c r="G178" s="174" t="str">
        <f>VLOOKUP(E178,'LISTADO ATM'!$A$2:$B$900,2,0)</f>
        <v xml:space="preserve">ATM Oficina Caonabo </v>
      </c>
      <c r="H178" s="174" t="str">
        <f>VLOOKUP(E178,VIP!$A$2:$O19966,7,FALSE)</f>
        <v>Si</v>
      </c>
      <c r="I178" s="174" t="str">
        <f>VLOOKUP(E178,VIP!$A$2:$O11931,8,FALSE)</f>
        <v>Si</v>
      </c>
      <c r="J178" s="174" t="str">
        <f>VLOOKUP(E178,VIP!$A$2:$O11881,8,FALSE)</f>
        <v>Si</v>
      </c>
      <c r="K178" s="174" t="str">
        <f>VLOOKUP(E178,VIP!$A$2:$O15455,6,0)</f>
        <v>NO</v>
      </c>
      <c r="L178" s="140" t="s">
        <v>2457</v>
      </c>
      <c r="M178" s="223" t="s">
        <v>2536</v>
      </c>
      <c r="N178" s="95" t="s">
        <v>2445</v>
      </c>
      <c r="O178" s="174" t="s">
        <v>2447</v>
      </c>
      <c r="P178" s="174"/>
      <c r="Q178" s="223" t="s">
        <v>2865</v>
      </c>
    </row>
    <row r="179" spans="1:17" ht="18" x14ac:dyDescent="0.25">
      <c r="A179" s="174" t="str">
        <f>VLOOKUP(E179,'LISTADO ATM'!$A$2:$C$901,3,0)</f>
        <v>NORTE</v>
      </c>
      <c r="B179" s="150" t="s">
        <v>2825</v>
      </c>
      <c r="C179" s="96">
        <v>44425.402060185188</v>
      </c>
      <c r="D179" s="96" t="s">
        <v>2615</v>
      </c>
      <c r="E179" s="136">
        <v>91</v>
      </c>
      <c r="F179" s="174" t="str">
        <f>VLOOKUP(E179,VIP!$A$2:$O15006,2,0)</f>
        <v>DRBR091</v>
      </c>
      <c r="G179" s="174" t="str">
        <f>VLOOKUP(E179,'LISTADO ATM'!$A$2:$B$900,2,0)</f>
        <v xml:space="preserve">ATM UNP Villa Isabela </v>
      </c>
      <c r="H179" s="174" t="str">
        <f>VLOOKUP(E179,VIP!$A$2:$O19967,7,FALSE)</f>
        <v>Si</v>
      </c>
      <c r="I179" s="174" t="str">
        <f>VLOOKUP(E179,VIP!$A$2:$O11932,8,FALSE)</f>
        <v>Si</v>
      </c>
      <c r="J179" s="174" t="str">
        <f>VLOOKUP(E179,VIP!$A$2:$O11882,8,FALSE)</f>
        <v>Si</v>
      </c>
      <c r="K179" s="174" t="str">
        <f>VLOOKUP(E179,VIP!$A$2:$O15456,6,0)</f>
        <v>NO</v>
      </c>
      <c r="L179" s="140" t="s">
        <v>2434</v>
      </c>
      <c r="M179" s="95" t="s">
        <v>2438</v>
      </c>
      <c r="N179" s="95" t="s">
        <v>2445</v>
      </c>
      <c r="O179" s="174" t="s">
        <v>2616</v>
      </c>
      <c r="P179" s="174"/>
      <c r="Q179" s="173" t="s">
        <v>2434</v>
      </c>
    </row>
    <row r="180" spans="1:17" ht="18" x14ac:dyDescent="0.25">
      <c r="A180" s="174" t="str">
        <f>VLOOKUP(E180,'LISTADO ATM'!$A$2:$C$901,3,0)</f>
        <v>NORTE</v>
      </c>
      <c r="B180" s="150" t="s">
        <v>2826</v>
      </c>
      <c r="C180" s="96">
        <v>44425.404988425929</v>
      </c>
      <c r="D180" s="96" t="s">
        <v>2615</v>
      </c>
      <c r="E180" s="136">
        <v>315</v>
      </c>
      <c r="F180" s="174" t="str">
        <f>VLOOKUP(E180,VIP!$A$2:$O15007,2,0)</f>
        <v>DRBR315</v>
      </c>
      <c r="G180" s="174" t="str">
        <f>VLOOKUP(E180,'LISTADO ATM'!$A$2:$B$900,2,0)</f>
        <v xml:space="preserve">ATM Oficina Estrella Sadalá </v>
      </c>
      <c r="H180" s="174" t="str">
        <f>VLOOKUP(E180,VIP!$A$2:$O19968,7,FALSE)</f>
        <v>Si</v>
      </c>
      <c r="I180" s="174" t="str">
        <f>VLOOKUP(E180,VIP!$A$2:$O11933,8,FALSE)</f>
        <v>Si</v>
      </c>
      <c r="J180" s="174" t="str">
        <f>VLOOKUP(E180,VIP!$A$2:$O11883,8,FALSE)</f>
        <v>Si</v>
      </c>
      <c r="K180" s="174" t="str">
        <f>VLOOKUP(E180,VIP!$A$2:$O15457,6,0)</f>
        <v>NO</v>
      </c>
      <c r="L180" s="140" t="s">
        <v>2434</v>
      </c>
      <c r="M180" s="223" t="s">
        <v>2536</v>
      </c>
      <c r="N180" s="95" t="s">
        <v>2445</v>
      </c>
      <c r="O180" s="174" t="s">
        <v>2616</v>
      </c>
      <c r="P180" s="174"/>
      <c r="Q180" s="223" t="s">
        <v>2865</v>
      </c>
    </row>
    <row r="181" spans="1:17" ht="18" x14ac:dyDescent="0.25">
      <c r="A181" s="174" t="str">
        <f>VLOOKUP(E181,'LISTADO ATM'!$A$2:$C$901,3,0)</f>
        <v>DISTRITO NACIONAL</v>
      </c>
      <c r="B181" s="150" t="s">
        <v>2827</v>
      </c>
      <c r="C181" s="96">
        <v>44425.40829861111</v>
      </c>
      <c r="D181" s="96" t="s">
        <v>2441</v>
      </c>
      <c r="E181" s="136">
        <v>672</v>
      </c>
      <c r="F181" s="174" t="str">
        <f>VLOOKUP(E181,VIP!$A$2:$O15008,2,0)</f>
        <v>DRBR672</v>
      </c>
      <c r="G181" s="174" t="str">
        <f>VLOOKUP(E181,'LISTADO ATM'!$A$2:$B$900,2,0)</f>
        <v>ATM Destacamento Policía Nacional La Victoria</v>
      </c>
      <c r="H181" s="174" t="str">
        <f>VLOOKUP(E181,VIP!$A$2:$O19969,7,FALSE)</f>
        <v>Si</v>
      </c>
      <c r="I181" s="174" t="str">
        <f>VLOOKUP(E181,VIP!$A$2:$O11934,8,FALSE)</f>
        <v>Si</v>
      </c>
      <c r="J181" s="174" t="str">
        <f>VLOOKUP(E181,VIP!$A$2:$O11884,8,FALSE)</f>
        <v>Si</v>
      </c>
      <c r="K181" s="174" t="str">
        <f>VLOOKUP(E181,VIP!$A$2:$O15458,6,0)</f>
        <v>SI</v>
      </c>
      <c r="L181" s="140" t="s">
        <v>2410</v>
      </c>
      <c r="M181" s="95" t="s">
        <v>2438</v>
      </c>
      <c r="N181" s="95" t="s">
        <v>2445</v>
      </c>
      <c r="O181" s="174" t="s">
        <v>2446</v>
      </c>
      <c r="P181" s="174"/>
      <c r="Q181" s="173" t="s">
        <v>2410</v>
      </c>
    </row>
    <row r="182" spans="1:17" ht="18" x14ac:dyDescent="0.25">
      <c r="A182" s="174" t="str">
        <f>VLOOKUP(E182,'LISTADO ATM'!$A$2:$C$901,3,0)</f>
        <v>NORTE</v>
      </c>
      <c r="B182" s="150" t="s">
        <v>2828</v>
      </c>
      <c r="C182" s="96">
        <v>44425.413518518515</v>
      </c>
      <c r="D182" s="96" t="s">
        <v>2461</v>
      </c>
      <c r="E182" s="136">
        <v>636</v>
      </c>
      <c r="F182" s="174" t="str">
        <f>VLOOKUP(E182,VIP!$A$2:$O15009,2,0)</f>
        <v>DRBR110</v>
      </c>
      <c r="G182" s="174" t="str">
        <f>VLOOKUP(E182,'LISTADO ATM'!$A$2:$B$900,2,0)</f>
        <v xml:space="preserve">ATM Oficina Tamboríl </v>
      </c>
      <c r="H182" s="174" t="str">
        <f>VLOOKUP(E182,VIP!$A$2:$O19970,7,FALSE)</f>
        <v>Si</v>
      </c>
      <c r="I182" s="174" t="str">
        <f>VLOOKUP(E182,VIP!$A$2:$O11935,8,FALSE)</f>
        <v>Si</v>
      </c>
      <c r="J182" s="174" t="str">
        <f>VLOOKUP(E182,VIP!$A$2:$O11885,8,FALSE)</f>
        <v>Si</v>
      </c>
      <c r="K182" s="174" t="str">
        <f>VLOOKUP(E182,VIP!$A$2:$O15459,6,0)</f>
        <v>SI</v>
      </c>
      <c r="L182" s="140" t="s">
        <v>2434</v>
      </c>
      <c r="M182" s="223" t="s">
        <v>2536</v>
      </c>
      <c r="N182" s="95" t="s">
        <v>2445</v>
      </c>
      <c r="O182" s="174" t="s">
        <v>2747</v>
      </c>
      <c r="P182" s="174"/>
      <c r="Q182" s="223" t="s">
        <v>2865</v>
      </c>
    </row>
    <row r="183" spans="1:17" ht="18" x14ac:dyDescent="0.25">
      <c r="A183" s="174" t="str">
        <f>VLOOKUP(E183,'LISTADO ATM'!$A$2:$C$901,3,0)</f>
        <v>ESTE</v>
      </c>
      <c r="B183" s="150" t="s">
        <v>2829</v>
      </c>
      <c r="C183" s="96">
        <v>44425.41510416667</v>
      </c>
      <c r="D183" s="96" t="s">
        <v>2441</v>
      </c>
      <c r="E183" s="136">
        <v>427</v>
      </c>
      <c r="F183" s="174" t="str">
        <f>VLOOKUP(E183,VIP!$A$2:$O15010,2,0)</f>
        <v>DRBR427</v>
      </c>
      <c r="G183" s="174" t="str">
        <f>VLOOKUP(E183,'LISTADO ATM'!$A$2:$B$900,2,0)</f>
        <v xml:space="preserve">ATM Almacenes Iberia (Hato Mayor) </v>
      </c>
      <c r="H183" s="174" t="str">
        <f>VLOOKUP(E183,VIP!$A$2:$O19971,7,FALSE)</f>
        <v>Si</v>
      </c>
      <c r="I183" s="174" t="str">
        <f>VLOOKUP(E183,VIP!$A$2:$O11936,8,FALSE)</f>
        <v>Si</v>
      </c>
      <c r="J183" s="174" t="str">
        <f>VLOOKUP(E183,VIP!$A$2:$O11886,8,FALSE)</f>
        <v>Si</v>
      </c>
      <c r="K183" s="174" t="str">
        <f>VLOOKUP(E183,VIP!$A$2:$O15460,6,0)</f>
        <v>NO</v>
      </c>
      <c r="L183" s="140" t="s">
        <v>2410</v>
      </c>
      <c r="M183" s="223" t="s">
        <v>2536</v>
      </c>
      <c r="N183" s="95" t="s">
        <v>2445</v>
      </c>
      <c r="O183" s="174" t="s">
        <v>2446</v>
      </c>
      <c r="P183" s="174"/>
      <c r="Q183" s="223" t="s">
        <v>2865</v>
      </c>
    </row>
    <row r="184" spans="1:17" ht="18" x14ac:dyDescent="0.25">
      <c r="A184" s="174" t="str">
        <f>VLOOKUP(E184,'LISTADO ATM'!$A$2:$C$901,3,0)</f>
        <v>DISTRITO NACIONAL</v>
      </c>
      <c r="B184" s="150" t="s">
        <v>2830</v>
      </c>
      <c r="C184" s="96">
        <v>44425.423877314817</v>
      </c>
      <c r="D184" s="96" t="s">
        <v>2174</v>
      </c>
      <c r="E184" s="136">
        <v>685</v>
      </c>
      <c r="F184" s="174" t="str">
        <f>VLOOKUP(E184,VIP!$A$2:$O15011,2,0)</f>
        <v>DRBR685</v>
      </c>
      <c r="G184" s="174" t="str">
        <f>VLOOKUP(E184,'LISTADO ATM'!$A$2:$B$900,2,0)</f>
        <v>ATM Autoservicio UASD</v>
      </c>
      <c r="H184" s="174" t="str">
        <f>VLOOKUP(E184,VIP!$A$2:$O19972,7,FALSE)</f>
        <v>NO</v>
      </c>
      <c r="I184" s="174" t="str">
        <f>VLOOKUP(E184,VIP!$A$2:$O11937,8,FALSE)</f>
        <v>SI</v>
      </c>
      <c r="J184" s="174" t="str">
        <f>VLOOKUP(E184,VIP!$A$2:$O11887,8,FALSE)</f>
        <v>SI</v>
      </c>
      <c r="K184" s="174" t="str">
        <f>VLOOKUP(E184,VIP!$A$2:$O15461,6,0)</f>
        <v>NO</v>
      </c>
      <c r="L184" s="140" t="s">
        <v>2213</v>
      </c>
      <c r="M184" s="223" t="s">
        <v>2536</v>
      </c>
      <c r="N184" s="95" t="s">
        <v>2445</v>
      </c>
      <c r="O184" s="174" t="s">
        <v>2447</v>
      </c>
      <c r="P184" s="174"/>
      <c r="Q184" s="223" t="s">
        <v>2865</v>
      </c>
    </row>
    <row r="185" spans="1:17" ht="18" x14ac:dyDescent="0.25">
      <c r="A185" s="174" t="str">
        <f>VLOOKUP(E185,'LISTADO ATM'!$A$2:$C$901,3,0)</f>
        <v>DISTRITO NACIONAL</v>
      </c>
      <c r="B185" s="150" t="s">
        <v>2831</v>
      </c>
      <c r="C185" s="96">
        <v>44425.42491898148</v>
      </c>
      <c r="D185" s="96" t="s">
        <v>2174</v>
      </c>
      <c r="E185" s="136">
        <v>87</v>
      </c>
      <c r="F185" s="174" t="str">
        <f>VLOOKUP(E185,VIP!$A$2:$O15012,2,0)</f>
        <v>DRBR087</v>
      </c>
      <c r="G185" s="174" t="str">
        <f>VLOOKUP(E185,'LISTADO ATM'!$A$2:$B$900,2,0)</f>
        <v xml:space="preserve">ATM Autoservicio Sarasota </v>
      </c>
      <c r="H185" s="174" t="str">
        <f>VLOOKUP(E185,VIP!$A$2:$O19973,7,FALSE)</f>
        <v>Si</v>
      </c>
      <c r="I185" s="174" t="str">
        <f>VLOOKUP(E185,VIP!$A$2:$O11938,8,FALSE)</f>
        <v>Si</v>
      </c>
      <c r="J185" s="174" t="str">
        <f>VLOOKUP(E185,VIP!$A$2:$O11888,8,FALSE)</f>
        <v>Si</v>
      </c>
      <c r="K185" s="174" t="str">
        <f>VLOOKUP(E185,VIP!$A$2:$O15462,6,0)</f>
        <v>NO</v>
      </c>
      <c r="L185" s="140" t="s">
        <v>2213</v>
      </c>
      <c r="M185" s="95" t="s">
        <v>2438</v>
      </c>
      <c r="N185" s="95" t="s">
        <v>2445</v>
      </c>
      <c r="O185" s="174" t="s">
        <v>2447</v>
      </c>
      <c r="P185" s="174"/>
      <c r="Q185" s="173" t="s">
        <v>2213</v>
      </c>
    </row>
    <row r="186" spans="1:17" ht="18" x14ac:dyDescent="0.25">
      <c r="A186" s="174" t="str">
        <f>VLOOKUP(E186,'LISTADO ATM'!$A$2:$C$901,3,0)</f>
        <v>DISTRITO NACIONAL</v>
      </c>
      <c r="B186" s="150" t="s">
        <v>2832</v>
      </c>
      <c r="C186" s="96">
        <v>44425.425543981481</v>
      </c>
      <c r="D186" s="96" t="s">
        <v>2174</v>
      </c>
      <c r="E186" s="136">
        <v>248</v>
      </c>
      <c r="F186" s="174" t="str">
        <f>VLOOKUP(E186,VIP!$A$2:$O15013,2,0)</f>
        <v>DRBR248</v>
      </c>
      <c r="G186" s="174" t="str">
        <f>VLOOKUP(E186,'LISTADO ATM'!$A$2:$B$900,2,0)</f>
        <v xml:space="preserve">ATM Shell Paraiso </v>
      </c>
      <c r="H186" s="174" t="str">
        <f>VLOOKUP(E186,VIP!$A$2:$O19974,7,FALSE)</f>
        <v>Si</v>
      </c>
      <c r="I186" s="174" t="str">
        <f>VLOOKUP(E186,VIP!$A$2:$O11939,8,FALSE)</f>
        <v>Si</v>
      </c>
      <c r="J186" s="174" t="str">
        <f>VLOOKUP(E186,VIP!$A$2:$O11889,8,FALSE)</f>
        <v>Si</v>
      </c>
      <c r="K186" s="174" t="str">
        <f>VLOOKUP(E186,VIP!$A$2:$O15463,6,0)</f>
        <v>NO</v>
      </c>
      <c r="L186" s="140" t="s">
        <v>2850</v>
      </c>
      <c r="M186" s="95" t="s">
        <v>2438</v>
      </c>
      <c r="N186" s="95" t="s">
        <v>2445</v>
      </c>
      <c r="O186" s="174" t="s">
        <v>2447</v>
      </c>
      <c r="P186" s="174"/>
      <c r="Q186" s="173" t="s">
        <v>2850</v>
      </c>
    </row>
    <row r="187" spans="1:17" ht="18" x14ac:dyDescent="0.25">
      <c r="A187" s="174" t="str">
        <f>VLOOKUP(E187,'LISTADO ATM'!$A$2:$C$901,3,0)</f>
        <v>DISTRITO NACIONAL</v>
      </c>
      <c r="B187" s="150" t="s">
        <v>2833</v>
      </c>
      <c r="C187" s="96">
        <v>44425.426226851851</v>
      </c>
      <c r="D187" s="96" t="s">
        <v>2174</v>
      </c>
      <c r="E187" s="136">
        <v>925</v>
      </c>
      <c r="F187" s="174" t="str">
        <f>VLOOKUP(E187,VIP!$A$2:$O15014,2,0)</f>
        <v>DRBR24L</v>
      </c>
      <c r="G187" s="174" t="str">
        <f>VLOOKUP(E187,'LISTADO ATM'!$A$2:$B$900,2,0)</f>
        <v xml:space="preserve">ATM Oficina Plaza Lama Av. 27 de Febrero </v>
      </c>
      <c r="H187" s="174" t="str">
        <f>VLOOKUP(E187,VIP!$A$2:$O19975,7,FALSE)</f>
        <v>Si</v>
      </c>
      <c r="I187" s="174" t="str">
        <f>VLOOKUP(E187,VIP!$A$2:$O11940,8,FALSE)</f>
        <v>Si</v>
      </c>
      <c r="J187" s="174" t="str">
        <f>VLOOKUP(E187,VIP!$A$2:$O11890,8,FALSE)</f>
        <v>Si</v>
      </c>
      <c r="K187" s="174" t="str">
        <f>VLOOKUP(E187,VIP!$A$2:$O15464,6,0)</f>
        <v>SI</v>
      </c>
      <c r="L187" s="140" t="s">
        <v>2213</v>
      </c>
      <c r="M187" s="95" t="s">
        <v>2438</v>
      </c>
      <c r="N187" s="95" t="s">
        <v>2445</v>
      </c>
      <c r="O187" s="174" t="s">
        <v>2447</v>
      </c>
      <c r="P187" s="174"/>
      <c r="Q187" s="173" t="s">
        <v>2213</v>
      </c>
    </row>
    <row r="188" spans="1:17" ht="18" x14ac:dyDescent="0.25">
      <c r="A188" s="174" t="str">
        <f>VLOOKUP(E188,'LISTADO ATM'!$A$2:$C$901,3,0)</f>
        <v>DISTRITO NACIONAL</v>
      </c>
      <c r="B188" s="150" t="s">
        <v>2834</v>
      </c>
      <c r="C188" s="96">
        <v>44425.427395833336</v>
      </c>
      <c r="D188" s="96" t="s">
        <v>2174</v>
      </c>
      <c r="E188" s="136">
        <v>24</v>
      </c>
      <c r="F188" s="174" t="str">
        <f>VLOOKUP(E188,VIP!$A$2:$O15015,2,0)</f>
        <v>DRBR024</v>
      </c>
      <c r="G188" s="174" t="str">
        <f>VLOOKUP(E188,'LISTADO ATM'!$A$2:$B$900,2,0)</f>
        <v xml:space="preserve">ATM Oficina Eusebio Manzueta </v>
      </c>
      <c r="H188" s="174" t="str">
        <f>VLOOKUP(E188,VIP!$A$2:$O19976,7,FALSE)</f>
        <v>No</v>
      </c>
      <c r="I188" s="174" t="str">
        <f>VLOOKUP(E188,VIP!$A$2:$O11941,8,FALSE)</f>
        <v>No</v>
      </c>
      <c r="J188" s="174" t="str">
        <f>VLOOKUP(E188,VIP!$A$2:$O11891,8,FALSE)</f>
        <v>No</v>
      </c>
      <c r="K188" s="174" t="str">
        <f>VLOOKUP(E188,VIP!$A$2:$O15465,6,0)</f>
        <v>NO</v>
      </c>
      <c r="L188" s="140" t="s">
        <v>2213</v>
      </c>
      <c r="M188" s="95" t="s">
        <v>2438</v>
      </c>
      <c r="N188" s="95" t="s">
        <v>2445</v>
      </c>
      <c r="O188" s="174" t="s">
        <v>2447</v>
      </c>
      <c r="P188" s="174"/>
      <c r="Q188" s="173" t="s">
        <v>2213</v>
      </c>
    </row>
    <row r="189" spans="1:17" ht="18" x14ac:dyDescent="0.25">
      <c r="A189" s="174" t="str">
        <f>VLOOKUP(E189,'LISTADO ATM'!$A$2:$C$901,3,0)</f>
        <v>DISTRITO NACIONAL</v>
      </c>
      <c r="B189" s="150" t="s">
        <v>2835</v>
      </c>
      <c r="C189" s="96">
        <v>44425.428229166668</v>
      </c>
      <c r="D189" s="96" t="s">
        <v>2174</v>
      </c>
      <c r="E189" s="136">
        <v>13</v>
      </c>
      <c r="F189" s="174" t="str">
        <f>VLOOKUP(E189,VIP!$A$2:$O15016,2,0)</f>
        <v>DRBR013</v>
      </c>
      <c r="G189" s="174" t="str">
        <f>VLOOKUP(E189,'LISTADO ATM'!$A$2:$B$900,2,0)</f>
        <v xml:space="preserve">ATM CDEEE </v>
      </c>
      <c r="H189" s="174" t="str">
        <f>VLOOKUP(E189,VIP!$A$2:$O19977,7,FALSE)</f>
        <v>Si</v>
      </c>
      <c r="I189" s="174" t="str">
        <f>VLOOKUP(E189,VIP!$A$2:$O11942,8,FALSE)</f>
        <v>Si</v>
      </c>
      <c r="J189" s="174" t="str">
        <f>VLOOKUP(E189,VIP!$A$2:$O11892,8,FALSE)</f>
        <v>Si</v>
      </c>
      <c r="K189" s="174" t="str">
        <f>VLOOKUP(E189,VIP!$A$2:$O15466,6,0)</f>
        <v>NO</v>
      </c>
      <c r="L189" s="140" t="s">
        <v>2213</v>
      </c>
      <c r="M189" s="95" t="s">
        <v>2438</v>
      </c>
      <c r="N189" s="95" t="s">
        <v>2445</v>
      </c>
      <c r="O189" s="174" t="s">
        <v>2447</v>
      </c>
      <c r="P189" s="174"/>
      <c r="Q189" s="173" t="s">
        <v>2213</v>
      </c>
    </row>
    <row r="190" spans="1:17" ht="18" x14ac:dyDescent="0.25">
      <c r="A190" s="174" t="str">
        <f>VLOOKUP(E190,'LISTADO ATM'!$A$2:$C$901,3,0)</f>
        <v>DISTRITO NACIONAL</v>
      </c>
      <c r="B190" s="150" t="s">
        <v>2836</v>
      </c>
      <c r="C190" s="96">
        <v>44425.435601851852</v>
      </c>
      <c r="D190" s="96" t="s">
        <v>2441</v>
      </c>
      <c r="E190" s="136">
        <v>227</v>
      </c>
      <c r="F190" s="174" t="str">
        <f>VLOOKUP(E190,VIP!$A$2:$O15017,2,0)</f>
        <v>DRBR227</v>
      </c>
      <c r="G190" s="174" t="str">
        <f>VLOOKUP(E190,'LISTADO ATM'!$A$2:$B$900,2,0)</f>
        <v xml:space="preserve">ATM S/M Bravo Av. Enriquillo </v>
      </c>
      <c r="H190" s="174" t="str">
        <f>VLOOKUP(E190,VIP!$A$2:$O19978,7,FALSE)</f>
        <v>Si</v>
      </c>
      <c r="I190" s="174" t="str">
        <f>VLOOKUP(E190,VIP!$A$2:$O11943,8,FALSE)</f>
        <v>Si</v>
      </c>
      <c r="J190" s="174" t="str">
        <f>VLOOKUP(E190,VIP!$A$2:$O11893,8,FALSE)</f>
        <v>Si</v>
      </c>
      <c r="K190" s="174" t="str">
        <f>VLOOKUP(E190,VIP!$A$2:$O15467,6,0)</f>
        <v>NO</v>
      </c>
      <c r="L190" s="140" t="s">
        <v>2434</v>
      </c>
      <c r="M190" s="223" t="s">
        <v>2536</v>
      </c>
      <c r="N190" s="95" t="s">
        <v>2445</v>
      </c>
      <c r="O190" s="174" t="s">
        <v>2446</v>
      </c>
      <c r="P190" s="174"/>
      <c r="Q190" s="223" t="s">
        <v>2865</v>
      </c>
    </row>
    <row r="191" spans="1:17" ht="18" x14ac:dyDescent="0.25">
      <c r="A191" s="174" t="str">
        <f>VLOOKUP(E191,'LISTADO ATM'!$A$2:$C$901,3,0)</f>
        <v>SUR</v>
      </c>
      <c r="B191" s="150" t="s">
        <v>2837</v>
      </c>
      <c r="C191" s="96">
        <v>44425.436828703707</v>
      </c>
      <c r="D191" s="96" t="s">
        <v>2441</v>
      </c>
      <c r="E191" s="136">
        <v>84</v>
      </c>
      <c r="F191" s="174" t="str">
        <f>VLOOKUP(E191,VIP!$A$2:$O15018,2,0)</f>
        <v>DRBR084</v>
      </c>
      <c r="G191" s="174" t="str">
        <f>VLOOKUP(E191,'LISTADO ATM'!$A$2:$B$900,2,0)</f>
        <v xml:space="preserve">ATM Oficina Multicentro Sirena San Cristóbal </v>
      </c>
      <c r="H191" s="174" t="str">
        <f>VLOOKUP(E191,VIP!$A$2:$O19979,7,FALSE)</f>
        <v>Si</v>
      </c>
      <c r="I191" s="174" t="str">
        <f>VLOOKUP(E191,VIP!$A$2:$O11944,8,FALSE)</f>
        <v>Si</v>
      </c>
      <c r="J191" s="174" t="str">
        <f>VLOOKUP(E191,VIP!$A$2:$O11894,8,FALSE)</f>
        <v>Si</v>
      </c>
      <c r="K191" s="174" t="str">
        <f>VLOOKUP(E191,VIP!$A$2:$O15468,6,0)</f>
        <v>SI</v>
      </c>
      <c r="L191" s="140" t="s">
        <v>2410</v>
      </c>
      <c r="M191" s="95" t="s">
        <v>2438</v>
      </c>
      <c r="N191" s="95" t="s">
        <v>2445</v>
      </c>
      <c r="O191" s="174" t="s">
        <v>2446</v>
      </c>
      <c r="P191" s="174"/>
      <c r="Q191" s="173" t="s">
        <v>2410</v>
      </c>
    </row>
    <row r="192" spans="1:17" ht="18" x14ac:dyDescent="0.25">
      <c r="A192" s="174" t="str">
        <f>VLOOKUP(E192,'LISTADO ATM'!$A$2:$C$901,3,0)</f>
        <v>DISTRITO NACIONAL</v>
      </c>
      <c r="B192" s="150" t="s">
        <v>2838</v>
      </c>
      <c r="C192" s="96">
        <v>44425.438449074078</v>
      </c>
      <c r="D192" s="96" t="s">
        <v>2441</v>
      </c>
      <c r="E192" s="136">
        <v>678</v>
      </c>
      <c r="F192" s="174" t="str">
        <f>VLOOKUP(E192,VIP!$A$2:$O15019,2,0)</f>
        <v>DRBR678</v>
      </c>
      <c r="G192" s="174" t="str">
        <f>VLOOKUP(E192,'LISTADO ATM'!$A$2:$B$900,2,0)</f>
        <v>ATM Eco Petroleo San Isidro</v>
      </c>
      <c r="H192" s="174" t="str">
        <f>VLOOKUP(E192,VIP!$A$2:$O19980,7,FALSE)</f>
        <v>Si</v>
      </c>
      <c r="I192" s="174" t="str">
        <f>VLOOKUP(E192,VIP!$A$2:$O11945,8,FALSE)</f>
        <v>Si</v>
      </c>
      <c r="J192" s="174" t="str">
        <f>VLOOKUP(E192,VIP!$A$2:$O11895,8,FALSE)</f>
        <v>Si</v>
      </c>
      <c r="K192" s="174" t="str">
        <f>VLOOKUP(E192,VIP!$A$2:$O15469,6,0)</f>
        <v>NO</v>
      </c>
      <c r="L192" s="140" t="s">
        <v>2434</v>
      </c>
      <c r="M192" s="223" t="s">
        <v>2536</v>
      </c>
      <c r="N192" s="95" t="s">
        <v>2445</v>
      </c>
      <c r="O192" s="174" t="s">
        <v>2446</v>
      </c>
      <c r="P192" s="174"/>
      <c r="Q192" s="223" t="s">
        <v>2865</v>
      </c>
    </row>
    <row r="193" spans="1:17" ht="18" x14ac:dyDescent="0.25">
      <c r="A193" s="174" t="str">
        <f>VLOOKUP(E193,'LISTADO ATM'!$A$2:$C$901,3,0)</f>
        <v>NORTE</v>
      </c>
      <c r="B193" s="150" t="s">
        <v>2839</v>
      </c>
      <c r="C193" s="96">
        <v>44425.44023148148</v>
      </c>
      <c r="D193" s="96" t="s">
        <v>2615</v>
      </c>
      <c r="E193" s="136">
        <v>635</v>
      </c>
      <c r="F193" s="174" t="str">
        <f>VLOOKUP(E193,VIP!$A$2:$O15020,2,0)</f>
        <v>DRBR12J</v>
      </c>
      <c r="G193" s="174" t="str">
        <f>VLOOKUP(E193,'LISTADO ATM'!$A$2:$B$900,2,0)</f>
        <v xml:space="preserve">ATM Zona Franca Tamboril </v>
      </c>
      <c r="H193" s="174" t="str">
        <f>VLOOKUP(E193,VIP!$A$2:$O19981,7,FALSE)</f>
        <v>Si</v>
      </c>
      <c r="I193" s="174" t="str">
        <f>VLOOKUP(E193,VIP!$A$2:$O11946,8,FALSE)</f>
        <v>Si</v>
      </c>
      <c r="J193" s="174" t="str">
        <f>VLOOKUP(E193,VIP!$A$2:$O11896,8,FALSE)</f>
        <v>Si</v>
      </c>
      <c r="K193" s="174" t="str">
        <f>VLOOKUP(E193,VIP!$A$2:$O15470,6,0)</f>
        <v>NO</v>
      </c>
      <c r="L193" s="140" t="s">
        <v>2851</v>
      </c>
      <c r="M193" s="95" t="s">
        <v>2438</v>
      </c>
      <c r="N193" s="95" t="s">
        <v>2445</v>
      </c>
      <c r="O193" s="174" t="s">
        <v>2616</v>
      </c>
      <c r="P193" s="174"/>
      <c r="Q193" s="173" t="s">
        <v>2851</v>
      </c>
    </row>
    <row r="194" spans="1:17" ht="18" x14ac:dyDescent="0.25">
      <c r="A194" s="174" t="str">
        <f>VLOOKUP(E194,'LISTADO ATM'!$A$2:$C$901,3,0)</f>
        <v>DISTRITO NACIONAL</v>
      </c>
      <c r="B194" s="150" t="s">
        <v>2840</v>
      </c>
      <c r="C194" s="96">
        <v>44425.441979166666</v>
      </c>
      <c r="D194" s="96" t="s">
        <v>2174</v>
      </c>
      <c r="E194" s="136">
        <v>914</v>
      </c>
      <c r="F194" s="174" t="str">
        <f>VLOOKUP(E194,VIP!$A$2:$O15021,2,0)</f>
        <v>DRBR914</v>
      </c>
      <c r="G194" s="174" t="str">
        <f>VLOOKUP(E194,'LISTADO ATM'!$A$2:$B$900,2,0)</f>
        <v xml:space="preserve">ATM Clínica Abreu </v>
      </c>
      <c r="H194" s="174" t="str">
        <f>VLOOKUP(E194,VIP!$A$2:$O19982,7,FALSE)</f>
        <v>Si</v>
      </c>
      <c r="I194" s="174" t="str">
        <f>VLOOKUP(E194,VIP!$A$2:$O11947,8,FALSE)</f>
        <v>No</v>
      </c>
      <c r="J194" s="174" t="str">
        <f>VLOOKUP(E194,VIP!$A$2:$O11897,8,FALSE)</f>
        <v>No</v>
      </c>
      <c r="K194" s="174" t="str">
        <f>VLOOKUP(E194,VIP!$A$2:$O15471,6,0)</f>
        <v>NO</v>
      </c>
      <c r="L194" s="140" t="s">
        <v>2457</v>
      </c>
      <c r="M194" s="95" t="s">
        <v>2438</v>
      </c>
      <c r="N194" s="95" t="s">
        <v>2445</v>
      </c>
      <c r="O194" s="174" t="s">
        <v>2447</v>
      </c>
      <c r="P194" s="174"/>
      <c r="Q194" s="173" t="s">
        <v>2457</v>
      </c>
    </row>
    <row r="195" spans="1:17" ht="18" x14ac:dyDescent="0.25">
      <c r="A195" s="174" t="str">
        <f>VLOOKUP(E195,'LISTADO ATM'!$A$2:$C$901,3,0)</f>
        <v>DISTRITO NACIONAL</v>
      </c>
      <c r="B195" s="150" t="s">
        <v>2841</v>
      </c>
      <c r="C195" s="96">
        <v>44425.445300925923</v>
      </c>
      <c r="D195" s="96" t="s">
        <v>2441</v>
      </c>
      <c r="E195" s="136">
        <v>583</v>
      </c>
      <c r="F195" s="174" t="str">
        <f>VLOOKUP(E195,VIP!$A$2:$O15022,2,0)</f>
        <v>DRBR431</v>
      </c>
      <c r="G195" s="174" t="str">
        <f>VLOOKUP(E195,'LISTADO ATM'!$A$2:$B$900,2,0)</f>
        <v xml:space="preserve">ATM Ministerio Fuerzas Armadas I </v>
      </c>
      <c r="H195" s="174" t="str">
        <f>VLOOKUP(E195,VIP!$A$2:$O19983,7,FALSE)</f>
        <v>Si</v>
      </c>
      <c r="I195" s="174" t="str">
        <f>VLOOKUP(E195,VIP!$A$2:$O11948,8,FALSE)</f>
        <v>Si</v>
      </c>
      <c r="J195" s="174" t="str">
        <f>VLOOKUP(E195,VIP!$A$2:$O11898,8,FALSE)</f>
        <v>Si</v>
      </c>
      <c r="K195" s="174" t="str">
        <f>VLOOKUP(E195,VIP!$A$2:$O15472,6,0)</f>
        <v>NO</v>
      </c>
      <c r="L195" s="140" t="s">
        <v>2410</v>
      </c>
      <c r="M195" s="223" t="s">
        <v>2536</v>
      </c>
      <c r="N195" s="95" t="s">
        <v>2445</v>
      </c>
      <c r="O195" s="174" t="s">
        <v>2446</v>
      </c>
      <c r="P195" s="174"/>
      <c r="Q195" s="223" t="s">
        <v>2865</v>
      </c>
    </row>
    <row r="196" spans="1:17" ht="18" x14ac:dyDescent="0.25">
      <c r="A196" s="174" t="str">
        <f>VLOOKUP(E196,'LISTADO ATM'!$A$2:$C$901,3,0)</f>
        <v>DISTRITO NACIONAL</v>
      </c>
      <c r="B196" s="150" t="s">
        <v>2842</v>
      </c>
      <c r="C196" s="96">
        <v>44425.447476851848</v>
      </c>
      <c r="D196" s="96" t="s">
        <v>2461</v>
      </c>
      <c r="E196" s="136">
        <v>414</v>
      </c>
      <c r="F196" s="174" t="str">
        <f>VLOOKUP(E196,VIP!$A$2:$O15023,2,0)</f>
        <v>DRBR414</v>
      </c>
      <c r="G196" s="174" t="str">
        <f>VLOOKUP(E196,'LISTADO ATM'!$A$2:$B$900,2,0)</f>
        <v>ATM Villa Francisca II</v>
      </c>
      <c r="H196" s="174" t="str">
        <f>VLOOKUP(E196,VIP!$A$2:$O19984,7,FALSE)</f>
        <v>Si</v>
      </c>
      <c r="I196" s="174" t="str">
        <f>VLOOKUP(E196,VIP!$A$2:$O11949,8,FALSE)</f>
        <v>Si</v>
      </c>
      <c r="J196" s="174" t="str">
        <f>VLOOKUP(E196,VIP!$A$2:$O11899,8,FALSE)</f>
        <v>Si</v>
      </c>
      <c r="K196" s="174" t="str">
        <f>VLOOKUP(E196,VIP!$A$2:$O15473,6,0)</f>
        <v>SI</v>
      </c>
      <c r="L196" s="140" t="s">
        <v>2410</v>
      </c>
      <c r="M196" s="223" t="s">
        <v>2536</v>
      </c>
      <c r="N196" s="95" t="s">
        <v>2445</v>
      </c>
      <c r="O196" s="174" t="s">
        <v>2747</v>
      </c>
      <c r="P196" s="174"/>
      <c r="Q196" s="223" t="s">
        <v>2865</v>
      </c>
    </row>
    <row r="197" spans="1:17" ht="18" x14ac:dyDescent="0.25">
      <c r="A197" s="174" t="str">
        <f>VLOOKUP(E197,'LISTADO ATM'!$A$2:$C$901,3,0)</f>
        <v>DISTRITO NACIONAL</v>
      </c>
      <c r="B197" s="150" t="s">
        <v>2843</v>
      </c>
      <c r="C197" s="96">
        <v>44425.449004629627</v>
      </c>
      <c r="D197" s="96" t="s">
        <v>2441</v>
      </c>
      <c r="E197" s="136">
        <v>769</v>
      </c>
      <c r="F197" s="174" t="str">
        <f>VLOOKUP(E197,VIP!$A$2:$O15024,2,0)</f>
        <v>DRBR769</v>
      </c>
      <c r="G197" s="174" t="str">
        <f>VLOOKUP(E197,'LISTADO ATM'!$A$2:$B$900,2,0)</f>
        <v>ATM UNP Pablo Mella Morales</v>
      </c>
      <c r="H197" s="174" t="str">
        <f>VLOOKUP(E197,VIP!$A$2:$O19985,7,FALSE)</f>
        <v>Si</v>
      </c>
      <c r="I197" s="174" t="str">
        <f>VLOOKUP(E197,VIP!$A$2:$O11950,8,FALSE)</f>
        <v>Si</v>
      </c>
      <c r="J197" s="174" t="str">
        <f>VLOOKUP(E197,VIP!$A$2:$O11900,8,FALSE)</f>
        <v>Si</v>
      </c>
      <c r="K197" s="174" t="str">
        <f>VLOOKUP(E197,VIP!$A$2:$O15474,6,0)</f>
        <v>NO</v>
      </c>
      <c r="L197" s="140" t="s">
        <v>2852</v>
      </c>
      <c r="M197" s="95" t="s">
        <v>2438</v>
      </c>
      <c r="N197" s="95" t="s">
        <v>2445</v>
      </c>
      <c r="O197" s="174" t="s">
        <v>2446</v>
      </c>
      <c r="P197" s="174"/>
      <c r="Q197" s="173" t="s">
        <v>2852</v>
      </c>
    </row>
    <row r="198" spans="1:17" ht="18" x14ac:dyDescent="0.25">
      <c r="A198" s="174" t="str">
        <f>VLOOKUP(E198,'LISTADO ATM'!$A$2:$C$901,3,0)</f>
        <v>NORTE</v>
      </c>
      <c r="B198" s="150" t="s">
        <v>2844</v>
      </c>
      <c r="C198" s="96">
        <v>44425.449965277781</v>
      </c>
      <c r="D198" s="96" t="s">
        <v>2461</v>
      </c>
      <c r="E198" s="136">
        <v>138</v>
      </c>
      <c r="F198" s="174" t="str">
        <f>VLOOKUP(E198,VIP!$A$2:$O15025,2,0)</f>
        <v>DRBR138</v>
      </c>
      <c r="G198" s="174" t="str">
        <f>VLOOKUP(E198,'LISTADO ATM'!$A$2:$B$900,2,0)</f>
        <v xml:space="preserve">ATM UNP Fantino </v>
      </c>
      <c r="H198" s="174" t="str">
        <f>VLOOKUP(E198,VIP!$A$2:$O19986,7,FALSE)</f>
        <v>Si</v>
      </c>
      <c r="I198" s="174" t="str">
        <f>VLOOKUP(E198,VIP!$A$2:$O11951,8,FALSE)</f>
        <v>Si</v>
      </c>
      <c r="J198" s="174" t="str">
        <f>VLOOKUP(E198,VIP!$A$2:$O11901,8,FALSE)</f>
        <v>Si</v>
      </c>
      <c r="K198" s="174" t="str">
        <f>VLOOKUP(E198,VIP!$A$2:$O15475,6,0)</f>
        <v>NO</v>
      </c>
      <c r="L198" s="140" t="s">
        <v>2410</v>
      </c>
      <c r="M198" s="223" t="s">
        <v>2536</v>
      </c>
      <c r="N198" s="95" t="s">
        <v>2445</v>
      </c>
      <c r="O198" s="174" t="s">
        <v>2747</v>
      </c>
      <c r="P198" s="174"/>
      <c r="Q198" s="223" t="s">
        <v>2865</v>
      </c>
    </row>
    <row r="199" spans="1:17" ht="18" x14ac:dyDescent="0.25">
      <c r="A199" s="174" t="str">
        <f>VLOOKUP(E199,'LISTADO ATM'!$A$2:$C$901,3,0)</f>
        <v>DISTRITO NACIONAL</v>
      </c>
      <c r="B199" s="150" t="s">
        <v>2845</v>
      </c>
      <c r="C199" s="96">
        <v>44425.477696759262</v>
      </c>
      <c r="D199" s="96" t="s">
        <v>2461</v>
      </c>
      <c r="E199" s="136">
        <v>347</v>
      </c>
      <c r="F199" s="174" t="str">
        <f>VLOOKUP(E199,VIP!$A$2:$O15026,2,0)</f>
        <v>DRBR347</v>
      </c>
      <c r="G199" s="174" t="str">
        <f>VLOOKUP(E199,'LISTADO ATM'!$A$2:$B$900,2,0)</f>
        <v>ATM Patio de Colombia</v>
      </c>
      <c r="H199" s="174" t="str">
        <f>VLOOKUP(E199,VIP!$A$2:$O19987,7,FALSE)</f>
        <v>N/A</v>
      </c>
      <c r="I199" s="174" t="str">
        <f>VLOOKUP(E199,VIP!$A$2:$O11952,8,FALSE)</f>
        <v>N/A</v>
      </c>
      <c r="J199" s="174" t="str">
        <f>VLOOKUP(E199,VIP!$A$2:$O11902,8,FALSE)</f>
        <v>N/A</v>
      </c>
      <c r="K199" s="174" t="str">
        <f>VLOOKUP(E199,VIP!$A$2:$O15476,6,0)</f>
        <v>N/A</v>
      </c>
      <c r="L199" s="140" t="s">
        <v>2410</v>
      </c>
      <c r="M199" s="95" t="s">
        <v>2438</v>
      </c>
      <c r="N199" s="95" t="s">
        <v>2445</v>
      </c>
      <c r="O199" s="174" t="s">
        <v>2747</v>
      </c>
      <c r="P199" s="174"/>
      <c r="Q199" s="173" t="s">
        <v>2410</v>
      </c>
    </row>
    <row r="200" spans="1:17" ht="18" x14ac:dyDescent="0.25">
      <c r="A200" s="174" t="str">
        <f>VLOOKUP(E200,'LISTADO ATM'!$A$2:$C$901,3,0)</f>
        <v>NORTE</v>
      </c>
      <c r="B200" s="150" t="s">
        <v>2846</v>
      </c>
      <c r="C200" s="96">
        <v>44425.481111111112</v>
      </c>
      <c r="D200" s="96" t="s">
        <v>2461</v>
      </c>
      <c r="E200" s="136">
        <v>605</v>
      </c>
      <c r="F200" s="174" t="str">
        <f>VLOOKUP(E200,VIP!$A$2:$O15027,2,0)</f>
        <v>DRBR141</v>
      </c>
      <c r="G200" s="174" t="str">
        <f>VLOOKUP(E200,'LISTADO ATM'!$A$2:$B$900,2,0)</f>
        <v xml:space="preserve">ATM Oficina Bonao I </v>
      </c>
      <c r="H200" s="174" t="str">
        <f>VLOOKUP(E200,VIP!$A$2:$O19988,7,FALSE)</f>
        <v>Si</v>
      </c>
      <c r="I200" s="174" t="str">
        <f>VLOOKUP(E200,VIP!$A$2:$O11953,8,FALSE)</f>
        <v>Si</v>
      </c>
      <c r="J200" s="174" t="str">
        <f>VLOOKUP(E200,VIP!$A$2:$O11903,8,FALSE)</f>
        <v>Si</v>
      </c>
      <c r="K200" s="174" t="str">
        <f>VLOOKUP(E200,VIP!$A$2:$O15477,6,0)</f>
        <v>SI</v>
      </c>
      <c r="L200" s="140" t="s">
        <v>2410</v>
      </c>
      <c r="M200" s="95" t="s">
        <v>2438</v>
      </c>
      <c r="N200" s="95" t="s">
        <v>2445</v>
      </c>
      <c r="O200" s="174" t="s">
        <v>2747</v>
      </c>
      <c r="P200" s="174"/>
      <c r="Q200" s="173" t="s">
        <v>2410</v>
      </c>
    </row>
    <row r="201" spans="1:17" ht="18" x14ac:dyDescent="0.25">
      <c r="A201" s="174" t="str">
        <f>VLOOKUP(E201,'LISTADO ATM'!$A$2:$C$901,3,0)</f>
        <v>NORTE</v>
      </c>
      <c r="B201" s="150" t="s">
        <v>2847</v>
      </c>
      <c r="C201" s="96">
        <v>44425.483703703707</v>
      </c>
      <c r="D201" s="96" t="s">
        <v>2461</v>
      </c>
      <c r="E201" s="136">
        <v>151</v>
      </c>
      <c r="F201" s="174" t="str">
        <f>VLOOKUP(E201,VIP!$A$2:$O15028,2,0)</f>
        <v>DRBR151</v>
      </c>
      <c r="G201" s="174" t="str">
        <f>VLOOKUP(E201,'LISTADO ATM'!$A$2:$B$900,2,0)</f>
        <v xml:space="preserve">ATM Oficina Nagua </v>
      </c>
      <c r="H201" s="174" t="str">
        <f>VLOOKUP(E201,VIP!$A$2:$O19989,7,FALSE)</f>
        <v>Si</v>
      </c>
      <c r="I201" s="174" t="str">
        <f>VLOOKUP(E201,VIP!$A$2:$O11954,8,FALSE)</f>
        <v>Si</v>
      </c>
      <c r="J201" s="174" t="str">
        <f>VLOOKUP(E201,VIP!$A$2:$O11904,8,FALSE)</f>
        <v>Si</v>
      </c>
      <c r="K201" s="174" t="str">
        <f>VLOOKUP(E201,VIP!$A$2:$O15478,6,0)</f>
        <v>SI</v>
      </c>
      <c r="L201" s="140" t="s">
        <v>2434</v>
      </c>
      <c r="M201" s="223" t="s">
        <v>2536</v>
      </c>
      <c r="N201" s="95" t="s">
        <v>2445</v>
      </c>
      <c r="O201" s="174" t="s">
        <v>2747</v>
      </c>
      <c r="P201" s="174"/>
      <c r="Q201" s="223" t="s">
        <v>2865</v>
      </c>
    </row>
    <row r="202" spans="1:17" ht="18" x14ac:dyDescent="0.25">
      <c r="A202" s="174" t="str">
        <f>VLOOKUP(E202,'LISTADO ATM'!$A$2:$C$901,3,0)</f>
        <v>NORTE</v>
      </c>
      <c r="B202" s="150" t="s">
        <v>2848</v>
      </c>
      <c r="C202" s="96">
        <v>44425.496689814812</v>
      </c>
      <c r="D202" s="96" t="s">
        <v>2615</v>
      </c>
      <c r="E202" s="136">
        <v>594</v>
      </c>
      <c r="F202" s="174" t="str">
        <f>VLOOKUP(E202,VIP!$A$2:$O15029,2,0)</f>
        <v>DRBR594</v>
      </c>
      <c r="G202" s="174" t="str">
        <f>VLOOKUP(E202,'LISTADO ATM'!$A$2:$B$900,2,0)</f>
        <v xml:space="preserve">ATM Plaza Venezuela II (Santiago) </v>
      </c>
      <c r="H202" s="174" t="str">
        <f>VLOOKUP(E202,VIP!$A$2:$O19990,7,FALSE)</f>
        <v>Si</v>
      </c>
      <c r="I202" s="174" t="str">
        <f>VLOOKUP(E202,VIP!$A$2:$O11955,8,FALSE)</f>
        <v>Si</v>
      </c>
      <c r="J202" s="174" t="str">
        <f>VLOOKUP(E202,VIP!$A$2:$O11905,8,FALSE)</f>
        <v>Si</v>
      </c>
      <c r="K202" s="174" t="str">
        <f>VLOOKUP(E202,VIP!$A$2:$O15479,6,0)</f>
        <v>NO</v>
      </c>
      <c r="L202" s="140" t="s">
        <v>2851</v>
      </c>
      <c r="M202" s="223" t="s">
        <v>2536</v>
      </c>
      <c r="N202" s="95" t="s">
        <v>2445</v>
      </c>
      <c r="O202" s="174" t="s">
        <v>2616</v>
      </c>
      <c r="P202" s="174"/>
      <c r="Q202" s="223" t="s">
        <v>2865</v>
      </c>
    </row>
    <row r="203" spans="1:17" ht="18" x14ac:dyDescent="0.25">
      <c r="A203" s="174" t="str">
        <f>VLOOKUP(E203,'LISTADO ATM'!$A$2:$C$901,3,0)</f>
        <v>DISTRITO NACIONAL</v>
      </c>
      <c r="B203" s="150" t="s">
        <v>2849</v>
      </c>
      <c r="C203" s="96">
        <v>44425.500543981485</v>
      </c>
      <c r="D203" s="96" t="s">
        <v>2441</v>
      </c>
      <c r="E203" s="136">
        <v>821</v>
      </c>
      <c r="F203" s="174" t="str">
        <f>VLOOKUP(E203,VIP!$A$2:$O15030,2,0)</f>
        <v>DRBR821</v>
      </c>
      <c r="G203" s="174" t="str">
        <f>VLOOKUP(E203,'LISTADO ATM'!$A$2:$B$900,2,0)</f>
        <v xml:space="preserve">ATM S/M Bravo Churchill </v>
      </c>
      <c r="H203" s="174" t="str">
        <f>VLOOKUP(E203,VIP!$A$2:$O19991,7,FALSE)</f>
        <v>Si</v>
      </c>
      <c r="I203" s="174" t="str">
        <f>VLOOKUP(E203,VIP!$A$2:$O11956,8,FALSE)</f>
        <v>No</v>
      </c>
      <c r="J203" s="174" t="str">
        <f>VLOOKUP(E203,VIP!$A$2:$O11906,8,FALSE)</f>
        <v>No</v>
      </c>
      <c r="K203" s="174" t="str">
        <f>VLOOKUP(E203,VIP!$A$2:$O15480,6,0)</f>
        <v>SI</v>
      </c>
      <c r="L203" s="140" t="s">
        <v>2410</v>
      </c>
      <c r="M203" s="223" t="s">
        <v>2536</v>
      </c>
      <c r="N203" s="95" t="s">
        <v>2445</v>
      </c>
      <c r="O203" s="174" t="s">
        <v>2446</v>
      </c>
      <c r="P203" s="174"/>
      <c r="Q203" s="223" t="s">
        <v>2865</v>
      </c>
    </row>
    <row r="204" spans="1:17" ht="18" x14ac:dyDescent="0.25">
      <c r="A204" s="174" t="str">
        <f>VLOOKUP(E204,'LISTADO ATM'!$A$2:$C$901,3,0)</f>
        <v>DISTRITO NACIONAL</v>
      </c>
      <c r="B204" s="150" t="s">
        <v>2853</v>
      </c>
      <c r="C204" s="96">
        <v>44425.4216087963</v>
      </c>
      <c r="D204" s="96" t="s">
        <v>2461</v>
      </c>
      <c r="E204" s="136">
        <v>958</v>
      </c>
      <c r="F204" s="174" t="str">
        <f>VLOOKUP(E204,VIP!$A$2:$O15031,2,0)</f>
        <v>DRBR958</v>
      </c>
      <c r="G204" s="174" t="str">
        <f>VLOOKUP(E204,'LISTADO ATM'!$A$2:$B$900,2,0)</f>
        <v xml:space="preserve">ATM Olé Aut. San Isidro </v>
      </c>
      <c r="H204" s="174" t="str">
        <f>VLOOKUP(E204,VIP!$A$2:$O19992,7,FALSE)</f>
        <v>Si</v>
      </c>
      <c r="I204" s="174" t="str">
        <f>VLOOKUP(E204,VIP!$A$2:$O11957,8,FALSE)</f>
        <v>Si</v>
      </c>
      <c r="J204" s="174" t="str">
        <f>VLOOKUP(E204,VIP!$A$2:$O11907,8,FALSE)</f>
        <v>Si</v>
      </c>
      <c r="K204" s="174" t="str">
        <f>VLOOKUP(E204,VIP!$A$2:$O15481,6,0)</f>
        <v>NO</v>
      </c>
      <c r="L204" s="140" t="s">
        <v>2685</v>
      </c>
      <c r="M204" s="223" t="s">
        <v>2536</v>
      </c>
      <c r="N204" s="223" t="s">
        <v>2861</v>
      </c>
      <c r="O204" s="174" t="s">
        <v>2862</v>
      </c>
      <c r="P204" s="174" t="s">
        <v>2864</v>
      </c>
      <c r="Q204" s="223" t="s">
        <v>2823</v>
      </c>
    </row>
    <row r="205" spans="1:17" ht="18" x14ac:dyDescent="0.25">
      <c r="A205" s="174" t="str">
        <f>VLOOKUP(E205,'LISTADO ATM'!$A$2:$C$901,3,0)</f>
        <v>DISTRITO NACIONAL</v>
      </c>
      <c r="B205" s="150" t="s">
        <v>2854</v>
      </c>
      <c r="C205" s="96">
        <v>44425.427916666667</v>
      </c>
      <c r="D205" s="96" t="s">
        <v>2461</v>
      </c>
      <c r="E205" s="136">
        <v>70</v>
      </c>
      <c r="F205" s="174" t="str">
        <f>VLOOKUP(E205,VIP!$A$2:$O15032,2,0)</f>
        <v>DRBR070</v>
      </c>
      <c r="G205" s="174" t="str">
        <f>VLOOKUP(E205,'LISTADO ATM'!$A$2:$B$900,2,0)</f>
        <v xml:space="preserve">ATM Autoservicio Plaza Lama Zona Oriental </v>
      </c>
      <c r="H205" s="174" t="str">
        <f>VLOOKUP(E205,VIP!$A$2:$O19993,7,FALSE)</f>
        <v>Si</v>
      </c>
      <c r="I205" s="174" t="str">
        <f>VLOOKUP(E205,VIP!$A$2:$O11958,8,FALSE)</f>
        <v>Si</v>
      </c>
      <c r="J205" s="174" t="str">
        <f>VLOOKUP(E205,VIP!$A$2:$O11908,8,FALSE)</f>
        <v>Si</v>
      </c>
      <c r="K205" s="174" t="str">
        <f>VLOOKUP(E205,VIP!$A$2:$O15482,6,0)</f>
        <v>NO</v>
      </c>
      <c r="L205" s="140" t="s">
        <v>2859</v>
      </c>
      <c r="M205" s="223" t="s">
        <v>2536</v>
      </c>
      <c r="N205" s="223" t="s">
        <v>2861</v>
      </c>
      <c r="O205" s="174" t="s">
        <v>2862</v>
      </c>
      <c r="P205" s="174" t="s">
        <v>2860</v>
      </c>
      <c r="Q205" s="223" t="s">
        <v>2823</v>
      </c>
    </row>
    <row r="206" spans="1:17" ht="18" x14ac:dyDescent="0.25">
      <c r="A206" s="174" t="str">
        <f>VLOOKUP(E206,'LISTADO ATM'!$A$2:$C$901,3,0)</f>
        <v>ESTE</v>
      </c>
      <c r="B206" s="150" t="s">
        <v>2855</v>
      </c>
      <c r="C206" s="96">
        <v>44425.480717592596</v>
      </c>
      <c r="D206" s="96" t="s">
        <v>2461</v>
      </c>
      <c r="E206" s="136">
        <v>294</v>
      </c>
      <c r="F206" s="174" t="str">
        <f>VLOOKUP(E206,VIP!$A$2:$O15033,2,0)</f>
        <v>DRBR294</v>
      </c>
      <c r="G206" s="174" t="str">
        <f>VLOOKUP(E206,'LISTADO ATM'!$A$2:$B$900,2,0)</f>
        <v xml:space="preserve">ATM Plaza Zaglul San Pedro II </v>
      </c>
      <c r="H206" s="174" t="str">
        <f>VLOOKUP(E206,VIP!$A$2:$O19994,7,FALSE)</f>
        <v>Si</v>
      </c>
      <c r="I206" s="174" t="str">
        <f>VLOOKUP(E206,VIP!$A$2:$O11959,8,FALSE)</f>
        <v>Si</v>
      </c>
      <c r="J206" s="174" t="str">
        <f>VLOOKUP(E206,VIP!$A$2:$O11909,8,FALSE)</f>
        <v>Si</v>
      </c>
      <c r="K206" s="174" t="str">
        <f>VLOOKUP(E206,VIP!$A$2:$O15483,6,0)</f>
        <v>NO</v>
      </c>
      <c r="L206" s="140" t="s">
        <v>2859</v>
      </c>
      <c r="M206" s="223" t="s">
        <v>2536</v>
      </c>
      <c r="N206" s="223" t="s">
        <v>2861</v>
      </c>
      <c r="O206" s="174" t="s">
        <v>2863</v>
      </c>
      <c r="P206" s="174" t="s">
        <v>2860</v>
      </c>
      <c r="Q206" s="223" t="s">
        <v>2823</v>
      </c>
    </row>
    <row r="207" spans="1:17" ht="18" x14ac:dyDescent="0.25">
      <c r="A207" s="174" t="str">
        <f>VLOOKUP(E207,'LISTADO ATM'!$A$2:$C$901,3,0)</f>
        <v>ESTE</v>
      </c>
      <c r="B207" s="150" t="s">
        <v>2856</v>
      </c>
      <c r="C207" s="96">
        <v>44425.482233796298</v>
      </c>
      <c r="D207" s="96" t="s">
        <v>2461</v>
      </c>
      <c r="E207" s="136">
        <v>609</v>
      </c>
      <c r="F207" s="174" t="str">
        <f>VLOOKUP(E207,VIP!$A$2:$O15034,2,0)</f>
        <v>DRBR120</v>
      </c>
      <c r="G207" s="174" t="str">
        <f>VLOOKUP(E207,'LISTADO ATM'!$A$2:$B$900,2,0)</f>
        <v xml:space="preserve">ATM S/M Jumbo (San Pedro) </v>
      </c>
      <c r="H207" s="174" t="str">
        <f>VLOOKUP(E207,VIP!$A$2:$O19995,7,FALSE)</f>
        <v>Si</v>
      </c>
      <c r="I207" s="174" t="str">
        <f>VLOOKUP(E207,VIP!$A$2:$O11960,8,FALSE)</f>
        <v>Si</v>
      </c>
      <c r="J207" s="174" t="str">
        <f>VLOOKUP(E207,VIP!$A$2:$O11910,8,FALSE)</f>
        <v>Si</v>
      </c>
      <c r="K207" s="174" t="str">
        <f>VLOOKUP(E207,VIP!$A$2:$O15484,6,0)</f>
        <v>NO</v>
      </c>
      <c r="L207" s="140" t="s">
        <v>2859</v>
      </c>
      <c r="M207" s="223" t="s">
        <v>2536</v>
      </c>
      <c r="N207" s="223" t="s">
        <v>2861</v>
      </c>
      <c r="O207" s="174" t="s">
        <v>2863</v>
      </c>
      <c r="P207" s="174" t="s">
        <v>2860</v>
      </c>
      <c r="Q207" s="223" t="s">
        <v>2823</v>
      </c>
    </row>
    <row r="208" spans="1:17" ht="18" x14ac:dyDescent="0.25">
      <c r="A208" s="174" t="str">
        <f>VLOOKUP(E208,'LISTADO ATM'!$A$2:$C$901,3,0)</f>
        <v>ESTE</v>
      </c>
      <c r="B208" s="150" t="s">
        <v>2857</v>
      </c>
      <c r="C208" s="96">
        <v>44425.484398148146</v>
      </c>
      <c r="D208" s="96" t="s">
        <v>2461</v>
      </c>
      <c r="E208" s="136">
        <v>795</v>
      </c>
      <c r="F208" s="174" t="str">
        <f>VLOOKUP(E208,VIP!$A$2:$O15035,2,0)</f>
        <v>DRBR795</v>
      </c>
      <c r="G208" s="174" t="str">
        <f>VLOOKUP(E208,'LISTADO ATM'!$A$2:$B$900,2,0)</f>
        <v xml:space="preserve">ATM UNP Guaymate (La Romana) </v>
      </c>
      <c r="H208" s="174" t="str">
        <f>VLOOKUP(E208,VIP!$A$2:$O19996,7,FALSE)</f>
        <v>Si</v>
      </c>
      <c r="I208" s="174" t="str">
        <f>VLOOKUP(E208,VIP!$A$2:$O11961,8,FALSE)</f>
        <v>Si</v>
      </c>
      <c r="J208" s="174" t="str">
        <f>VLOOKUP(E208,VIP!$A$2:$O11911,8,FALSE)</f>
        <v>Si</v>
      </c>
      <c r="K208" s="174" t="str">
        <f>VLOOKUP(E208,VIP!$A$2:$O15485,6,0)</f>
        <v>NO</v>
      </c>
      <c r="L208" s="140" t="s">
        <v>2685</v>
      </c>
      <c r="M208" s="223" t="s">
        <v>2536</v>
      </c>
      <c r="N208" s="223" t="s">
        <v>2861</v>
      </c>
      <c r="O208" s="174" t="s">
        <v>2863</v>
      </c>
      <c r="P208" s="174" t="s">
        <v>2864</v>
      </c>
      <c r="Q208" s="223" t="s">
        <v>2823</v>
      </c>
    </row>
    <row r="209" spans="1:17" ht="18" x14ac:dyDescent="0.25">
      <c r="A209" s="174" t="str">
        <f>VLOOKUP(E209,'LISTADO ATM'!$A$2:$C$901,3,0)</f>
        <v>DISTRITO NACIONAL</v>
      </c>
      <c r="B209" s="150" t="s">
        <v>2858</v>
      </c>
      <c r="C209" s="96">
        <v>44425.488020833334</v>
      </c>
      <c r="D209" s="96" t="s">
        <v>2461</v>
      </c>
      <c r="E209" s="136">
        <v>835</v>
      </c>
      <c r="F209" s="174" t="str">
        <f>VLOOKUP(E209,VIP!$A$2:$O15036,2,0)</f>
        <v>DRBR835</v>
      </c>
      <c r="G209" s="174" t="str">
        <f>VLOOKUP(E209,'LISTADO ATM'!$A$2:$B$900,2,0)</f>
        <v xml:space="preserve">ATM UNP Megacentro </v>
      </c>
      <c r="H209" s="174" t="str">
        <f>VLOOKUP(E209,VIP!$A$2:$O19997,7,FALSE)</f>
        <v>Si</v>
      </c>
      <c r="I209" s="174" t="str">
        <f>VLOOKUP(E209,VIP!$A$2:$O11962,8,FALSE)</f>
        <v>Si</v>
      </c>
      <c r="J209" s="174" t="str">
        <f>VLOOKUP(E209,VIP!$A$2:$O11912,8,FALSE)</f>
        <v>Si</v>
      </c>
      <c r="K209" s="174" t="str">
        <f>VLOOKUP(E209,VIP!$A$2:$O15486,6,0)</f>
        <v>SI</v>
      </c>
      <c r="L209" s="140" t="s">
        <v>2859</v>
      </c>
      <c r="M209" s="223" t="s">
        <v>2536</v>
      </c>
      <c r="N209" s="223" t="s">
        <v>2861</v>
      </c>
      <c r="O209" s="174" t="s">
        <v>2863</v>
      </c>
      <c r="P209" s="174" t="s">
        <v>2860</v>
      </c>
      <c r="Q209" s="223" t="s">
        <v>2823</v>
      </c>
    </row>
    <row r="210" spans="1:17" ht="18" x14ac:dyDescent="0.25">
      <c r="A210" s="174" t="str">
        <f>VLOOKUP(E210,'LISTADO ATM'!$A$2:$C$901,3,0)</f>
        <v>NORTE</v>
      </c>
      <c r="B210" s="150" t="s">
        <v>2848</v>
      </c>
      <c r="C210" s="96">
        <v>44425.496689814812</v>
      </c>
      <c r="D210" s="96" t="s">
        <v>2615</v>
      </c>
      <c r="E210" s="136">
        <v>594</v>
      </c>
      <c r="F210" s="174" t="str">
        <f>VLOOKUP(E210,VIP!$A$2:$O15037,2,0)</f>
        <v>DRBR594</v>
      </c>
      <c r="G210" s="174" t="str">
        <f>VLOOKUP(E210,'LISTADO ATM'!$A$2:$B$900,2,0)</f>
        <v xml:space="preserve">ATM Plaza Venezuela II (Santiago) </v>
      </c>
      <c r="H210" s="174" t="str">
        <f>VLOOKUP(E210,VIP!$A$2:$O19998,7,FALSE)</f>
        <v>Si</v>
      </c>
      <c r="I210" s="174" t="str">
        <f>VLOOKUP(E210,VIP!$A$2:$O11963,8,FALSE)</f>
        <v>Si</v>
      </c>
      <c r="J210" s="174" t="str">
        <f>VLOOKUP(E210,VIP!$A$2:$O11913,8,FALSE)</f>
        <v>Si</v>
      </c>
      <c r="K210" s="174" t="str">
        <f>VLOOKUP(E210,VIP!$A$2:$O15487,6,0)</f>
        <v>NO</v>
      </c>
      <c r="L210" s="140" t="s">
        <v>2410</v>
      </c>
      <c r="M210" s="95" t="s">
        <v>2438</v>
      </c>
      <c r="N210" s="95" t="s">
        <v>2445</v>
      </c>
      <c r="O210" s="174" t="s">
        <v>2616</v>
      </c>
      <c r="P210" s="174"/>
      <c r="Q210" s="173" t="s">
        <v>2410</v>
      </c>
    </row>
    <row r="211" spans="1:17" ht="18" x14ac:dyDescent="0.25">
      <c r="A211" s="174" t="str">
        <f>VLOOKUP(E211,'LISTADO ATM'!$A$2:$C$901,3,0)</f>
        <v>DISTRITO NACIONAL</v>
      </c>
      <c r="B211" s="150" t="s">
        <v>2849</v>
      </c>
      <c r="C211" s="96">
        <v>44425.500543981485</v>
      </c>
      <c r="D211" s="96" t="s">
        <v>2441</v>
      </c>
      <c r="E211" s="136">
        <v>821</v>
      </c>
      <c r="F211" s="174" t="str">
        <f>VLOOKUP(E211,VIP!$A$2:$O15038,2,0)</f>
        <v>DRBR821</v>
      </c>
      <c r="G211" s="174" t="str">
        <f>VLOOKUP(E211,'LISTADO ATM'!$A$2:$B$900,2,0)</f>
        <v xml:space="preserve">ATM S/M Bravo Churchill </v>
      </c>
      <c r="H211" s="174" t="str">
        <f>VLOOKUP(E211,VIP!$A$2:$O19999,7,FALSE)</f>
        <v>Si</v>
      </c>
      <c r="I211" s="174" t="str">
        <f>VLOOKUP(E211,VIP!$A$2:$O11964,8,FALSE)</f>
        <v>No</v>
      </c>
      <c r="J211" s="174" t="str">
        <f>VLOOKUP(E211,VIP!$A$2:$O11914,8,FALSE)</f>
        <v>No</v>
      </c>
      <c r="K211" s="174" t="str">
        <f>VLOOKUP(E211,VIP!$A$2:$O15488,6,0)</f>
        <v>SI</v>
      </c>
      <c r="L211" s="140" t="s">
        <v>2410</v>
      </c>
      <c r="M211" s="95" t="s">
        <v>2438</v>
      </c>
      <c r="N211" s="95" t="s">
        <v>2445</v>
      </c>
      <c r="O211" s="174" t="s">
        <v>2446</v>
      </c>
      <c r="P211" s="174"/>
      <c r="Q211" s="173" t="s">
        <v>2410</v>
      </c>
    </row>
    <row r="212" spans="1:17" ht="18" x14ac:dyDescent="0.25">
      <c r="A212" s="174" t="str">
        <f>VLOOKUP(E212,'LISTADO ATM'!$A$2:$C$901,3,0)</f>
        <v>DISTRITO NACIONAL</v>
      </c>
      <c r="B212" s="150" t="s">
        <v>2866</v>
      </c>
      <c r="C212" s="96">
        <v>44425.510729166665</v>
      </c>
      <c r="D212" s="96" t="s">
        <v>2174</v>
      </c>
      <c r="E212" s="136">
        <v>85</v>
      </c>
      <c r="F212" s="174" t="str">
        <f>VLOOKUP(E212,VIP!$A$2:$O15039,2,0)</f>
        <v>DRBR085</v>
      </c>
      <c r="G212" s="174" t="str">
        <f>VLOOKUP(E212,'LISTADO ATM'!$A$2:$B$900,2,0)</f>
        <v xml:space="preserve">ATM Oficina San Isidro (Fuerza Aérea) </v>
      </c>
      <c r="H212" s="174" t="str">
        <f>VLOOKUP(E212,VIP!$A$2:$O20000,7,FALSE)</f>
        <v>Si</v>
      </c>
      <c r="I212" s="174" t="str">
        <f>VLOOKUP(E212,VIP!$A$2:$O11965,8,FALSE)</f>
        <v>Si</v>
      </c>
      <c r="J212" s="174" t="str">
        <f>VLOOKUP(E212,VIP!$A$2:$O11915,8,FALSE)</f>
        <v>Si</v>
      </c>
      <c r="K212" s="174" t="str">
        <f>VLOOKUP(E212,VIP!$A$2:$O15489,6,0)</f>
        <v>NO</v>
      </c>
      <c r="L212" s="140" t="s">
        <v>2621</v>
      </c>
      <c r="M212" s="95" t="s">
        <v>2438</v>
      </c>
      <c r="N212" s="95" t="s">
        <v>2445</v>
      </c>
      <c r="O212" s="174" t="s">
        <v>2447</v>
      </c>
      <c r="P212" s="174"/>
      <c r="Q212" s="173" t="s">
        <v>2621</v>
      </c>
    </row>
    <row r="213" spans="1:17" ht="18" x14ac:dyDescent="0.25">
      <c r="A213" s="174" t="str">
        <f>VLOOKUP(E213,'LISTADO ATM'!$A$2:$C$901,3,0)</f>
        <v>DISTRITO NACIONAL</v>
      </c>
      <c r="B213" s="150" t="s">
        <v>2867</v>
      </c>
      <c r="C213" s="96">
        <v>44425.515590277777</v>
      </c>
      <c r="D213" s="96" t="s">
        <v>2174</v>
      </c>
      <c r="E213" s="136">
        <v>596</v>
      </c>
      <c r="F213" s="174" t="str">
        <f>VLOOKUP(E213,VIP!$A$2:$O15040,2,0)</f>
        <v>DRBR274</v>
      </c>
      <c r="G213" s="174" t="str">
        <f>VLOOKUP(E213,'LISTADO ATM'!$A$2:$B$900,2,0)</f>
        <v xml:space="preserve">ATM Autobanco Malecón Center </v>
      </c>
      <c r="H213" s="174" t="str">
        <f>VLOOKUP(E213,VIP!$A$2:$O20001,7,FALSE)</f>
        <v>Si</v>
      </c>
      <c r="I213" s="174" t="str">
        <f>VLOOKUP(E213,VIP!$A$2:$O11966,8,FALSE)</f>
        <v>Si</v>
      </c>
      <c r="J213" s="174" t="str">
        <f>VLOOKUP(E213,VIP!$A$2:$O11916,8,FALSE)</f>
        <v>Si</v>
      </c>
      <c r="K213" s="174" t="str">
        <f>VLOOKUP(E213,VIP!$A$2:$O15490,6,0)</f>
        <v>NO</v>
      </c>
      <c r="L213" s="140" t="s">
        <v>2239</v>
      </c>
      <c r="M213" s="95" t="s">
        <v>2438</v>
      </c>
      <c r="N213" s="95" t="s">
        <v>2445</v>
      </c>
      <c r="O213" s="174" t="s">
        <v>2447</v>
      </c>
      <c r="P213" s="174"/>
      <c r="Q213" s="173" t="s">
        <v>2239</v>
      </c>
    </row>
    <row r="214" spans="1:17" ht="18" x14ac:dyDescent="0.25">
      <c r="A214" s="174" t="str">
        <f>VLOOKUP(E214,'LISTADO ATM'!$A$2:$C$901,3,0)</f>
        <v>NORTE</v>
      </c>
      <c r="B214" s="150" t="s">
        <v>2868</v>
      </c>
      <c r="C214" s="96">
        <v>44425.516388888886</v>
      </c>
      <c r="D214" s="96" t="s">
        <v>2615</v>
      </c>
      <c r="E214" s="136">
        <v>632</v>
      </c>
      <c r="F214" s="174" t="str">
        <f>VLOOKUP(E214,VIP!$A$2:$O15041,2,0)</f>
        <v>DRBR263</v>
      </c>
      <c r="G214" s="174" t="str">
        <f>VLOOKUP(E214,'LISTADO ATM'!$A$2:$B$900,2,0)</f>
        <v xml:space="preserve">ATM Autobanco Gurabo </v>
      </c>
      <c r="H214" s="174" t="str">
        <f>VLOOKUP(E214,VIP!$A$2:$O20002,7,FALSE)</f>
        <v>Si</v>
      </c>
      <c r="I214" s="174" t="str">
        <f>VLOOKUP(E214,VIP!$A$2:$O11967,8,FALSE)</f>
        <v>Si</v>
      </c>
      <c r="J214" s="174" t="str">
        <f>VLOOKUP(E214,VIP!$A$2:$O11917,8,FALSE)</f>
        <v>Si</v>
      </c>
      <c r="K214" s="174" t="str">
        <f>VLOOKUP(E214,VIP!$A$2:$O15491,6,0)</f>
        <v>NO</v>
      </c>
      <c r="L214" s="140" t="s">
        <v>2410</v>
      </c>
      <c r="M214" s="95" t="s">
        <v>2438</v>
      </c>
      <c r="N214" s="95" t="s">
        <v>2445</v>
      </c>
      <c r="O214" s="174" t="s">
        <v>2616</v>
      </c>
      <c r="P214" s="174"/>
      <c r="Q214" s="173" t="s">
        <v>2410</v>
      </c>
    </row>
    <row r="215" spans="1:17" ht="18" x14ac:dyDescent="0.25">
      <c r="A215" s="174" t="str">
        <f>VLOOKUP(E215,'LISTADO ATM'!$A$2:$C$901,3,0)</f>
        <v>DISTRITO NACIONAL</v>
      </c>
      <c r="B215" s="150" t="s">
        <v>2869</v>
      </c>
      <c r="C215" s="96">
        <v>44425.523761574077</v>
      </c>
      <c r="D215" s="96" t="s">
        <v>2174</v>
      </c>
      <c r="E215" s="136">
        <v>12</v>
      </c>
      <c r="F215" s="174" t="str">
        <f>VLOOKUP(E215,VIP!$A$2:$O15042,2,0)</f>
        <v>DRBR012</v>
      </c>
      <c r="G215" s="174" t="str">
        <f>VLOOKUP(E215,'LISTADO ATM'!$A$2:$B$900,2,0)</f>
        <v xml:space="preserve">ATM Comercial Ganadera (San Isidro) </v>
      </c>
      <c r="H215" s="174" t="str">
        <f>VLOOKUP(E215,VIP!$A$2:$O20003,7,FALSE)</f>
        <v>Si</v>
      </c>
      <c r="I215" s="174" t="str">
        <f>VLOOKUP(E215,VIP!$A$2:$O11968,8,FALSE)</f>
        <v>No</v>
      </c>
      <c r="J215" s="174" t="str">
        <f>VLOOKUP(E215,VIP!$A$2:$O11918,8,FALSE)</f>
        <v>No</v>
      </c>
      <c r="K215" s="174" t="str">
        <f>VLOOKUP(E215,VIP!$A$2:$O15492,6,0)</f>
        <v>NO</v>
      </c>
      <c r="L215" s="140" t="s">
        <v>2457</v>
      </c>
      <c r="M215" s="95" t="s">
        <v>2438</v>
      </c>
      <c r="N215" s="95" t="s">
        <v>2445</v>
      </c>
      <c r="O215" s="174" t="s">
        <v>2447</v>
      </c>
      <c r="P215" s="174"/>
      <c r="Q215" s="173" t="s">
        <v>2457</v>
      </c>
    </row>
    <row r="216" spans="1:17" ht="18" x14ac:dyDescent="0.25">
      <c r="A216" s="174" t="str">
        <f>VLOOKUP(E216,'LISTADO ATM'!$A$2:$C$901,3,0)</f>
        <v>DISTRITO NACIONAL</v>
      </c>
      <c r="B216" s="150" t="s">
        <v>2870</v>
      </c>
      <c r="C216" s="96">
        <v>44425.532048611109</v>
      </c>
      <c r="D216" s="96" t="s">
        <v>2174</v>
      </c>
      <c r="E216" s="136">
        <v>952</v>
      </c>
      <c r="F216" s="174" t="str">
        <f>VLOOKUP(E216,VIP!$A$2:$O15043,2,0)</f>
        <v>DRBR16L</v>
      </c>
      <c r="G216" s="174" t="str">
        <f>VLOOKUP(E216,'LISTADO ATM'!$A$2:$B$900,2,0)</f>
        <v xml:space="preserve">ATM Alvarez Rivas </v>
      </c>
      <c r="H216" s="174" t="str">
        <f>VLOOKUP(E216,VIP!$A$2:$O20004,7,FALSE)</f>
        <v>Si</v>
      </c>
      <c r="I216" s="174" t="str">
        <f>VLOOKUP(E216,VIP!$A$2:$O11969,8,FALSE)</f>
        <v>Si</v>
      </c>
      <c r="J216" s="174" t="str">
        <f>VLOOKUP(E216,VIP!$A$2:$O11919,8,FALSE)</f>
        <v>Si</v>
      </c>
      <c r="K216" s="174" t="str">
        <f>VLOOKUP(E216,VIP!$A$2:$O15493,6,0)</f>
        <v>NO</v>
      </c>
      <c r="L216" s="140" t="s">
        <v>2457</v>
      </c>
      <c r="M216" s="95" t="s">
        <v>2438</v>
      </c>
      <c r="N216" s="95" t="s">
        <v>2445</v>
      </c>
      <c r="O216" s="174" t="s">
        <v>2447</v>
      </c>
      <c r="P216" s="174"/>
      <c r="Q216" s="173" t="s">
        <v>2457</v>
      </c>
    </row>
    <row r="217" spans="1:17" ht="18" x14ac:dyDescent="0.25">
      <c r="A217" s="174" t="str">
        <f>VLOOKUP(E217,'LISTADO ATM'!$A$2:$C$901,3,0)</f>
        <v>DISTRITO NACIONAL</v>
      </c>
      <c r="B217" s="150" t="s">
        <v>2871</v>
      </c>
      <c r="C217" s="96">
        <v>44425.53361111111</v>
      </c>
      <c r="D217" s="96" t="s">
        <v>2174</v>
      </c>
      <c r="E217" s="136">
        <v>26</v>
      </c>
      <c r="F217" s="174" t="str">
        <f>VLOOKUP(E217,VIP!$A$2:$O15044,2,0)</f>
        <v>DRBR221</v>
      </c>
      <c r="G217" s="174" t="str">
        <f>VLOOKUP(E217,'LISTADO ATM'!$A$2:$B$900,2,0)</f>
        <v>ATM S/M Jumbo San Isidro</v>
      </c>
      <c r="H217" s="174" t="str">
        <f>VLOOKUP(E217,VIP!$A$2:$O20005,7,FALSE)</f>
        <v>Si</v>
      </c>
      <c r="I217" s="174" t="str">
        <f>VLOOKUP(E217,VIP!$A$2:$O11970,8,FALSE)</f>
        <v>Si</v>
      </c>
      <c r="J217" s="174" t="str">
        <f>VLOOKUP(E217,VIP!$A$2:$O11920,8,FALSE)</f>
        <v>Si</v>
      </c>
      <c r="K217" s="174" t="str">
        <f>VLOOKUP(E217,VIP!$A$2:$O15494,6,0)</f>
        <v>NO</v>
      </c>
      <c r="L217" s="140" t="s">
        <v>2457</v>
      </c>
      <c r="M217" s="95" t="s">
        <v>2438</v>
      </c>
      <c r="N217" s="95" t="s">
        <v>2445</v>
      </c>
      <c r="O217" s="174" t="s">
        <v>2447</v>
      </c>
      <c r="P217" s="174"/>
      <c r="Q217" s="173" t="s">
        <v>2457</v>
      </c>
    </row>
    <row r="218" spans="1:17" ht="18" x14ac:dyDescent="0.25">
      <c r="A218" s="174" t="str">
        <f>VLOOKUP(E218,'LISTADO ATM'!$A$2:$C$901,3,0)</f>
        <v>DISTRITO NACIONAL</v>
      </c>
      <c r="B218" s="150" t="s">
        <v>2872</v>
      </c>
      <c r="C218" s="96">
        <v>44425.538946759261</v>
      </c>
      <c r="D218" s="96" t="s">
        <v>2441</v>
      </c>
      <c r="E218" s="136">
        <v>507</v>
      </c>
      <c r="F218" s="174" t="str">
        <f>VLOOKUP(E218,VIP!$A$2:$O15045,2,0)</f>
        <v>DRBR507</v>
      </c>
      <c r="G218" s="174" t="str">
        <f>VLOOKUP(E218,'LISTADO ATM'!$A$2:$B$900,2,0)</f>
        <v>ATM Estación Sigma Boca Chica</v>
      </c>
      <c r="H218" s="174" t="str">
        <f>VLOOKUP(E218,VIP!$A$2:$O20006,7,FALSE)</f>
        <v>Si</v>
      </c>
      <c r="I218" s="174" t="str">
        <f>VLOOKUP(E218,VIP!$A$2:$O11971,8,FALSE)</f>
        <v>Si</v>
      </c>
      <c r="J218" s="174" t="str">
        <f>VLOOKUP(E218,VIP!$A$2:$O11921,8,FALSE)</f>
        <v>Si</v>
      </c>
      <c r="K218" s="174" t="str">
        <f>VLOOKUP(E218,VIP!$A$2:$O15495,6,0)</f>
        <v>NO</v>
      </c>
      <c r="L218" s="140" t="s">
        <v>2410</v>
      </c>
      <c r="M218" s="95" t="s">
        <v>2438</v>
      </c>
      <c r="N218" s="95" t="s">
        <v>2445</v>
      </c>
      <c r="O218" s="174" t="s">
        <v>2446</v>
      </c>
      <c r="P218" s="174"/>
      <c r="Q218" s="173" t="s">
        <v>2410</v>
      </c>
    </row>
    <row r="219" spans="1:17" ht="18" x14ac:dyDescent="0.25">
      <c r="A219" s="174" t="str">
        <f>VLOOKUP(E219,'LISTADO ATM'!$A$2:$C$901,3,0)</f>
        <v>NORTE</v>
      </c>
      <c r="B219" s="150" t="s">
        <v>2873</v>
      </c>
      <c r="C219" s="96">
        <v>44425.540682870371</v>
      </c>
      <c r="D219" s="96" t="s">
        <v>2461</v>
      </c>
      <c r="E219" s="136">
        <v>93</v>
      </c>
      <c r="F219" s="174" t="str">
        <f>VLOOKUP(E219,VIP!$A$2:$O15046,2,0)</f>
        <v>DRBR093</v>
      </c>
      <c r="G219" s="174" t="str">
        <f>VLOOKUP(E219,'LISTADO ATM'!$A$2:$B$900,2,0)</f>
        <v xml:space="preserve">ATM Oficina Cotuí </v>
      </c>
      <c r="H219" s="174" t="str">
        <f>VLOOKUP(E219,VIP!$A$2:$O20007,7,FALSE)</f>
        <v>Si</v>
      </c>
      <c r="I219" s="174" t="str">
        <f>VLOOKUP(E219,VIP!$A$2:$O11972,8,FALSE)</f>
        <v>Si</v>
      </c>
      <c r="J219" s="174" t="str">
        <f>VLOOKUP(E219,VIP!$A$2:$O11922,8,FALSE)</f>
        <v>Si</v>
      </c>
      <c r="K219" s="174" t="str">
        <f>VLOOKUP(E219,VIP!$A$2:$O15496,6,0)</f>
        <v>SI</v>
      </c>
      <c r="L219" s="140" t="s">
        <v>2884</v>
      </c>
      <c r="M219" s="95" t="s">
        <v>2438</v>
      </c>
      <c r="N219" s="95" t="s">
        <v>2445</v>
      </c>
      <c r="O219" s="174" t="s">
        <v>2747</v>
      </c>
      <c r="P219" s="174"/>
      <c r="Q219" s="173" t="s">
        <v>2884</v>
      </c>
    </row>
    <row r="220" spans="1:17" ht="18" x14ac:dyDescent="0.25">
      <c r="A220" s="174" t="str">
        <f>VLOOKUP(E220,'LISTADO ATM'!$A$2:$C$901,3,0)</f>
        <v>DISTRITO NACIONAL</v>
      </c>
      <c r="B220" s="150" t="s">
        <v>2874</v>
      </c>
      <c r="C220" s="96">
        <v>44425.543078703704</v>
      </c>
      <c r="D220" s="96" t="s">
        <v>2441</v>
      </c>
      <c r="E220" s="136">
        <v>970</v>
      </c>
      <c r="F220" s="174" t="str">
        <f>VLOOKUP(E220,VIP!$A$2:$O15047,2,0)</f>
        <v>DRBR970</v>
      </c>
      <c r="G220" s="174" t="str">
        <f>VLOOKUP(E220,'LISTADO ATM'!$A$2:$B$900,2,0)</f>
        <v xml:space="preserve">ATM S/M Olé Haina </v>
      </c>
      <c r="H220" s="174" t="str">
        <f>VLOOKUP(E220,VIP!$A$2:$O20008,7,FALSE)</f>
        <v>Si</v>
      </c>
      <c r="I220" s="174" t="str">
        <f>VLOOKUP(E220,VIP!$A$2:$O11973,8,FALSE)</f>
        <v>Si</v>
      </c>
      <c r="J220" s="174" t="str">
        <f>VLOOKUP(E220,VIP!$A$2:$O11923,8,FALSE)</f>
        <v>Si</v>
      </c>
      <c r="K220" s="174" t="str">
        <f>VLOOKUP(E220,VIP!$A$2:$O15497,6,0)</f>
        <v>NO</v>
      </c>
      <c r="L220" s="140" t="s">
        <v>2884</v>
      </c>
      <c r="M220" s="95" t="s">
        <v>2438</v>
      </c>
      <c r="N220" s="95" t="s">
        <v>2445</v>
      </c>
      <c r="O220" s="174" t="s">
        <v>2446</v>
      </c>
      <c r="P220" s="174"/>
      <c r="Q220" s="173" t="s">
        <v>2884</v>
      </c>
    </row>
    <row r="221" spans="1:17" ht="18" x14ac:dyDescent="0.25">
      <c r="A221" s="174" t="str">
        <f>VLOOKUP(E221,'LISTADO ATM'!$A$2:$C$901,3,0)</f>
        <v>ESTE</v>
      </c>
      <c r="B221" s="150" t="s">
        <v>2875</v>
      </c>
      <c r="C221" s="96">
        <v>44425.553703703707</v>
      </c>
      <c r="D221" s="96" t="s">
        <v>2174</v>
      </c>
      <c r="E221" s="136">
        <v>289</v>
      </c>
      <c r="F221" s="174" t="str">
        <f>VLOOKUP(E221,VIP!$A$2:$O15048,2,0)</f>
        <v>DRBR910</v>
      </c>
      <c r="G221" s="174" t="str">
        <f>VLOOKUP(E221,'LISTADO ATM'!$A$2:$B$900,2,0)</f>
        <v>ATM Oficina Bávaro II</v>
      </c>
      <c r="H221" s="174" t="str">
        <f>VLOOKUP(E221,VIP!$A$2:$O20009,7,FALSE)</f>
        <v>Si</v>
      </c>
      <c r="I221" s="174" t="str">
        <f>VLOOKUP(E221,VIP!$A$2:$O11974,8,FALSE)</f>
        <v>Si</v>
      </c>
      <c r="J221" s="174" t="str">
        <f>VLOOKUP(E221,VIP!$A$2:$O11924,8,FALSE)</f>
        <v>Si</v>
      </c>
      <c r="K221" s="174" t="str">
        <f>VLOOKUP(E221,VIP!$A$2:$O15498,6,0)</f>
        <v>NO</v>
      </c>
      <c r="L221" s="140" t="s">
        <v>2213</v>
      </c>
      <c r="M221" s="95" t="s">
        <v>2438</v>
      </c>
      <c r="N221" s="95" t="s">
        <v>2445</v>
      </c>
      <c r="O221" s="174" t="s">
        <v>2447</v>
      </c>
      <c r="P221" s="174"/>
      <c r="Q221" s="173" t="s">
        <v>2213</v>
      </c>
    </row>
    <row r="222" spans="1:17" ht="18" x14ac:dyDescent="0.25">
      <c r="A222" s="174" t="str">
        <f>VLOOKUP(E222,'LISTADO ATM'!$A$2:$C$901,3,0)</f>
        <v>NORTE</v>
      </c>
      <c r="B222" s="150" t="s">
        <v>2876</v>
      </c>
      <c r="C222" s="96">
        <v>44425.554710648146</v>
      </c>
      <c r="D222" s="96" t="s">
        <v>2461</v>
      </c>
      <c r="E222" s="136">
        <v>333</v>
      </c>
      <c r="F222" s="174" t="str">
        <f>VLOOKUP(E222,VIP!$A$2:$O15049,2,0)</f>
        <v>DRBR333</v>
      </c>
      <c r="G222" s="174" t="str">
        <f>VLOOKUP(E222,'LISTADO ATM'!$A$2:$B$900,2,0)</f>
        <v>ATM Oficina Turey Maimón</v>
      </c>
      <c r="H222" s="174" t="str">
        <f>VLOOKUP(E222,VIP!$A$2:$O20010,7,FALSE)</f>
        <v>Si</v>
      </c>
      <c r="I222" s="174" t="str">
        <f>VLOOKUP(E222,VIP!$A$2:$O11975,8,FALSE)</f>
        <v>Si</v>
      </c>
      <c r="J222" s="174" t="str">
        <f>VLOOKUP(E222,VIP!$A$2:$O11925,8,FALSE)</f>
        <v>Si</v>
      </c>
      <c r="K222" s="174" t="str">
        <f>VLOOKUP(E222,VIP!$A$2:$O15499,6,0)</f>
        <v>NO</v>
      </c>
      <c r="L222" s="140" t="s">
        <v>2551</v>
      </c>
      <c r="M222" s="95" t="s">
        <v>2438</v>
      </c>
      <c r="N222" s="95" t="s">
        <v>2445</v>
      </c>
      <c r="O222" s="174" t="s">
        <v>2747</v>
      </c>
      <c r="P222" s="174"/>
      <c r="Q222" s="173" t="s">
        <v>2551</v>
      </c>
    </row>
    <row r="223" spans="1:17" ht="18" x14ac:dyDescent="0.25">
      <c r="A223" s="174" t="str">
        <f>VLOOKUP(E223,'LISTADO ATM'!$A$2:$C$901,3,0)</f>
        <v>DISTRITO NACIONAL</v>
      </c>
      <c r="B223" s="150" t="s">
        <v>2877</v>
      </c>
      <c r="C223" s="96">
        <v>44425.558634259258</v>
      </c>
      <c r="D223" s="96" t="s">
        <v>2441</v>
      </c>
      <c r="E223" s="136">
        <v>54</v>
      </c>
      <c r="F223" s="174" t="str">
        <f>VLOOKUP(E223,VIP!$A$2:$O15050,2,0)</f>
        <v>DRBR054</v>
      </c>
      <c r="G223" s="174" t="str">
        <f>VLOOKUP(E223,'LISTADO ATM'!$A$2:$B$900,2,0)</f>
        <v xml:space="preserve">ATM Autoservicio Galería 360 </v>
      </c>
      <c r="H223" s="174" t="str">
        <f>VLOOKUP(E223,VIP!$A$2:$O20011,7,FALSE)</f>
        <v>Si</v>
      </c>
      <c r="I223" s="174" t="str">
        <f>VLOOKUP(E223,VIP!$A$2:$O11976,8,FALSE)</f>
        <v>Si</v>
      </c>
      <c r="J223" s="174" t="str">
        <f>VLOOKUP(E223,VIP!$A$2:$O11926,8,FALSE)</f>
        <v>Si</v>
      </c>
      <c r="K223" s="174" t="str">
        <f>VLOOKUP(E223,VIP!$A$2:$O15500,6,0)</f>
        <v>NO</v>
      </c>
      <c r="L223" s="140" t="s">
        <v>2885</v>
      </c>
      <c r="M223" s="95" t="s">
        <v>2438</v>
      </c>
      <c r="N223" s="95" t="s">
        <v>2445</v>
      </c>
      <c r="O223" s="174" t="s">
        <v>2446</v>
      </c>
      <c r="P223" s="174"/>
      <c r="Q223" s="173" t="s">
        <v>2885</v>
      </c>
    </row>
    <row r="224" spans="1:17" ht="18" x14ac:dyDescent="0.25">
      <c r="A224" s="174" t="str">
        <f>VLOOKUP(E224,'LISTADO ATM'!$A$2:$C$901,3,0)</f>
        <v>DISTRITO NACIONAL</v>
      </c>
      <c r="B224" s="150" t="s">
        <v>2878</v>
      </c>
      <c r="C224" s="96">
        <v>44425.56150462963</v>
      </c>
      <c r="D224" s="96" t="s">
        <v>2174</v>
      </c>
      <c r="E224" s="136">
        <v>696</v>
      </c>
      <c r="F224" s="174" t="str">
        <f>VLOOKUP(E224,VIP!$A$2:$O15051,2,0)</f>
        <v>DRBR696</v>
      </c>
      <c r="G224" s="174" t="str">
        <f>VLOOKUP(E224,'LISTADO ATM'!$A$2:$B$900,2,0)</f>
        <v>ATM Olé Jacobo Majluta</v>
      </c>
      <c r="H224" s="174" t="str">
        <f>VLOOKUP(E224,VIP!$A$2:$O20012,7,FALSE)</f>
        <v>Si</v>
      </c>
      <c r="I224" s="174" t="str">
        <f>VLOOKUP(E224,VIP!$A$2:$O11977,8,FALSE)</f>
        <v>Si</v>
      </c>
      <c r="J224" s="174" t="str">
        <f>VLOOKUP(E224,VIP!$A$2:$O11927,8,FALSE)</f>
        <v>Si</v>
      </c>
      <c r="K224" s="174" t="str">
        <f>VLOOKUP(E224,VIP!$A$2:$O15501,6,0)</f>
        <v>NO</v>
      </c>
      <c r="L224" s="140" t="s">
        <v>2457</v>
      </c>
      <c r="M224" s="95" t="s">
        <v>2438</v>
      </c>
      <c r="N224" s="95" t="s">
        <v>2445</v>
      </c>
      <c r="O224" s="174" t="s">
        <v>2447</v>
      </c>
      <c r="P224" s="174"/>
      <c r="Q224" s="173" t="s">
        <v>2457</v>
      </c>
    </row>
    <row r="225" spans="1:17" ht="18" x14ac:dyDescent="0.25">
      <c r="A225" s="174" t="str">
        <f>VLOOKUP(E225,'LISTADO ATM'!$A$2:$C$901,3,0)</f>
        <v>DISTRITO NACIONAL</v>
      </c>
      <c r="B225" s="150" t="s">
        <v>2879</v>
      </c>
      <c r="C225" s="96">
        <v>44425.612268518518</v>
      </c>
      <c r="D225" s="96" t="s">
        <v>2174</v>
      </c>
      <c r="E225" s="136">
        <v>248</v>
      </c>
      <c r="F225" s="174" t="str">
        <f>VLOOKUP(E225,VIP!$A$2:$O15052,2,0)</f>
        <v>DRBR248</v>
      </c>
      <c r="G225" s="174" t="str">
        <f>VLOOKUP(E225,'LISTADO ATM'!$A$2:$B$900,2,0)</f>
        <v xml:space="preserve">ATM Shell Paraiso </v>
      </c>
      <c r="H225" s="174" t="str">
        <f>VLOOKUP(E225,VIP!$A$2:$O20013,7,FALSE)</f>
        <v>Si</v>
      </c>
      <c r="I225" s="174" t="str">
        <f>VLOOKUP(E225,VIP!$A$2:$O11978,8,FALSE)</f>
        <v>Si</v>
      </c>
      <c r="J225" s="174" t="str">
        <f>VLOOKUP(E225,VIP!$A$2:$O11928,8,FALSE)</f>
        <v>Si</v>
      </c>
      <c r="K225" s="174" t="str">
        <f>VLOOKUP(E225,VIP!$A$2:$O15502,6,0)</f>
        <v>NO</v>
      </c>
      <c r="L225" s="140" t="s">
        <v>2213</v>
      </c>
      <c r="M225" s="95" t="s">
        <v>2438</v>
      </c>
      <c r="N225" s="95" t="s">
        <v>2445</v>
      </c>
      <c r="O225" s="174" t="s">
        <v>2447</v>
      </c>
      <c r="P225" s="174"/>
      <c r="Q225" s="173" t="s">
        <v>2213</v>
      </c>
    </row>
    <row r="226" spans="1:17" ht="18" x14ac:dyDescent="0.25">
      <c r="A226" s="174" t="str">
        <f>VLOOKUP(E226,'LISTADO ATM'!$A$2:$C$901,3,0)</f>
        <v>DISTRITO NACIONAL</v>
      </c>
      <c r="B226" s="150" t="s">
        <v>2880</v>
      </c>
      <c r="C226" s="96">
        <v>44425.61414351852</v>
      </c>
      <c r="D226" s="96" t="s">
        <v>2174</v>
      </c>
      <c r="E226" s="136">
        <v>961</v>
      </c>
      <c r="F226" s="174" t="str">
        <f>VLOOKUP(E226,VIP!$A$2:$O15053,2,0)</f>
        <v>DRBR03H</v>
      </c>
      <c r="G226" s="174" t="str">
        <f>VLOOKUP(E226,'LISTADO ATM'!$A$2:$B$900,2,0)</f>
        <v xml:space="preserve">ATM Listín Diario </v>
      </c>
      <c r="H226" s="174" t="str">
        <f>VLOOKUP(E226,VIP!$A$2:$O20014,7,FALSE)</f>
        <v>Si</v>
      </c>
      <c r="I226" s="174" t="str">
        <f>VLOOKUP(E226,VIP!$A$2:$O11979,8,FALSE)</f>
        <v>Si</v>
      </c>
      <c r="J226" s="174" t="str">
        <f>VLOOKUP(E226,VIP!$A$2:$O11929,8,FALSE)</f>
        <v>Si</v>
      </c>
      <c r="K226" s="174" t="str">
        <f>VLOOKUP(E226,VIP!$A$2:$O15503,6,0)</f>
        <v>NO</v>
      </c>
      <c r="L226" s="140" t="s">
        <v>2213</v>
      </c>
      <c r="M226" s="95" t="s">
        <v>2438</v>
      </c>
      <c r="N226" s="95" t="s">
        <v>2445</v>
      </c>
      <c r="O226" s="174" t="s">
        <v>2447</v>
      </c>
      <c r="P226" s="174"/>
      <c r="Q226" s="173" t="s">
        <v>2213</v>
      </c>
    </row>
    <row r="227" spans="1:17" ht="18" x14ac:dyDescent="0.25">
      <c r="A227" s="174" t="str">
        <f>VLOOKUP(E227,'LISTADO ATM'!$A$2:$C$901,3,0)</f>
        <v>DISTRITO NACIONAL</v>
      </c>
      <c r="B227" s="150" t="s">
        <v>2881</v>
      </c>
      <c r="C227" s="96">
        <v>44425.616724537038</v>
      </c>
      <c r="D227" s="96" t="s">
        <v>2461</v>
      </c>
      <c r="E227" s="136">
        <v>37</v>
      </c>
      <c r="F227" s="174" t="str">
        <f>VLOOKUP(E227,VIP!$A$2:$O15054,2,0)</f>
        <v>DRBR037</v>
      </c>
      <c r="G227" s="174" t="str">
        <f>VLOOKUP(E227,'LISTADO ATM'!$A$2:$B$900,2,0)</f>
        <v xml:space="preserve">ATM Oficina Villa Mella </v>
      </c>
      <c r="H227" s="174" t="str">
        <f>VLOOKUP(E227,VIP!$A$2:$O20015,7,FALSE)</f>
        <v>Si</v>
      </c>
      <c r="I227" s="174" t="str">
        <f>VLOOKUP(E227,VIP!$A$2:$O11980,8,FALSE)</f>
        <v>Si</v>
      </c>
      <c r="J227" s="174" t="str">
        <f>VLOOKUP(E227,VIP!$A$2:$O11930,8,FALSE)</f>
        <v>Si</v>
      </c>
      <c r="K227" s="174" t="str">
        <f>VLOOKUP(E227,VIP!$A$2:$O15504,6,0)</f>
        <v>SI</v>
      </c>
      <c r="L227" s="140" t="s">
        <v>2884</v>
      </c>
      <c r="M227" s="95" t="s">
        <v>2438</v>
      </c>
      <c r="N227" s="95" t="s">
        <v>2445</v>
      </c>
      <c r="O227" s="174" t="s">
        <v>2883</v>
      </c>
      <c r="P227" s="174"/>
      <c r="Q227" s="173" t="s">
        <v>2884</v>
      </c>
    </row>
    <row r="228" spans="1:17" ht="18" x14ac:dyDescent="0.25">
      <c r="A228" s="174" t="str">
        <f>VLOOKUP(E228,'LISTADO ATM'!$A$2:$C$901,3,0)</f>
        <v>DISTRITO NACIONAL</v>
      </c>
      <c r="B228" s="150" t="s">
        <v>2882</v>
      </c>
      <c r="C228" s="96">
        <v>44425.617210648146</v>
      </c>
      <c r="D228" s="96" t="s">
        <v>2461</v>
      </c>
      <c r="E228" s="136">
        <v>35</v>
      </c>
      <c r="F228" s="174" t="str">
        <f>VLOOKUP(E228,VIP!$A$2:$O15055,2,0)</f>
        <v>DRBR035</v>
      </c>
      <c r="G228" s="174" t="str">
        <f>VLOOKUP(E228,'LISTADO ATM'!$A$2:$B$900,2,0)</f>
        <v xml:space="preserve">ATM Dirección General de Aduanas I </v>
      </c>
      <c r="H228" s="174" t="str">
        <f>VLOOKUP(E228,VIP!$A$2:$O20016,7,FALSE)</f>
        <v>Si</v>
      </c>
      <c r="I228" s="174" t="str">
        <f>VLOOKUP(E228,VIP!$A$2:$O11981,8,FALSE)</f>
        <v>Si</v>
      </c>
      <c r="J228" s="174" t="str">
        <f>VLOOKUP(E228,VIP!$A$2:$O11931,8,FALSE)</f>
        <v>Si</v>
      </c>
      <c r="K228" s="174" t="str">
        <f>VLOOKUP(E228,VIP!$A$2:$O15505,6,0)</f>
        <v>NO</v>
      </c>
      <c r="L228" s="140" t="s">
        <v>2621</v>
      </c>
      <c r="M228" s="95" t="s">
        <v>2438</v>
      </c>
      <c r="N228" s="95" t="s">
        <v>2445</v>
      </c>
      <c r="O228" s="174" t="s">
        <v>2462</v>
      </c>
      <c r="P228" s="174" t="s">
        <v>2886</v>
      </c>
      <c r="Q228" s="173" t="s">
        <v>2621</v>
      </c>
    </row>
    <row r="229" spans="1:17" ht="18" x14ac:dyDescent="0.25">
      <c r="A229" s="174" t="str">
        <f>VLOOKUP(E229,'LISTADO ATM'!$A$2:$C$901,3,0)</f>
        <v>DISTRITO NACIONAL</v>
      </c>
      <c r="B229" s="150" t="s">
        <v>2887</v>
      </c>
      <c r="C229" s="96">
        <v>44425.598113425927</v>
      </c>
      <c r="D229" s="96" t="s">
        <v>2461</v>
      </c>
      <c r="E229" s="136">
        <v>406</v>
      </c>
      <c r="F229" s="174" t="str">
        <f>VLOOKUP(E229,VIP!$A$2:$O15056,2,0)</f>
        <v>DRBR406</v>
      </c>
      <c r="G229" s="174" t="str">
        <f>VLOOKUP(E229,'LISTADO ATM'!$A$2:$B$900,2,0)</f>
        <v xml:space="preserve">ATM UNP Plaza Lama Máximo Gómez </v>
      </c>
      <c r="H229" s="174" t="str">
        <f>VLOOKUP(E229,VIP!$A$2:$O20017,7,FALSE)</f>
        <v>Si</v>
      </c>
      <c r="I229" s="174" t="str">
        <f>VLOOKUP(E229,VIP!$A$2:$O11982,8,FALSE)</f>
        <v>Si</v>
      </c>
      <c r="J229" s="174" t="str">
        <f>VLOOKUP(E229,VIP!$A$2:$O11932,8,FALSE)</f>
        <v>Si</v>
      </c>
      <c r="K229" s="174" t="str">
        <f>VLOOKUP(E229,VIP!$A$2:$O15506,6,0)</f>
        <v>SI</v>
      </c>
      <c r="L229" s="140" t="s">
        <v>2859</v>
      </c>
      <c r="M229" s="223" t="s">
        <v>2536</v>
      </c>
      <c r="N229" s="223" t="s">
        <v>2861</v>
      </c>
      <c r="O229" s="174" t="s">
        <v>2863</v>
      </c>
      <c r="P229" s="174" t="s">
        <v>2860</v>
      </c>
      <c r="Q229" s="223" t="s">
        <v>2896</v>
      </c>
    </row>
    <row r="230" spans="1:17" ht="18" x14ac:dyDescent="0.25">
      <c r="A230" s="174" t="str">
        <f>VLOOKUP(E230,'LISTADO ATM'!$A$2:$C$901,3,0)</f>
        <v>DISTRITO NACIONAL</v>
      </c>
      <c r="B230" s="150" t="s">
        <v>2888</v>
      </c>
      <c r="C230" s="96">
        <v>44425.599537037036</v>
      </c>
      <c r="D230" s="96" t="s">
        <v>2461</v>
      </c>
      <c r="E230" s="136">
        <v>43</v>
      </c>
      <c r="F230" s="174" t="str">
        <f>VLOOKUP(E230,VIP!$A$2:$O15057,2,0)</f>
        <v>DRBR043</v>
      </c>
      <c r="G230" s="174" t="str">
        <f>VLOOKUP(E230,'LISTADO ATM'!$A$2:$B$900,2,0)</f>
        <v xml:space="preserve">ATM Zona Franca San Isidro </v>
      </c>
      <c r="H230" s="174" t="str">
        <f>VLOOKUP(E230,VIP!$A$2:$O20018,7,FALSE)</f>
        <v>Si</v>
      </c>
      <c r="I230" s="174" t="str">
        <f>VLOOKUP(E230,VIP!$A$2:$O11983,8,FALSE)</f>
        <v>No</v>
      </c>
      <c r="J230" s="174" t="str">
        <f>VLOOKUP(E230,VIP!$A$2:$O11933,8,FALSE)</f>
        <v>No</v>
      </c>
      <c r="K230" s="174" t="str">
        <f>VLOOKUP(E230,VIP!$A$2:$O15507,6,0)</f>
        <v>NO</v>
      </c>
      <c r="L230" s="140" t="s">
        <v>2859</v>
      </c>
      <c r="M230" s="223" t="s">
        <v>2536</v>
      </c>
      <c r="N230" s="223" t="s">
        <v>2861</v>
      </c>
      <c r="O230" s="174" t="s">
        <v>2863</v>
      </c>
      <c r="P230" s="174" t="s">
        <v>2860</v>
      </c>
      <c r="Q230" s="223" t="s">
        <v>2896</v>
      </c>
    </row>
    <row r="231" spans="1:17" ht="18" x14ac:dyDescent="0.25">
      <c r="A231" s="174" t="str">
        <f>VLOOKUP(E231,'LISTADO ATM'!$A$2:$C$901,3,0)</f>
        <v>DISTRITO NACIONAL</v>
      </c>
      <c r="B231" s="150" t="s">
        <v>2889</v>
      </c>
      <c r="C231" s="96">
        <v>44425.608495370368</v>
      </c>
      <c r="D231" s="96" t="s">
        <v>2461</v>
      </c>
      <c r="E231" s="136">
        <v>600</v>
      </c>
      <c r="F231" s="174" t="str">
        <f>VLOOKUP(E231,VIP!$A$2:$O15058,2,0)</f>
        <v>DRBR600</v>
      </c>
      <c r="G231" s="174" t="str">
        <f>VLOOKUP(E231,'LISTADO ATM'!$A$2:$B$900,2,0)</f>
        <v>ATM S/M Bravo Hipica</v>
      </c>
      <c r="H231" s="174" t="str">
        <f>VLOOKUP(E231,VIP!$A$2:$O20019,7,FALSE)</f>
        <v>N/A</v>
      </c>
      <c r="I231" s="174" t="str">
        <f>VLOOKUP(E231,VIP!$A$2:$O11984,8,FALSE)</f>
        <v>N/A</v>
      </c>
      <c r="J231" s="174" t="str">
        <f>VLOOKUP(E231,VIP!$A$2:$O11934,8,FALSE)</f>
        <v>N/A</v>
      </c>
      <c r="K231" s="174" t="str">
        <f>VLOOKUP(E231,VIP!$A$2:$O15508,6,0)</f>
        <v>N/A</v>
      </c>
      <c r="L231" s="140" t="s">
        <v>2859</v>
      </c>
      <c r="M231" s="223" t="s">
        <v>2536</v>
      </c>
      <c r="N231" s="223" t="s">
        <v>2861</v>
      </c>
      <c r="O231" s="174" t="s">
        <v>2863</v>
      </c>
      <c r="P231" s="174" t="s">
        <v>2860</v>
      </c>
      <c r="Q231" s="223" t="s">
        <v>2896</v>
      </c>
    </row>
    <row r="232" spans="1:17" ht="18" x14ac:dyDescent="0.25">
      <c r="A232" s="174" t="str">
        <f>VLOOKUP(E232,'LISTADO ATM'!$A$2:$C$901,3,0)</f>
        <v>ESTE</v>
      </c>
      <c r="B232" s="150" t="s">
        <v>2890</v>
      </c>
      <c r="C232" s="96">
        <v>44425.611446759256</v>
      </c>
      <c r="D232" s="96" t="s">
        <v>2461</v>
      </c>
      <c r="E232" s="136">
        <v>963</v>
      </c>
      <c r="F232" s="174" t="str">
        <f>VLOOKUP(E232,VIP!$A$2:$O15059,2,0)</f>
        <v>DRBR963</v>
      </c>
      <c r="G232" s="174" t="str">
        <f>VLOOKUP(E232,'LISTADO ATM'!$A$2:$B$900,2,0)</f>
        <v xml:space="preserve">ATM Multiplaza La Romana </v>
      </c>
      <c r="H232" s="174" t="str">
        <f>VLOOKUP(E232,VIP!$A$2:$O20020,7,FALSE)</f>
        <v>Si</v>
      </c>
      <c r="I232" s="174" t="str">
        <f>VLOOKUP(E232,VIP!$A$2:$O11985,8,FALSE)</f>
        <v>Si</v>
      </c>
      <c r="J232" s="174" t="str">
        <f>VLOOKUP(E232,VIP!$A$2:$O11935,8,FALSE)</f>
        <v>Si</v>
      </c>
      <c r="K232" s="174" t="str">
        <f>VLOOKUP(E232,VIP!$A$2:$O15509,6,0)</f>
        <v>NO</v>
      </c>
      <c r="L232" s="140" t="s">
        <v>2859</v>
      </c>
      <c r="M232" s="223" t="s">
        <v>2536</v>
      </c>
      <c r="N232" s="223" t="s">
        <v>2861</v>
      </c>
      <c r="O232" s="174" t="s">
        <v>2863</v>
      </c>
      <c r="P232" s="174" t="s">
        <v>2860</v>
      </c>
      <c r="Q232" s="223" t="s">
        <v>2896</v>
      </c>
    </row>
    <row r="233" spans="1:17" ht="18" x14ac:dyDescent="0.25">
      <c r="A233" s="174" t="str">
        <f>VLOOKUP(E233,'LISTADO ATM'!$A$2:$C$901,3,0)</f>
        <v>NORTE</v>
      </c>
      <c r="B233" s="150" t="s">
        <v>2891</v>
      </c>
      <c r="C233" s="96">
        <v>44425.628020833334</v>
      </c>
      <c r="D233" s="96" t="s">
        <v>2461</v>
      </c>
      <c r="E233" s="136">
        <v>775</v>
      </c>
      <c r="F233" s="174" t="str">
        <f>VLOOKUP(E233,VIP!$A$2:$O15060,2,0)</f>
        <v>DRBR450</v>
      </c>
      <c r="G233" s="174" t="str">
        <f>VLOOKUP(E233,'LISTADO ATM'!$A$2:$B$900,2,0)</f>
        <v xml:space="preserve">ATM S/M Lilo (Montecristi) </v>
      </c>
      <c r="H233" s="174" t="str">
        <f>VLOOKUP(E233,VIP!$A$2:$O20021,7,FALSE)</f>
        <v>Si</v>
      </c>
      <c r="I233" s="174" t="str">
        <f>VLOOKUP(E233,VIP!$A$2:$O11986,8,FALSE)</f>
        <v>Si</v>
      </c>
      <c r="J233" s="174" t="str">
        <f>VLOOKUP(E233,VIP!$A$2:$O11936,8,FALSE)</f>
        <v>Si</v>
      </c>
      <c r="K233" s="174" t="str">
        <f>VLOOKUP(E233,VIP!$A$2:$O15510,6,0)</f>
        <v>NO</v>
      </c>
      <c r="L233" s="140" t="s">
        <v>2859</v>
      </c>
      <c r="M233" s="223" t="s">
        <v>2536</v>
      </c>
      <c r="N233" s="223" t="s">
        <v>2861</v>
      </c>
      <c r="O233" s="174" t="s">
        <v>2883</v>
      </c>
      <c r="P233" s="174" t="s">
        <v>2860</v>
      </c>
      <c r="Q233" s="223" t="s">
        <v>2896</v>
      </c>
    </row>
    <row r="234" spans="1:17" ht="18" x14ac:dyDescent="0.25">
      <c r="A234" s="174" t="str">
        <f>VLOOKUP(E234,'LISTADO ATM'!$A$2:$C$901,3,0)</f>
        <v>NORTE</v>
      </c>
      <c r="B234" s="150" t="s">
        <v>2892</v>
      </c>
      <c r="C234" s="96">
        <v>44425.628645833334</v>
      </c>
      <c r="D234" s="96" t="s">
        <v>2461</v>
      </c>
      <c r="E234" s="136">
        <v>664</v>
      </c>
      <c r="F234" s="174" t="str">
        <f>VLOOKUP(E234,VIP!$A$2:$O15061,2,0)</f>
        <v>DRBR664</v>
      </c>
      <c r="G234" s="174" t="str">
        <f>VLOOKUP(E234,'LISTADO ATM'!$A$2:$B$900,2,0)</f>
        <v>ATM S/M Asfer (Constanza)</v>
      </c>
      <c r="H234" s="174" t="str">
        <f>VLOOKUP(E234,VIP!$A$2:$O20022,7,FALSE)</f>
        <v>N/A</v>
      </c>
      <c r="I234" s="174" t="str">
        <f>VLOOKUP(E234,VIP!$A$2:$O11987,8,FALSE)</f>
        <v>N/A</v>
      </c>
      <c r="J234" s="174" t="str">
        <f>VLOOKUP(E234,VIP!$A$2:$O11937,8,FALSE)</f>
        <v>N/A</v>
      </c>
      <c r="K234" s="174" t="str">
        <f>VLOOKUP(E234,VIP!$A$2:$O15511,6,0)</f>
        <v>N/A</v>
      </c>
      <c r="L234" s="140" t="s">
        <v>2859</v>
      </c>
      <c r="M234" s="223" t="s">
        <v>2536</v>
      </c>
      <c r="N234" s="223" t="s">
        <v>2861</v>
      </c>
      <c r="O234" s="174" t="s">
        <v>2883</v>
      </c>
      <c r="P234" s="174" t="s">
        <v>2860</v>
      </c>
      <c r="Q234" s="223" t="s">
        <v>2896</v>
      </c>
    </row>
    <row r="235" spans="1:17" ht="18" x14ac:dyDescent="0.25">
      <c r="A235" s="174" t="str">
        <f>VLOOKUP(E235,'LISTADO ATM'!$A$2:$C$901,3,0)</f>
        <v>DISTRITO NACIONAL</v>
      </c>
      <c r="B235" s="150" t="s">
        <v>2893</v>
      </c>
      <c r="C235" s="96">
        <v>44425.630925925929</v>
      </c>
      <c r="D235" s="96" t="s">
        <v>2461</v>
      </c>
      <c r="E235" s="136">
        <v>706</v>
      </c>
      <c r="F235" s="174" t="str">
        <f>VLOOKUP(E235,VIP!$A$2:$O15062,2,0)</f>
        <v>DRBR706</v>
      </c>
      <c r="G235" s="174" t="str">
        <f>VLOOKUP(E235,'LISTADO ATM'!$A$2:$B$900,2,0)</f>
        <v xml:space="preserve">ATM S/M Pristine </v>
      </c>
      <c r="H235" s="174" t="str">
        <f>VLOOKUP(E235,VIP!$A$2:$O20023,7,FALSE)</f>
        <v>Si</v>
      </c>
      <c r="I235" s="174" t="str">
        <f>VLOOKUP(E235,VIP!$A$2:$O11988,8,FALSE)</f>
        <v>Si</v>
      </c>
      <c r="J235" s="174" t="str">
        <f>VLOOKUP(E235,VIP!$A$2:$O11938,8,FALSE)</f>
        <v>Si</v>
      </c>
      <c r="K235" s="174" t="str">
        <f>VLOOKUP(E235,VIP!$A$2:$O15512,6,0)</f>
        <v>NO</v>
      </c>
      <c r="L235" s="140" t="s">
        <v>2859</v>
      </c>
      <c r="M235" s="223" t="s">
        <v>2536</v>
      </c>
      <c r="N235" s="223" t="s">
        <v>2861</v>
      </c>
      <c r="O235" s="174" t="s">
        <v>2883</v>
      </c>
      <c r="P235" s="174" t="s">
        <v>2860</v>
      </c>
      <c r="Q235" s="223" t="s">
        <v>2896</v>
      </c>
    </row>
    <row r="236" spans="1:17" ht="18" x14ac:dyDescent="0.25">
      <c r="A236" s="174" t="str">
        <f>VLOOKUP(E236,'LISTADO ATM'!$A$2:$C$901,3,0)</f>
        <v>NORTE</v>
      </c>
      <c r="B236" s="150" t="s">
        <v>2894</v>
      </c>
      <c r="C236" s="96">
        <v>44425.631712962961</v>
      </c>
      <c r="D236" s="96" t="s">
        <v>2461</v>
      </c>
      <c r="E236" s="136">
        <v>602</v>
      </c>
      <c r="F236" s="174" t="str">
        <f>VLOOKUP(E236,VIP!$A$2:$O15063,2,0)</f>
        <v>DRBR122</v>
      </c>
      <c r="G236" s="174" t="str">
        <f>VLOOKUP(E236,'LISTADO ATM'!$A$2:$B$900,2,0)</f>
        <v xml:space="preserve">ATM Zona Franca (Santiago) I </v>
      </c>
      <c r="H236" s="174" t="str">
        <f>VLOOKUP(E236,VIP!$A$2:$O20024,7,FALSE)</f>
        <v>Si</v>
      </c>
      <c r="I236" s="174" t="str">
        <f>VLOOKUP(E236,VIP!$A$2:$O11989,8,FALSE)</f>
        <v>No</v>
      </c>
      <c r="J236" s="174" t="str">
        <f>VLOOKUP(E236,VIP!$A$2:$O11939,8,FALSE)</f>
        <v>No</v>
      </c>
      <c r="K236" s="174" t="str">
        <f>VLOOKUP(E236,VIP!$A$2:$O15513,6,0)</f>
        <v>NO</v>
      </c>
      <c r="L236" s="140" t="s">
        <v>2859</v>
      </c>
      <c r="M236" s="223" t="s">
        <v>2536</v>
      </c>
      <c r="N236" s="223" t="s">
        <v>2861</v>
      </c>
      <c r="O236" s="174" t="s">
        <v>2883</v>
      </c>
      <c r="P236" s="174" t="s">
        <v>2860</v>
      </c>
      <c r="Q236" s="223" t="s">
        <v>2896</v>
      </c>
    </row>
    <row r="237" spans="1:17" ht="18" x14ac:dyDescent="0.25">
      <c r="A237" s="174" t="str">
        <f>VLOOKUP(E237,'LISTADO ATM'!$A$2:$C$901,3,0)</f>
        <v>DISTRITO NACIONAL</v>
      </c>
      <c r="B237" s="150" t="s">
        <v>2895</v>
      </c>
      <c r="C237" s="96">
        <v>44425.632291666669</v>
      </c>
      <c r="D237" s="96" t="s">
        <v>2461</v>
      </c>
      <c r="E237" s="136">
        <v>753</v>
      </c>
      <c r="F237" s="174" t="str">
        <f>VLOOKUP(E237,VIP!$A$2:$O15064,2,0)</f>
        <v>DRBR753</v>
      </c>
      <c r="G237" s="174" t="str">
        <f>VLOOKUP(E237,'LISTADO ATM'!$A$2:$B$900,2,0)</f>
        <v xml:space="preserve">ATM S/M Nacional Tiradentes </v>
      </c>
      <c r="H237" s="174" t="str">
        <f>VLOOKUP(E237,VIP!$A$2:$O20025,7,FALSE)</f>
        <v>Si</v>
      </c>
      <c r="I237" s="174" t="str">
        <f>VLOOKUP(E237,VIP!$A$2:$O11990,8,FALSE)</f>
        <v>Si</v>
      </c>
      <c r="J237" s="174" t="str">
        <f>VLOOKUP(E237,VIP!$A$2:$O11940,8,FALSE)</f>
        <v>Si</v>
      </c>
      <c r="K237" s="174" t="str">
        <f>VLOOKUP(E237,VIP!$A$2:$O15514,6,0)</f>
        <v>NO</v>
      </c>
      <c r="L237" s="140" t="s">
        <v>2859</v>
      </c>
      <c r="M237" s="223" t="s">
        <v>2536</v>
      </c>
      <c r="N237" s="223" t="s">
        <v>2861</v>
      </c>
      <c r="O237" s="174" t="s">
        <v>2883</v>
      </c>
      <c r="P237" s="174" t="s">
        <v>2860</v>
      </c>
      <c r="Q237" s="223" t="s">
        <v>2896</v>
      </c>
    </row>
    <row r="238" spans="1:17" ht="18" x14ac:dyDescent="0.25">
      <c r="A238" s="174" t="str">
        <f>VLOOKUP(E238,'LISTADO ATM'!$A$2:$C$901,3,0)</f>
        <v>ESTE</v>
      </c>
      <c r="B238" s="150">
        <v>3335991194</v>
      </c>
      <c r="C238" s="96">
        <v>44425.636805555558</v>
      </c>
      <c r="D238" s="96" t="s">
        <v>2461</v>
      </c>
      <c r="E238" s="136">
        <v>222</v>
      </c>
      <c r="F238" s="174" t="str">
        <f>VLOOKUP(E238,VIP!$A$2:$O15065,2,0)</f>
        <v>DRBR222</v>
      </c>
      <c r="G238" s="174" t="str">
        <f>VLOOKUP(E238,'LISTADO ATM'!$A$2:$B$900,2,0)</f>
        <v xml:space="preserve">ATM UNP Dominicus (La Romana) </v>
      </c>
      <c r="H238" s="174" t="str">
        <f>VLOOKUP(E238,VIP!$A$2:$O20026,7,FALSE)</f>
        <v>Si</v>
      </c>
      <c r="I238" s="174" t="str">
        <f>VLOOKUP(E238,VIP!$A$2:$O11991,8,FALSE)</f>
        <v>Si</v>
      </c>
      <c r="J238" s="174" t="str">
        <f>VLOOKUP(E238,VIP!$A$2:$O11941,8,FALSE)</f>
        <v>Si</v>
      </c>
      <c r="K238" s="174" t="str">
        <f>VLOOKUP(E238,VIP!$A$2:$O15515,6,0)</f>
        <v>NO</v>
      </c>
      <c r="L238" s="140" t="s">
        <v>2859</v>
      </c>
      <c r="M238" s="223" t="s">
        <v>2536</v>
      </c>
      <c r="N238" s="223" t="s">
        <v>2861</v>
      </c>
      <c r="O238" s="174" t="s">
        <v>2883</v>
      </c>
      <c r="P238" s="174" t="s">
        <v>2860</v>
      </c>
      <c r="Q238" s="223" t="s">
        <v>2896</v>
      </c>
    </row>
    <row r="1037201" spans="16:16" ht="18" x14ac:dyDescent="0.25">
      <c r="P1037201" s="110"/>
    </row>
  </sheetData>
  <autoFilter ref="A4:Q238">
    <sortState ref="A5:Q174">
      <sortCondition ref="C4"/>
    </sortState>
  </autoFilter>
  <sortState ref="C118:C126">
    <sortCondition ref="C130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0">
    <cfRule type="duplicateValues" dxfId="1017" priority="1446"/>
  </conditionalFormatting>
  <conditionalFormatting sqref="B50">
    <cfRule type="duplicateValues" dxfId="1016" priority="1445"/>
  </conditionalFormatting>
  <conditionalFormatting sqref="B50">
    <cfRule type="duplicateValues" dxfId="1015" priority="1444"/>
  </conditionalFormatting>
  <conditionalFormatting sqref="E50">
    <cfRule type="duplicateValues" dxfId="1014" priority="1440"/>
    <cfRule type="duplicateValues" dxfId="1013" priority="1441"/>
    <cfRule type="duplicateValues" dxfId="1012" priority="1442"/>
    <cfRule type="duplicateValues" dxfId="1011" priority="1443"/>
  </conditionalFormatting>
  <conditionalFormatting sqref="E50">
    <cfRule type="duplicateValues" dxfId="1010" priority="1439"/>
  </conditionalFormatting>
  <conditionalFormatting sqref="B50">
    <cfRule type="duplicateValues" dxfId="1009" priority="1438"/>
  </conditionalFormatting>
  <conditionalFormatting sqref="E51:E55">
    <cfRule type="duplicateValues" dxfId="1008" priority="1433"/>
    <cfRule type="duplicateValues" dxfId="1007" priority="1434"/>
    <cfRule type="duplicateValues" dxfId="1006" priority="1435"/>
    <cfRule type="duplicateValues" dxfId="1005" priority="1436"/>
  </conditionalFormatting>
  <conditionalFormatting sqref="B51:B55">
    <cfRule type="duplicateValues" dxfId="1004" priority="1432"/>
  </conditionalFormatting>
  <conditionalFormatting sqref="E51:E55">
    <cfRule type="duplicateValues" dxfId="1003" priority="1428"/>
    <cfRule type="duplicateValues" dxfId="1002" priority="1429"/>
    <cfRule type="duplicateValues" dxfId="1001" priority="1430"/>
    <cfRule type="duplicateValues" dxfId="1000" priority="1431"/>
  </conditionalFormatting>
  <conditionalFormatting sqref="E51:E55">
    <cfRule type="duplicateValues" dxfId="999" priority="1427"/>
  </conditionalFormatting>
  <conditionalFormatting sqref="B51:B55">
    <cfRule type="duplicateValues" dxfId="998" priority="1426"/>
  </conditionalFormatting>
  <conditionalFormatting sqref="E51:E55">
    <cfRule type="duplicateValues" dxfId="997" priority="1425"/>
  </conditionalFormatting>
  <conditionalFormatting sqref="B51:B55">
    <cfRule type="duplicateValues" dxfId="996" priority="1424"/>
  </conditionalFormatting>
  <conditionalFormatting sqref="B51:B55">
    <cfRule type="duplicateValues" dxfId="995" priority="1423"/>
  </conditionalFormatting>
  <conditionalFormatting sqref="E56:E59">
    <cfRule type="duplicateValues" dxfId="994" priority="1416"/>
    <cfRule type="duplicateValues" dxfId="993" priority="1417"/>
    <cfRule type="duplicateValues" dxfId="992" priority="1418"/>
    <cfRule type="duplicateValues" dxfId="991" priority="1419"/>
  </conditionalFormatting>
  <conditionalFormatting sqref="B56:B59">
    <cfRule type="duplicateValues" dxfId="990" priority="1415"/>
  </conditionalFormatting>
  <conditionalFormatting sqref="E56:E59">
    <cfRule type="duplicateValues" dxfId="989" priority="1411"/>
    <cfRule type="duplicateValues" dxfId="988" priority="1412"/>
    <cfRule type="duplicateValues" dxfId="987" priority="1413"/>
    <cfRule type="duplicateValues" dxfId="986" priority="1414"/>
  </conditionalFormatting>
  <conditionalFormatting sqref="E56:E59">
    <cfRule type="duplicateValues" dxfId="985" priority="1410"/>
  </conditionalFormatting>
  <conditionalFormatting sqref="B56:B59">
    <cfRule type="duplicateValues" dxfId="984" priority="1409"/>
  </conditionalFormatting>
  <conditionalFormatting sqref="E56:E59">
    <cfRule type="duplicateValues" dxfId="983" priority="1408"/>
  </conditionalFormatting>
  <conditionalFormatting sqref="B56:B59">
    <cfRule type="duplicateValues" dxfId="982" priority="1407"/>
  </conditionalFormatting>
  <conditionalFormatting sqref="B56:B59">
    <cfRule type="duplicateValues" dxfId="981" priority="1406"/>
  </conditionalFormatting>
  <conditionalFormatting sqref="E56:E59">
    <cfRule type="duplicateValues" dxfId="980" priority="1403"/>
    <cfRule type="duplicateValues" dxfId="979" priority="1405"/>
  </conditionalFormatting>
  <conditionalFormatting sqref="B56:B59">
    <cfRule type="duplicateValues" dxfId="978" priority="1404"/>
  </conditionalFormatting>
  <conditionalFormatting sqref="B74:B76 B60:B72">
    <cfRule type="duplicateValues" dxfId="977" priority="132820"/>
  </conditionalFormatting>
  <conditionalFormatting sqref="E77">
    <cfRule type="duplicateValues" dxfId="976" priority="1377"/>
  </conditionalFormatting>
  <conditionalFormatting sqref="E77">
    <cfRule type="duplicateValues" dxfId="975" priority="1376"/>
  </conditionalFormatting>
  <conditionalFormatting sqref="E77">
    <cfRule type="duplicateValues" dxfId="974" priority="1374"/>
    <cfRule type="duplicateValues" dxfId="973" priority="1375"/>
  </conditionalFormatting>
  <conditionalFormatting sqref="E77">
    <cfRule type="duplicateValues" dxfId="972" priority="1373"/>
  </conditionalFormatting>
  <conditionalFormatting sqref="E77">
    <cfRule type="duplicateValues" dxfId="971" priority="1372"/>
  </conditionalFormatting>
  <conditionalFormatting sqref="E77">
    <cfRule type="duplicateValues" dxfId="970" priority="1368"/>
    <cfRule type="duplicateValues" dxfId="969" priority="1369"/>
    <cfRule type="duplicateValues" dxfId="968" priority="1370"/>
    <cfRule type="duplicateValues" dxfId="967" priority="1371"/>
  </conditionalFormatting>
  <conditionalFormatting sqref="E77">
    <cfRule type="duplicateValues" dxfId="966" priority="1367"/>
  </conditionalFormatting>
  <conditionalFormatting sqref="E77">
    <cfRule type="duplicateValues" dxfId="965" priority="1365"/>
    <cfRule type="duplicateValues" dxfId="964" priority="1366"/>
  </conditionalFormatting>
  <conditionalFormatting sqref="B77">
    <cfRule type="duplicateValues" dxfId="963" priority="1364"/>
  </conditionalFormatting>
  <conditionalFormatting sqref="B77">
    <cfRule type="duplicateValues" dxfId="962" priority="1363"/>
  </conditionalFormatting>
  <conditionalFormatting sqref="B77">
    <cfRule type="duplicateValues" dxfId="961" priority="1362"/>
  </conditionalFormatting>
  <conditionalFormatting sqref="B77">
    <cfRule type="duplicateValues" dxfId="960" priority="1361"/>
  </conditionalFormatting>
  <conditionalFormatting sqref="B77">
    <cfRule type="duplicateValues" dxfId="959" priority="1360"/>
  </conditionalFormatting>
  <conditionalFormatting sqref="B77">
    <cfRule type="duplicateValues" dxfId="958" priority="1359"/>
  </conditionalFormatting>
  <conditionalFormatting sqref="B77">
    <cfRule type="duplicateValues" dxfId="957" priority="1358"/>
  </conditionalFormatting>
  <conditionalFormatting sqref="B73">
    <cfRule type="duplicateValues" dxfId="956" priority="1336"/>
  </conditionalFormatting>
  <conditionalFormatting sqref="B73">
    <cfRule type="duplicateValues" dxfId="955" priority="1335"/>
  </conditionalFormatting>
  <conditionalFormatting sqref="B73">
    <cfRule type="duplicateValues" dxfId="954" priority="1334"/>
  </conditionalFormatting>
  <conditionalFormatting sqref="B73">
    <cfRule type="duplicateValues" dxfId="953" priority="1333"/>
  </conditionalFormatting>
  <conditionalFormatting sqref="B73">
    <cfRule type="duplicateValues" dxfId="952" priority="1332"/>
  </conditionalFormatting>
  <conditionalFormatting sqref="B73">
    <cfRule type="duplicateValues" dxfId="951" priority="1331"/>
  </conditionalFormatting>
  <conditionalFormatting sqref="B73">
    <cfRule type="duplicateValues" dxfId="950" priority="1330"/>
  </conditionalFormatting>
  <conditionalFormatting sqref="E79">
    <cfRule type="duplicateValues" dxfId="949" priority="1328"/>
  </conditionalFormatting>
  <conditionalFormatting sqref="E79">
    <cfRule type="duplicateValues" dxfId="948" priority="1327"/>
  </conditionalFormatting>
  <conditionalFormatting sqref="E79">
    <cfRule type="duplicateValues" dxfId="947" priority="1325"/>
    <cfRule type="duplicateValues" dxfId="946" priority="1326"/>
  </conditionalFormatting>
  <conditionalFormatting sqref="E79">
    <cfRule type="duplicateValues" dxfId="945" priority="1324"/>
  </conditionalFormatting>
  <conditionalFormatting sqref="E79">
    <cfRule type="duplicateValues" dxfId="944" priority="1323"/>
  </conditionalFormatting>
  <conditionalFormatting sqref="E79">
    <cfRule type="duplicateValues" dxfId="943" priority="1319"/>
    <cfRule type="duplicateValues" dxfId="942" priority="1320"/>
    <cfRule type="duplicateValues" dxfId="941" priority="1321"/>
    <cfRule type="duplicateValues" dxfId="940" priority="1322"/>
  </conditionalFormatting>
  <conditionalFormatting sqref="E79">
    <cfRule type="duplicateValues" dxfId="939" priority="1318"/>
  </conditionalFormatting>
  <conditionalFormatting sqref="E79">
    <cfRule type="duplicateValues" dxfId="938" priority="1316"/>
    <cfRule type="duplicateValues" dxfId="937" priority="1317"/>
  </conditionalFormatting>
  <conditionalFormatting sqref="B79">
    <cfRule type="duplicateValues" dxfId="936" priority="1315"/>
  </conditionalFormatting>
  <conditionalFormatting sqref="B79">
    <cfRule type="duplicateValues" dxfId="935" priority="1314"/>
  </conditionalFormatting>
  <conditionalFormatting sqref="B79">
    <cfRule type="duplicateValues" dxfId="934" priority="1313"/>
  </conditionalFormatting>
  <conditionalFormatting sqref="B79">
    <cfRule type="duplicateValues" dxfId="933" priority="1312"/>
  </conditionalFormatting>
  <conditionalFormatting sqref="B79">
    <cfRule type="duplicateValues" dxfId="932" priority="1311"/>
  </conditionalFormatting>
  <conditionalFormatting sqref="B79">
    <cfRule type="duplicateValues" dxfId="931" priority="1310"/>
  </conditionalFormatting>
  <conditionalFormatting sqref="B79">
    <cfRule type="duplicateValues" dxfId="930" priority="1309"/>
  </conditionalFormatting>
  <conditionalFormatting sqref="B80">
    <cfRule type="duplicateValues" dxfId="929" priority="1308"/>
  </conditionalFormatting>
  <conditionalFormatting sqref="B80">
    <cfRule type="duplicateValues" dxfId="928" priority="1307"/>
  </conditionalFormatting>
  <conditionalFormatting sqref="B80">
    <cfRule type="duplicateValues" dxfId="927" priority="1306"/>
  </conditionalFormatting>
  <conditionalFormatting sqref="B80">
    <cfRule type="duplicateValues" dxfId="926" priority="1305"/>
  </conditionalFormatting>
  <conditionalFormatting sqref="B80">
    <cfRule type="duplicateValues" dxfId="925" priority="1304"/>
  </conditionalFormatting>
  <conditionalFormatting sqref="B80">
    <cfRule type="duplicateValues" dxfId="924" priority="1303"/>
  </conditionalFormatting>
  <conditionalFormatting sqref="B80">
    <cfRule type="duplicateValues" dxfId="923" priority="1302"/>
  </conditionalFormatting>
  <conditionalFormatting sqref="E80">
    <cfRule type="duplicateValues" dxfId="922" priority="1301"/>
  </conditionalFormatting>
  <conditionalFormatting sqref="E80">
    <cfRule type="duplicateValues" dxfId="921" priority="1300"/>
  </conditionalFormatting>
  <conditionalFormatting sqref="E80">
    <cfRule type="duplicateValues" dxfId="920" priority="1298"/>
    <cfRule type="duplicateValues" dxfId="919" priority="1299"/>
  </conditionalFormatting>
  <conditionalFormatting sqref="E80">
    <cfRule type="duplicateValues" dxfId="918" priority="1297"/>
  </conditionalFormatting>
  <conditionalFormatting sqref="E80">
    <cfRule type="duplicateValues" dxfId="917" priority="1296"/>
  </conditionalFormatting>
  <conditionalFormatting sqref="E80">
    <cfRule type="duplicateValues" dxfId="916" priority="1292"/>
    <cfRule type="duplicateValues" dxfId="915" priority="1293"/>
    <cfRule type="duplicateValues" dxfId="914" priority="1294"/>
    <cfRule type="duplicateValues" dxfId="913" priority="1295"/>
  </conditionalFormatting>
  <conditionalFormatting sqref="E80">
    <cfRule type="duplicateValues" dxfId="912" priority="1291"/>
  </conditionalFormatting>
  <conditionalFormatting sqref="E80">
    <cfRule type="duplicateValues" dxfId="911" priority="1289"/>
    <cfRule type="duplicateValues" dxfId="910" priority="1290"/>
  </conditionalFormatting>
  <conditionalFormatting sqref="B78">
    <cfRule type="duplicateValues" dxfId="909" priority="132977"/>
  </conditionalFormatting>
  <conditionalFormatting sqref="E78">
    <cfRule type="duplicateValues" dxfId="908" priority="132984"/>
  </conditionalFormatting>
  <conditionalFormatting sqref="E78">
    <cfRule type="duplicateValues" dxfId="907" priority="132986"/>
    <cfRule type="duplicateValues" dxfId="906" priority="132987"/>
  </conditionalFormatting>
  <conditionalFormatting sqref="E78">
    <cfRule type="duplicateValues" dxfId="905" priority="132990"/>
    <cfRule type="duplicateValues" dxfId="904" priority="132991"/>
    <cfRule type="duplicateValues" dxfId="903" priority="132992"/>
    <cfRule type="duplicateValues" dxfId="902" priority="132993"/>
  </conditionalFormatting>
  <conditionalFormatting sqref="E81:E98">
    <cfRule type="duplicateValues" dxfId="901" priority="1288"/>
  </conditionalFormatting>
  <conditionalFormatting sqref="E81:E98">
    <cfRule type="duplicateValues" dxfId="900" priority="1287"/>
  </conditionalFormatting>
  <conditionalFormatting sqref="E81:E98">
    <cfRule type="duplicateValues" dxfId="899" priority="1285"/>
    <cfRule type="duplicateValues" dxfId="898" priority="1286"/>
  </conditionalFormatting>
  <conditionalFormatting sqref="E81:E98">
    <cfRule type="duplicateValues" dxfId="897" priority="1284"/>
  </conditionalFormatting>
  <conditionalFormatting sqref="E81:E98">
    <cfRule type="duplicateValues" dxfId="896" priority="1283"/>
  </conditionalFormatting>
  <conditionalFormatting sqref="E81:E98">
    <cfRule type="duplicateValues" dxfId="895" priority="1281"/>
    <cfRule type="duplicateValues" dxfId="894" priority="1282"/>
  </conditionalFormatting>
  <conditionalFormatting sqref="B81:B98">
    <cfRule type="duplicateValues" dxfId="893" priority="1280"/>
  </conditionalFormatting>
  <conditionalFormatting sqref="B81:B98">
    <cfRule type="duplicateValues" dxfId="892" priority="1279"/>
  </conditionalFormatting>
  <conditionalFormatting sqref="B81:B98">
    <cfRule type="duplicateValues" dxfId="891" priority="1278"/>
  </conditionalFormatting>
  <conditionalFormatting sqref="B81:B98">
    <cfRule type="duplicateValues" dxfId="890" priority="1277"/>
  </conditionalFormatting>
  <conditionalFormatting sqref="B81:B98">
    <cfRule type="duplicateValues" dxfId="889" priority="1276"/>
  </conditionalFormatting>
  <conditionalFormatting sqref="B81:B98">
    <cfRule type="duplicateValues" dxfId="888" priority="1275"/>
  </conditionalFormatting>
  <conditionalFormatting sqref="B81:B98">
    <cfRule type="duplicateValues" dxfId="887" priority="1274"/>
  </conditionalFormatting>
  <conditionalFormatting sqref="E81:E98">
    <cfRule type="duplicateValues" dxfId="886" priority="1273"/>
  </conditionalFormatting>
  <conditionalFormatting sqref="E81:E98">
    <cfRule type="duplicateValues" dxfId="885" priority="1272"/>
  </conditionalFormatting>
  <conditionalFormatting sqref="E81:E98">
    <cfRule type="duplicateValues" dxfId="884" priority="1270"/>
    <cfRule type="duplicateValues" dxfId="883" priority="1271"/>
  </conditionalFormatting>
  <conditionalFormatting sqref="E81:E98">
    <cfRule type="duplicateValues" dxfId="882" priority="1269"/>
  </conditionalFormatting>
  <conditionalFormatting sqref="E81:E98">
    <cfRule type="duplicateValues" dxfId="881" priority="1268"/>
  </conditionalFormatting>
  <conditionalFormatting sqref="E81:E98">
    <cfRule type="duplicateValues" dxfId="880" priority="1264"/>
    <cfRule type="duplicateValues" dxfId="879" priority="1265"/>
    <cfRule type="duplicateValues" dxfId="878" priority="1266"/>
    <cfRule type="duplicateValues" dxfId="877" priority="1267"/>
  </conditionalFormatting>
  <conditionalFormatting sqref="E81:E98">
    <cfRule type="duplicateValues" dxfId="876" priority="1263"/>
  </conditionalFormatting>
  <conditionalFormatting sqref="E81:E98">
    <cfRule type="duplicateValues" dxfId="875" priority="1261"/>
    <cfRule type="duplicateValues" dxfId="874" priority="1262"/>
  </conditionalFormatting>
  <conditionalFormatting sqref="B99">
    <cfRule type="duplicateValues" dxfId="873" priority="1259"/>
  </conditionalFormatting>
  <conditionalFormatting sqref="B99">
    <cfRule type="duplicateValues" dxfId="872" priority="1258"/>
  </conditionalFormatting>
  <conditionalFormatting sqref="B99">
    <cfRule type="duplicateValues" dxfId="871" priority="1257"/>
  </conditionalFormatting>
  <conditionalFormatting sqref="B99">
    <cfRule type="duplicateValues" dxfId="870" priority="1256"/>
  </conditionalFormatting>
  <conditionalFormatting sqref="B99">
    <cfRule type="duplicateValues" dxfId="869" priority="1255"/>
  </conditionalFormatting>
  <conditionalFormatting sqref="B99">
    <cfRule type="duplicateValues" dxfId="868" priority="1254"/>
  </conditionalFormatting>
  <conditionalFormatting sqref="B99">
    <cfRule type="duplicateValues" dxfId="867" priority="1253"/>
  </conditionalFormatting>
  <conditionalFormatting sqref="E100:E101">
    <cfRule type="duplicateValues" dxfId="866" priority="1252"/>
  </conditionalFormatting>
  <conditionalFormatting sqref="E100:E101">
    <cfRule type="duplicateValues" dxfId="865" priority="1251"/>
  </conditionalFormatting>
  <conditionalFormatting sqref="E100:E101">
    <cfRule type="duplicateValues" dxfId="864" priority="1249"/>
    <cfRule type="duplicateValues" dxfId="863" priority="1250"/>
  </conditionalFormatting>
  <conditionalFormatting sqref="E100:E101">
    <cfRule type="duplicateValues" dxfId="862" priority="1248"/>
  </conditionalFormatting>
  <conditionalFormatting sqref="E100:E101">
    <cfRule type="duplicateValues" dxfId="861" priority="1247"/>
  </conditionalFormatting>
  <conditionalFormatting sqref="E100:E101">
    <cfRule type="duplicateValues" dxfId="860" priority="1245"/>
    <cfRule type="duplicateValues" dxfId="859" priority="1246"/>
  </conditionalFormatting>
  <conditionalFormatting sqref="E100:E101">
    <cfRule type="duplicateValues" dxfId="858" priority="1244"/>
  </conditionalFormatting>
  <conditionalFormatting sqref="E100:E101">
    <cfRule type="duplicateValues" dxfId="857" priority="1243"/>
  </conditionalFormatting>
  <conditionalFormatting sqref="E100:E101">
    <cfRule type="duplicateValues" dxfId="856" priority="1241"/>
    <cfRule type="duplicateValues" dxfId="855" priority="1242"/>
  </conditionalFormatting>
  <conditionalFormatting sqref="E100:E101">
    <cfRule type="duplicateValues" dxfId="854" priority="1240"/>
  </conditionalFormatting>
  <conditionalFormatting sqref="E100:E101">
    <cfRule type="duplicateValues" dxfId="853" priority="1239"/>
  </conditionalFormatting>
  <conditionalFormatting sqref="E100:E101">
    <cfRule type="duplicateValues" dxfId="852" priority="1235"/>
    <cfRule type="duplicateValues" dxfId="851" priority="1236"/>
    <cfRule type="duplicateValues" dxfId="850" priority="1237"/>
    <cfRule type="duplicateValues" dxfId="849" priority="1238"/>
  </conditionalFormatting>
  <conditionalFormatting sqref="E100:E101">
    <cfRule type="duplicateValues" dxfId="848" priority="1234"/>
  </conditionalFormatting>
  <conditionalFormatting sqref="E100:E101">
    <cfRule type="duplicateValues" dxfId="847" priority="1232"/>
    <cfRule type="duplicateValues" dxfId="846" priority="1233"/>
  </conditionalFormatting>
  <conditionalFormatting sqref="B100:B101">
    <cfRule type="duplicateValues" dxfId="845" priority="1231"/>
  </conditionalFormatting>
  <conditionalFormatting sqref="B100:B101">
    <cfRule type="duplicateValues" dxfId="844" priority="1230"/>
  </conditionalFormatting>
  <conditionalFormatting sqref="B100:B101">
    <cfRule type="duplicateValues" dxfId="843" priority="1229"/>
  </conditionalFormatting>
  <conditionalFormatting sqref="B100:B101">
    <cfRule type="duplicateValues" dxfId="842" priority="1228"/>
  </conditionalFormatting>
  <conditionalFormatting sqref="B100:B101">
    <cfRule type="duplicateValues" dxfId="841" priority="1227"/>
  </conditionalFormatting>
  <conditionalFormatting sqref="B100:B101">
    <cfRule type="duplicateValues" dxfId="840" priority="1226"/>
  </conditionalFormatting>
  <conditionalFormatting sqref="B100:B101">
    <cfRule type="duplicateValues" dxfId="839" priority="1225"/>
  </conditionalFormatting>
  <conditionalFormatting sqref="E102:E118">
    <cfRule type="duplicateValues" dxfId="838" priority="1224"/>
  </conditionalFormatting>
  <conditionalFormatting sqref="E102:E118">
    <cfRule type="duplicateValues" dxfId="837" priority="1223"/>
  </conditionalFormatting>
  <conditionalFormatting sqref="E102:E118">
    <cfRule type="duplicateValues" dxfId="836" priority="1221"/>
    <cfRule type="duplicateValues" dxfId="835" priority="1222"/>
  </conditionalFormatting>
  <conditionalFormatting sqref="E102:E118">
    <cfRule type="duplicateValues" dxfId="834" priority="1220"/>
  </conditionalFormatting>
  <conditionalFormatting sqref="E102:E118">
    <cfRule type="duplicateValues" dxfId="833" priority="1219"/>
  </conditionalFormatting>
  <conditionalFormatting sqref="E102:E118">
    <cfRule type="duplicateValues" dxfId="832" priority="1217"/>
    <cfRule type="duplicateValues" dxfId="831" priority="1218"/>
  </conditionalFormatting>
  <conditionalFormatting sqref="E102:E118">
    <cfRule type="duplicateValues" dxfId="830" priority="1216"/>
  </conditionalFormatting>
  <conditionalFormatting sqref="E102:E118">
    <cfRule type="duplicateValues" dxfId="829" priority="1215"/>
  </conditionalFormatting>
  <conditionalFormatting sqref="E102:E118">
    <cfRule type="duplicateValues" dxfId="828" priority="1214"/>
  </conditionalFormatting>
  <conditionalFormatting sqref="E102:E118">
    <cfRule type="duplicateValues" dxfId="827" priority="1212"/>
    <cfRule type="duplicateValues" dxfId="826" priority="1213"/>
  </conditionalFormatting>
  <conditionalFormatting sqref="E102:E118">
    <cfRule type="duplicateValues" dxfId="825" priority="1211"/>
  </conditionalFormatting>
  <conditionalFormatting sqref="E102:E118">
    <cfRule type="duplicateValues" dxfId="824" priority="1210"/>
  </conditionalFormatting>
  <conditionalFormatting sqref="E102:E118">
    <cfRule type="duplicateValues" dxfId="823" priority="1208"/>
    <cfRule type="duplicateValues" dxfId="822" priority="1209"/>
  </conditionalFormatting>
  <conditionalFormatting sqref="E102:E118">
    <cfRule type="duplicateValues" dxfId="821" priority="1207"/>
  </conditionalFormatting>
  <conditionalFormatting sqref="E102:E118">
    <cfRule type="duplicateValues" dxfId="820" priority="1206"/>
  </conditionalFormatting>
  <conditionalFormatting sqref="E102:E118">
    <cfRule type="duplicateValues" dxfId="819" priority="1204"/>
    <cfRule type="duplicateValues" dxfId="818" priority="1205"/>
  </conditionalFormatting>
  <conditionalFormatting sqref="E102:E118">
    <cfRule type="duplicateValues" dxfId="817" priority="1203"/>
  </conditionalFormatting>
  <conditionalFormatting sqref="E102:E118">
    <cfRule type="duplicateValues" dxfId="816" priority="1202"/>
  </conditionalFormatting>
  <conditionalFormatting sqref="E102:E118">
    <cfRule type="duplicateValues" dxfId="815" priority="1198"/>
    <cfRule type="duplicateValues" dxfId="814" priority="1199"/>
    <cfRule type="duplicateValues" dxfId="813" priority="1200"/>
    <cfRule type="duplicateValues" dxfId="812" priority="1201"/>
  </conditionalFormatting>
  <conditionalFormatting sqref="E102:E118">
    <cfRule type="duplicateValues" dxfId="811" priority="1197"/>
  </conditionalFormatting>
  <conditionalFormatting sqref="E102:E118">
    <cfRule type="duplicateValues" dxfId="810" priority="1195"/>
    <cfRule type="duplicateValues" dxfId="809" priority="1196"/>
  </conditionalFormatting>
  <conditionalFormatting sqref="B102:B118">
    <cfRule type="duplicateValues" dxfId="808" priority="1194"/>
  </conditionalFormatting>
  <conditionalFormatting sqref="B102:B118">
    <cfRule type="duplicateValues" dxfId="807" priority="1193"/>
  </conditionalFormatting>
  <conditionalFormatting sqref="B102:B118">
    <cfRule type="duplicateValues" dxfId="806" priority="1192"/>
  </conditionalFormatting>
  <conditionalFormatting sqref="B102:B118">
    <cfRule type="duplicateValues" dxfId="805" priority="1191"/>
  </conditionalFormatting>
  <conditionalFormatting sqref="B102:B118">
    <cfRule type="duplicateValues" dxfId="804" priority="1190"/>
  </conditionalFormatting>
  <conditionalFormatting sqref="B102:B118">
    <cfRule type="duplicateValues" dxfId="803" priority="1189"/>
  </conditionalFormatting>
  <conditionalFormatting sqref="B102:B118">
    <cfRule type="duplicateValues" dxfId="802" priority="1188"/>
  </conditionalFormatting>
  <conditionalFormatting sqref="B140:B161">
    <cfRule type="duplicateValues" dxfId="801" priority="1148"/>
  </conditionalFormatting>
  <conditionalFormatting sqref="B140:B161">
    <cfRule type="duplicateValues" dxfId="800" priority="1147"/>
  </conditionalFormatting>
  <conditionalFormatting sqref="E140:E174">
    <cfRule type="duplicateValues" dxfId="799" priority="1146"/>
  </conditionalFormatting>
  <conditionalFormatting sqref="B140:B161">
    <cfRule type="duplicateValues" dxfId="798" priority="1145"/>
  </conditionalFormatting>
  <conditionalFormatting sqref="E140:E174">
    <cfRule type="duplicateValues" dxfId="797" priority="1144"/>
  </conditionalFormatting>
  <conditionalFormatting sqref="B140:B161">
    <cfRule type="duplicateValues" dxfId="796" priority="1143"/>
  </conditionalFormatting>
  <conditionalFormatting sqref="B140:B161">
    <cfRule type="duplicateValues" dxfId="795" priority="1142"/>
  </conditionalFormatting>
  <conditionalFormatting sqref="E140:E174">
    <cfRule type="duplicateValues" dxfId="794" priority="1140"/>
    <cfRule type="duplicateValues" dxfId="793" priority="1141"/>
  </conditionalFormatting>
  <conditionalFormatting sqref="B140:B161">
    <cfRule type="duplicateValues" dxfId="792" priority="1139"/>
  </conditionalFormatting>
  <conditionalFormatting sqref="E140:E174">
    <cfRule type="duplicateValues" dxfId="791" priority="1138"/>
  </conditionalFormatting>
  <conditionalFormatting sqref="E140:E174">
    <cfRule type="duplicateValues" dxfId="790" priority="1137"/>
  </conditionalFormatting>
  <conditionalFormatting sqref="E140:E174">
    <cfRule type="duplicateValues" dxfId="789" priority="1135"/>
    <cfRule type="duplicateValues" dxfId="788" priority="1136"/>
  </conditionalFormatting>
  <conditionalFormatting sqref="E140:E174">
    <cfRule type="duplicateValues" dxfId="787" priority="1134"/>
  </conditionalFormatting>
  <conditionalFormatting sqref="E140:E174">
    <cfRule type="duplicateValues" dxfId="786" priority="1133"/>
  </conditionalFormatting>
  <conditionalFormatting sqref="E140:E174">
    <cfRule type="duplicateValues" dxfId="785" priority="1132"/>
  </conditionalFormatting>
  <conditionalFormatting sqref="E140:E174">
    <cfRule type="duplicateValues" dxfId="784" priority="1131"/>
  </conditionalFormatting>
  <conditionalFormatting sqref="E140:E174">
    <cfRule type="duplicateValues" dxfId="783" priority="1129"/>
    <cfRule type="duplicateValues" dxfId="782" priority="1130"/>
  </conditionalFormatting>
  <conditionalFormatting sqref="E140:E174">
    <cfRule type="duplicateValues" dxfId="781" priority="1128"/>
  </conditionalFormatting>
  <conditionalFormatting sqref="E140:E174">
    <cfRule type="duplicateValues" dxfId="780" priority="1127"/>
  </conditionalFormatting>
  <conditionalFormatting sqref="E140:E174">
    <cfRule type="duplicateValues" dxfId="779" priority="1125"/>
    <cfRule type="duplicateValues" dxfId="778" priority="1126"/>
  </conditionalFormatting>
  <conditionalFormatting sqref="E140:E174">
    <cfRule type="duplicateValues" dxfId="777" priority="1124"/>
  </conditionalFormatting>
  <conditionalFormatting sqref="E140:E174">
    <cfRule type="duplicateValues" dxfId="776" priority="1123"/>
  </conditionalFormatting>
  <conditionalFormatting sqref="E140:E174">
    <cfRule type="duplicateValues" dxfId="775" priority="1122"/>
  </conditionalFormatting>
  <conditionalFormatting sqref="E140:E174">
    <cfRule type="duplicateValues" dxfId="774" priority="1120"/>
    <cfRule type="duplicateValues" dxfId="773" priority="1121"/>
  </conditionalFormatting>
  <conditionalFormatting sqref="E140:E174">
    <cfRule type="duplicateValues" dxfId="772" priority="1119"/>
  </conditionalFormatting>
  <conditionalFormatting sqref="E140:E174">
    <cfRule type="duplicateValues" dxfId="771" priority="1118"/>
  </conditionalFormatting>
  <conditionalFormatting sqref="E140:E174">
    <cfRule type="duplicateValues" dxfId="770" priority="1116"/>
    <cfRule type="duplicateValues" dxfId="769" priority="1117"/>
  </conditionalFormatting>
  <conditionalFormatting sqref="E140:E174">
    <cfRule type="duplicateValues" dxfId="768" priority="1115"/>
  </conditionalFormatting>
  <conditionalFormatting sqref="E140:E174">
    <cfRule type="duplicateValues" dxfId="767" priority="1114"/>
  </conditionalFormatting>
  <conditionalFormatting sqref="E140:E174">
    <cfRule type="duplicateValues" dxfId="766" priority="1112"/>
    <cfRule type="duplicateValues" dxfId="765" priority="1113"/>
  </conditionalFormatting>
  <conditionalFormatting sqref="E140:E174">
    <cfRule type="duplicateValues" dxfId="764" priority="1111"/>
  </conditionalFormatting>
  <conditionalFormatting sqref="E140:E174">
    <cfRule type="duplicateValues" dxfId="763" priority="1110"/>
  </conditionalFormatting>
  <conditionalFormatting sqref="E140:E174">
    <cfRule type="duplicateValues" dxfId="762" priority="1106"/>
    <cfRule type="duplicateValues" dxfId="761" priority="1107"/>
    <cfRule type="duplicateValues" dxfId="760" priority="1108"/>
    <cfRule type="duplicateValues" dxfId="759" priority="1109"/>
  </conditionalFormatting>
  <conditionalFormatting sqref="E140:E174">
    <cfRule type="duplicateValues" dxfId="758" priority="1105"/>
  </conditionalFormatting>
  <conditionalFormatting sqref="E140:E174">
    <cfRule type="duplicateValues" dxfId="757" priority="1103"/>
    <cfRule type="duplicateValues" dxfId="756" priority="1104"/>
  </conditionalFormatting>
  <conditionalFormatting sqref="B140:B161">
    <cfRule type="duplicateValues" dxfId="755" priority="1102"/>
  </conditionalFormatting>
  <conditionalFormatting sqref="B140:B161">
    <cfRule type="duplicateValues" dxfId="754" priority="1101"/>
  </conditionalFormatting>
  <conditionalFormatting sqref="B140:B161">
    <cfRule type="duplicateValues" dxfId="753" priority="1100"/>
  </conditionalFormatting>
  <conditionalFormatting sqref="B140:B161">
    <cfRule type="duplicateValues" dxfId="752" priority="1099"/>
  </conditionalFormatting>
  <conditionalFormatting sqref="B140:B161">
    <cfRule type="duplicateValues" dxfId="751" priority="1098"/>
  </conditionalFormatting>
  <conditionalFormatting sqref="B140:B161">
    <cfRule type="duplicateValues" dxfId="750" priority="1097"/>
  </conditionalFormatting>
  <conditionalFormatting sqref="B140:B161">
    <cfRule type="duplicateValues" dxfId="749" priority="1096"/>
  </conditionalFormatting>
  <conditionalFormatting sqref="E140:E174">
    <cfRule type="duplicateValues" dxfId="748" priority="1095"/>
  </conditionalFormatting>
  <conditionalFormatting sqref="E39:E49">
    <cfRule type="duplicateValues" dxfId="747" priority="133184"/>
  </conditionalFormatting>
  <conditionalFormatting sqref="B39:B49">
    <cfRule type="duplicateValues" dxfId="746" priority="133186"/>
  </conditionalFormatting>
  <conditionalFormatting sqref="E39:E49">
    <cfRule type="duplicateValues" dxfId="745" priority="133188"/>
    <cfRule type="duplicateValues" dxfId="744" priority="133189"/>
    <cfRule type="duplicateValues" dxfId="743" priority="133190"/>
    <cfRule type="duplicateValues" dxfId="742" priority="133191"/>
  </conditionalFormatting>
  <conditionalFormatting sqref="B25:B38">
    <cfRule type="duplicateValues" dxfId="741" priority="133518"/>
  </conditionalFormatting>
  <conditionalFormatting sqref="E25:E38">
    <cfRule type="duplicateValues" dxfId="740" priority="133520"/>
    <cfRule type="duplicateValues" dxfId="739" priority="133521"/>
    <cfRule type="duplicateValues" dxfId="738" priority="133522"/>
    <cfRule type="duplicateValues" dxfId="737" priority="133523"/>
  </conditionalFormatting>
  <conditionalFormatting sqref="E119:E139">
    <cfRule type="duplicateValues" dxfId="736" priority="133586"/>
  </conditionalFormatting>
  <conditionalFormatting sqref="E119:E139">
    <cfRule type="duplicateValues" dxfId="735" priority="133590"/>
    <cfRule type="duplicateValues" dxfId="734" priority="133591"/>
  </conditionalFormatting>
  <conditionalFormatting sqref="E119:E139">
    <cfRule type="duplicateValues" dxfId="733" priority="133632"/>
    <cfRule type="duplicateValues" dxfId="732" priority="133633"/>
    <cfRule type="duplicateValues" dxfId="731" priority="133634"/>
    <cfRule type="duplicateValues" dxfId="730" priority="133635"/>
  </conditionalFormatting>
  <conditionalFormatting sqref="B119:B139">
    <cfRule type="duplicateValues" dxfId="729" priority="133646"/>
  </conditionalFormatting>
  <conditionalFormatting sqref="B162:B174">
    <cfRule type="duplicateValues" dxfId="728" priority="1094"/>
  </conditionalFormatting>
  <conditionalFormatting sqref="B162:B174">
    <cfRule type="duplicateValues" dxfId="727" priority="1093"/>
  </conditionalFormatting>
  <conditionalFormatting sqref="B162:B174">
    <cfRule type="duplicateValues" dxfId="726" priority="1092"/>
  </conditionalFormatting>
  <conditionalFormatting sqref="B162:B174">
    <cfRule type="duplicateValues" dxfId="725" priority="1091"/>
  </conditionalFormatting>
  <conditionalFormatting sqref="B162:B174">
    <cfRule type="duplicateValues" dxfId="724" priority="1090"/>
  </conditionalFormatting>
  <conditionalFormatting sqref="B162:B174">
    <cfRule type="duplicateValues" dxfId="723" priority="1089"/>
  </conditionalFormatting>
  <conditionalFormatting sqref="B162:B174">
    <cfRule type="duplicateValues" dxfId="722" priority="1088"/>
  </conditionalFormatting>
  <conditionalFormatting sqref="B162:B174">
    <cfRule type="duplicateValues" dxfId="721" priority="1087"/>
  </conditionalFormatting>
  <conditionalFormatting sqref="B162:B174">
    <cfRule type="duplicateValues" dxfId="720" priority="1086"/>
  </conditionalFormatting>
  <conditionalFormatting sqref="B162:B174">
    <cfRule type="duplicateValues" dxfId="719" priority="1085"/>
  </conditionalFormatting>
  <conditionalFormatting sqref="B162:B174">
    <cfRule type="duplicateValues" dxfId="718" priority="1084"/>
  </conditionalFormatting>
  <conditionalFormatting sqref="B162:B174">
    <cfRule type="duplicateValues" dxfId="717" priority="1083"/>
  </conditionalFormatting>
  <conditionalFormatting sqref="B162:B174">
    <cfRule type="duplicateValues" dxfId="716" priority="1082"/>
  </conditionalFormatting>
  <conditionalFormatting sqref="B5:B24">
    <cfRule type="duplicateValues" dxfId="715" priority="133724"/>
  </conditionalFormatting>
  <conditionalFormatting sqref="E5:E24">
    <cfRule type="duplicateValues" dxfId="714" priority="133726"/>
    <cfRule type="duplicateValues" dxfId="713" priority="133727"/>
    <cfRule type="duplicateValues" dxfId="712" priority="133728"/>
    <cfRule type="duplicateValues" dxfId="711" priority="133729"/>
  </conditionalFormatting>
  <conditionalFormatting sqref="E60:E76">
    <cfRule type="duplicateValues" dxfId="710" priority="133804"/>
    <cfRule type="duplicateValues" dxfId="709" priority="133805"/>
    <cfRule type="duplicateValues" dxfId="708" priority="133806"/>
    <cfRule type="duplicateValues" dxfId="707" priority="133807"/>
  </conditionalFormatting>
  <conditionalFormatting sqref="E60:E76">
    <cfRule type="duplicateValues" dxfId="706" priority="133812"/>
  </conditionalFormatting>
  <conditionalFormatting sqref="E60:E76">
    <cfRule type="duplicateValues" dxfId="705" priority="133814"/>
    <cfRule type="duplicateValues" dxfId="704" priority="133815"/>
  </conditionalFormatting>
  <conditionalFormatting sqref="E175:E177">
    <cfRule type="duplicateValues" dxfId="703" priority="1081"/>
  </conditionalFormatting>
  <conditionalFormatting sqref="E175:E177">
    <cfRule type="duplicateValues" dxfId="702" priority="1080"/>
  </conditionalFormatting>
  <conditionalFormatting sqref="E175:E177">
    <cfRule type="duplicateValues" dxfId="701" priority="1078"/>
    <cfRule type="duplicateValues" dxfId="700" priority="1079"/>
  </conditionalFormatting>
  <conditionalFormatting sqref="E175:E177">
    <cfRule type="duplicateValues" dxfId="699" priority="1077"/>
  </conditionalFormatting>
  <conditionalFormatting sqref="E175:E177">
    <cfRule type="duplicateValues" dxfId="698" priority="1076"/>
  </conditionalFormatting>
  <conditionalFormatting sqref="E175:E177">
    <cfRule type="duplicateValues" dxfId="697" priority="1074"/>
    <cfRule type="duplicateValues" dxfId="696" priority="1075"/>
  </conditionalFormatting>
  <conditionalFormatting sqref="E175:E177">
    <cfRule type="duplicateValues" dxfId="695" priority="1073"/>
  </conditionalFormatting>
  <conditionalFormatting sqref="E175:E177">
    <cfRule type="duplicateValues" dxfId="694" priority="1072"/>
  </conditionalFormatting>
  <conditionalFormatting sqref="E175:E177">
    <cfRule type="duplicateValues" dxfId="693" priority="1071"/>
  </conditionalFormatting>
  <conditionalFormatting sqref="E175:E177">
    <cfRule type="duplicateValues" dxfId="692" priority="1070"/>
  </conditionalFormatting>
  <conditionalFormatting sqref="E175:E177">
    <cfRule type="duplicateValues" dxfId="691" priority="1068"/>
    <cfRule type="duplicateValues" dxfId="690" priority="1069"/>
  </conditionalFormatting>
  <conditionalFormatting sqref="E175:E177">
    <cfRule type="duplicateValues" dxfId="689" priority="1067"/>
  </conditionalFormatting>
  <conditionalFormatting sqref="E175:E177">
    <cfRule type="duplicateValues" dxfId="688" priority="1066"/>
  </conditionalFormatting>
  <conditionalFormatting sqref="E175:E177">
    <cfRule type="duplicateValues" dxfId="687" priority="1064"/>
    <cfRule type="duplicateValues" dxfId="686" priority="1065"/>
  </conditionalFormatting>
  <conditionalFormatting sqref="E175:E177">
    <cfRule type="duplicateValues" dxfId="685" priority="1063"/>
  </conditionalFormatting>
  <conditionalFormatting sqref="E175:E177">
    <cfRule type="duplicateValues" dxfId="684" priority="1062"/>
  </conditionalFormatting>
  <conditionalFormatting sqref="E175:E177">
    <cfRule type="duplicateValues" dxfId="683" priority="1061"/>
  </conditionalFormatting>
  <conditionalFormatting sqref="E175:E177">
    <cfRule type="duplicateValues" dxfId="682" priority="1060"/>
  </conditionalFormatting>
  <conditionalFormatting sqref="E175:E177">
    <cfRule type="duplicateValues" dxfId="681" priority="1058"/>
    <cfRule type="duplicateValues" dxfId="680" priority="1059"/>
  </conditionalFormatting>
  <conditionalFormatting sqref="E175:E177">
    <cfRule type="duplicateValues" dxfId="679" priority="1057"/>
  </conditionalFormatting>
  <conditionalFormatting sqref="E175:E177">
    <cfRule type="duplicateValues" dxfId="678" priority="1056"/>
  </conditionalFormatting>
  <conditionalFormatting sqref="E175:E177">
    <cfRule type="duplicateValues" dxfId="677" priority="1054"/>
    <cfRule type="duplicateValues" dxfId="676" priority="1055"/>
  </conditionalFormatting>
  <conditionalFormatting sqref="E175:E177">
    <cfRule type="duplicateValues" dxfId="675" priority="1053"/>
  </conditionalFormatting>
  <conditionalFormatting sqref="E175:E177">
    <cfRule type="duplicateValues" dxfId="674" priority="1052"/>
  </conditionalFormatting>
  <conditionalFormatting sqref="E175:E177">
    <cfRule type="duplicateValues" dxfId="673" priority="1051"/>
  </conditionalFormatting>
  <conditionalFormatting sqref="E175:E177">
    <cfRule type="duplicateValues" dxfId="672" priority="1049"/>
    <cfRule type="duplicateValues" dxfId="671" priority="1050"/>
  </conditionalFormatting>
  <conditionalFormatting sqref="E175:E177">
    <cfRule type="duplicateValues" dxfId="670" priority="1048"/>
  </conditionalFormatting>
  <conditionalFormatting sqref="E175:E177">
    <cfRule type="duplicateValues" dxfId="669" priority="1047"/>
  </conditionalFormatting>
  <conditionalFormatting sqref="E175:E177">
    <cfRule type="duplicateValues" dxfId="668" priority="1045"/>
    <cfRule type="duplicateValues" dxfId="667" priority="1046"/>
  </conditionalFormatting>
  <conditionalFormatting sqref="E175:E177">
    <cfRule type="duplicateValues" dxfId="666" priority="1044"/>
  </conditionalFormatting>
  <conditionalFormatting sqref="E175:E177">
    <cfRule type="duplicateValues" dxfId="665" priority="1043"/>
  </conditionalFormatting>
  <conditionalFormatting sqref="E175:E177">
    <cfRule type="duplicateValues" dxfId="664" priority="1041"/>
    <cfRule type="duplicateValues" dxfId="663" priority="1042"/>
  </conditionalFormatting>
  <conditionalFormatting sqref="E175:E177">
    <cfRule type="duplicateValues" dxfId="662" priority="1040"/>
  </conditionalFormatting>
  <conditionalFormatting sqref="E175:E177">
    <cfRule type="duplicateValues" dxfId="661" priority="1039"/>
  </conditionalFormatting>
  <conditionalFormatting sqref="E175:E177">
    <cfRule type="duplicateValues" dxfId="660" priority="1035"/>
    <cfRule type="duplicateValues" dxfId="659" priority="1036"/>
    <cfRule type="duplicateValues" dxfId="658" priority="1037"/>
    <cfRule type="duplicateValues" dxfId="657" priority="1038"/>
  </conditionalFormatting>
  <conditionalFormatting sqref="E175:E177">
    <cfRule type="duplicateValues" dxfId="656" priority="1034"/>
  </conditionalFormatting>
  <conditionalFormatting sqref="E175:E177">
    <cfRule type="duplicateValues" dxfId="655" priority="1032"/>
    <cfRule type="duplicateValues" dxfId="654" priority="1033"/>
  </conditionalFormatting>
  <conditionalFormatting sqref="E175:E177">
    <cfRule type="duplicateValues" dxfId="653" priority="1031"/>
  </conditionalFormatting>
  <conditionalFormatting sqref="B175:B177">
    <cfRule type="duplicateValues" dxfId="652" priority="1030"/>
  </conditionalFormatting>
  <conditionalFormatting sqref="B175:B177">
    <cfRule type="duplicateValues" dxfId="651" priority="1029"/>
  </conditionalFormatting>
  <conditionalFormatting sqref="B175:B177">
    <cfRule type="duplicateValues" dxfId="650" priority="1028"/>
  </conditionalFormatting>
  <conditionalFormatting sqref="B175:B177">
    <cfRule type="duplicateValues" dxfId="649" priority="1027"/>
  </conditionalFormatting>
  <conditionalFormatting sqref="B175:B177">
    <cfRule type="duplicateValues" dxfId="648" priority="1026"/>
  </conditionalFormatting>
  <conditionalFormatting sqref="B175:B177">
    <cfRule type="duplicateValues" dxfId="647" priority="1025"/>
  </conditionalFormatting>
  <conditionalFormatting sqref="B175:B177">
    <cfRule type="duplicateValues" dxfId="646" priority="1024"/>
  </conditionalFormatting>
  <conditionalFormatting sqref="B175:B177">
    <cfRule type="duplicateValues" dxfId="645" priority="1023"/>
  </conditionalFormatting>
  <conditionalFormatting sqref="B175:B177">
    <cfRule type="duplicateValues" dxfId="644" priority="1022"/>
  </conditionalFormatting>
  <conditionalFormatting sqref="B175:B177">
    <cfRule type="duplicateValues" dxfId="643" priority="1021"/>
  </conditionalFormatting>
  <conditionalFormatting sqref="B175:B177">
    <cfRule type="duplicateValues" dxfId="642" priority="1020"/>
  </conditionalFormatting>
  <conditionalFormatting sqref="B175:B177">
    <cfRule type="duplicateValues" dxfId="641" priority="1019"/>
  </conditionalFormatting>
  <conditionalFormatting sqref="B175:B177">
    <cfRule type="duplicateValues" dxfId="640" priority="1018"/>
  </conditionalFormatting>
  <conditionalFormatting sqref="B132:B139 B64:B72 B1:B4 B74:B76 B239:B1048576">
    <cfRule type="duplicateValues" dxfId="639" priority="133816"/>
  </conditionalFormatting>
  <conditionalFormatting sqref="B132:B139 B64:B72 B74:B76 B239:B1048576">
    <cfRule type="duplicateValues" dxfId="638" priority="133823"/>
  </conditionalFormatting>
  <conditionalFormatting sqref="B132:B139 B64:B72 B1:B38 B74:B76 B239:B1048576">
    <cfRule type="duplicateValues" dxfId="637" priority="133838"/>
  </conditionalFormatting>
  <conditionalFormatting sqref="B132:B139 B64:B72 B1:B49 B74:B76 B239:B1048576">
    <cfRule type="duplicateValues" dxfId="636" priority="133854"/>
  </conditionalFormatting>
  <conditionalFormatting sqref="B132:B139 B64:B72 B1:B50 B74:B76 B239:B1048576">
    <cfRule type="duplicateValues" dxfId="635" priority="133861"/>
  </conditionalFormatting>
  <conditionalFormatting sqref="B132:B139 B64:B72 B1:B55 B74:B76 B239:B1048576">
    <cfRule type="duplicateValues" dxfId="634" priority="133886"/>
  </conditionalFormatting>
  <conditionalFormatting sqref="E178:E203">
    <cfRule type="duplicateValues" dxfId="633" priority="617"/>
  </conditionalFormatting>
  <conditionalFormatting sqref="E178:E203">
    <cfRule type="duplicateValues" dxfId="632" priority="616"/>
  </conditionalFormatting>
  <conditionalFormatting sqref="E178:E203">
    <cfRule type="duplicateValues" dxfId="631" priority="614"/>
    <cfRule type="duplicateValues" dxfId="630" priority="615"/>
  </conditionalFormatting>
  <conditionalFormatting sqref="E178:E203">
    <cfRule type="duplicateValues" dxfId="629" priority="613"/>
  </conditionalFormatting>
  <conditionalFormatting sqref="E178:E203">
    <cfRule type="duplicateValues" dxfId="628" priority="612"/>
  </conditionalFormatting>
  <conditionalFormatting sqref="E178:E203">
    <cfRule type="duplicateValues" dxfId="627" priority="610"/>
    <cfRule type="duplicateValues" dxfId="626" priority="611"/>
  </conditionalFormatting>
  <conditionalFormatting sqref="E178:E203">
    <cfRule type="duplicateValues" dxfId="625" priority="609"/>
  </conditionalFormatting>
  <conditionalFormatting sqref="E178:E203">
    <cfRule type="duplicateValues" dxfId="624" priority="608"/>
  </conditionalFormatting>
  <conditionalFormatting sqref="E178:E203">
    <cfRule type="duplicateValues" dxfId="623" priority="607"/>
  </conditionalFormatting>
  <conditionalFormatting sqref="E178:E203">
    <cfRule type="duplicateValues" dxfId="622" priority="606"/>
  </conditionalFormatting>
  <conditionalFormatting sqref="E178:E203">
    <cfRule type="duplicateValues" dxfId="621" priority="604"/>
    <cfRule type="duplicateValues" dxfId="620" priority="605"/>
  </conditionalFormatting>
  <conditionalFormatting sqref="E178:E203">
    <cfRule type="duplicateValues" dxfId="619" priority="603"/>
  </conditionalFormatting>
  <conditionalFormatting sqref="E178:E203">
    <cfRule type="duplicateValues" dxfId="618" priority="602"/>
  </conditionalFormatting>
  <conditionalFormatting sqref="E178:E203">
    <cfRule type="duplicateValues" dxfId="617" priority="600"/>
    <cfRule type="duplicateValues" dxfId="616" priority="601"/>
  </conditionalFormatting>
  <conditionalFormatting sqref="E178:E203">
    <cfRule type="duplicateValues" dxfId="615" priority="599"/>
  </conditionalFormatting>
  <conditionalFormatting sqref="E178:E203">
    <cfRule type="duplicateValues" dxfId="614" priority="598"/>
  </conditionalFormatting>
  <conditionalFormatting sqref="E178:E203">
    <cfRule type="duplicateValues" dxfId="613" priority="597"/>
  </conditionalFormatting>
  <conditionalFormatting sqref="E178:E203">
    <cfRule type="duplicateValues" dxfId="612" priority="596"/>
  </conditionalFormatting>
  <conditionalFormatting sqref="E178:E203">
    <cfRule type="duplicateValues" dxfId="611" priority="594"/>
    <cfRule type="duplicateValues" dxfId="610" priority="595"/>
  </conditionalFormatting>
  <conditionalFormatting sqref="E178:E203">
    <cfRule type="duplicateValues" dxfId="609" priority="593"/>
  </conditionalFormatting>
  <conditionalFormatting sqref="E178:E203">
    <cfRule type="duplicateValues" dxfId="608" priority="592"/>
  </conditionalFormatting>
  <conditionalFormatting sqref="E178:E203">
    <cfRule type="duplicateValues" dxfId="607" priority="590"/>
    <cfRule type="duplicateValues" dxfId="606" priority="591"/>
  </conditionalFormatting>
  <conditionalFormatting sqref="E178:E203">
    <cfRule type="duplicateValues" dxfId="605" priority="589"/>
  </conditionalFormatting>
  <conditionalFormatting sqref="E178:E203">
    <cfRule type="duplicateValues" dxfId="604" priority="588"/>
  </conditionalFormatting>
  <conditionalFormatting sqref="E178:E203">
    <cfRule type="duplicateValues" dxfId="603" priority="587"/>
  </conditionalFormatting>
  <conditionalFormatting sqref="E178:E203">
    <cfRule type="duplicateValues" dxfId="602" priority="585"/>
    <cfRule type="duplicateValues" dxfId="601" priority="586"/>
  </conditionalFormatting>
  <conditionalFormatting sqref="E178:E203">
    <cfRule type="duplicateValues" dxfId="600" priority="584"/>
  </conditionalFormatting>
  <conditionalFormatting sqref="E178:E203">
    <cfRule type="duplicateValues" dxfId="599" priority="583"/>
  </conditionalFormatting>
  <conditionalFormatting sqref="E178:E203">
    <cfRule type="duplicateValues" dxfId="598" priority="581"/>
    <cfRule type="duplicateValues" dxfId="597" priority="582"/>
  </conditionalFormatting>
  <conditionalFormatting sqref="E178:E203">
    <cfRule type="duplicateValues" dxfId="596" priority="580"/>
  </conditionalFormatting>
  <conditionalFormatting sqref="E178:E203">
    <cfRule type="duplicateValues" dxfId="595" priority="579"/>
  </conditionalFormatting>
  <conditionalFormatting sqref="E178:E203">
    <cfRule type="duplicateValues" dxfId="594" priority="577"/>
    <cfRule type="duplicateValues" dxfId="593" priority="578"/>
  </conditionalFormatting>
  <conditionalFormatting sqref="E178:E203">
    <cfRule type="duplicateValues" dxfId="592" priority="576"/>
  </conditionalFormatting>
  <conditionalFormatting sqref="E178:E203">
    <cfRule type="duplicateValues" dxfId="591" priority="575"/>
  </conditionalFormatting>
  <conditionalFormatting sqref="E178:E203">
    <cfRule type="duplicateValues" dxfId="590" priority="571"/>
    <cfRule type="duplicateValues" dxfId="589" priority="572"/>
    <cfRule type="duplicateValues" dxfId="588" priority="573"/>
    <cfRule type="duplicateValues" dxfId="587" priority="574"/>
  </conditionalFormatting>
  <conditionalFormatting sqref="E178:E203">
    <cfRule type="duplicateValues" dxfId="586" priority="570"/>
  </conditionalFormatting>
  <conditionalFormatting sqref="E178:E203">
    <cfRule type="duplicateValues" dxfId="585" priority="568"/>
    <cfRule type="duplicateValues" dxfId="584" priority="569"/>
  </conditionalFormatting>
  <conditionalFormatting sqref="E178:E203">
    <cfRule type="duplicateValues" dxfId="583" priority="567"/>
  </conditionalFormatting>
  <conditionalFormatting sqref="B178:B203">
    <cfRule type="duplicateValues" dxfId="582" priority="566"/>
  </conditionalFormatting>
  <conditionalFormatting sqref="B178:B203">
    <cfRule type="duplicateValues" dxfId="581" priority="565"/>
  </conditionalFormatting>
  <conditionalFormatting sqref="B178:B203">
    <cfRule type="duplicateValues" dxfId="580" priority="564"/>
  </conditionalFormatting>
  <conditionalFormatting sqref="B178:B203">
    <cfRule type="duplicateValues" dxfId="579" priority="563"/>
  </conditionalFormatting>
  <conditionalFormatting sqref="B178:B203">
    <cfRule type="duplicateValues" dxfId="578" priority="562"/>
  </conditionalFormatting>
  <conditionalFormatting sqref="B178:B203">
    <cfRule type="duplicateValues" dxfId="577" priority="561"/>
  </conditionalFormatting>
  <conditionalFormatting sqref="B178:B203">
    <cfRule type="duplicateValues" dxfId="576" priority="560"/>
  </conditionalFormatting>
  <conditionalFormatting sqref="B178:B203">
    <cfRule type="duplicateValues" dxfId="575" priority="559"/>
  </conditionalFormatting>
  <conditionalFormatting sqref="B178:B203">
    <cfRule type="duplicateValues" dxfId="574" priority="558"/>
  </conditionalFormatting>
  <conditionalFormatting sqref="B178:B203">
    <cfRule type="duplicateValues" dxfId="573" priority="557"/>
  </conditionalFormatting>
  <conditionalFormatting sqref="B178:B203">
    <cfRule type="duplicateValues" dxfId="572" priority="556"/>
  </conditionalFormatting>
  <conditionalFormatting sqref="B178:B203">
    <cfRule type="duplicateValues" dxfId="571" priority="555"/>
  </conditionalFormatting>
  <conditionalFormatting sqref="B178:B203">
    <cfRule type="duplicateValues" dxfId="570" priority="554"/>
  </conditionalFormatting>
  <conditionalFormatting sqref="E204:E209">
    <cfRule type="duplicateValues" dxfId="569" priority="553"/>
  </conditionalFormatting>
  <conditionalFormatting sqref="E204:E209">
    <cfRule type="duplicateValues" dxfId="568" priority="552"/>
  </conditionalFormatting>
  <conditionalFormatting sqref="E204:E209">
    <cfRule type="duplicateValues" dxfId="567" priority="550"/>
    <cfRule type="duplicateValues" dxfId="566" priority="551"/>
  </conditionalFormatting>
  <conditionalFormatting sqref="E204:E209">
    <cfRule type="duplicateValues" dxfId="565" priority="549"/>
  </conditionalFormatting>
  <conditionalFormatting sqref="E204:E209">
    <cfRule type="duplicateValues" dxfId="564" priority="548"/>
  </conditionalFormatting>
  <conditionalFormatting sqref="E204:E209">
    <cfRule type="duplicateValues" dxfId="563" priority="546"/>
    <cfRule type="duplicateValues" dxfId="562" priority="547"/>
  </conditionalFormatting>
  <conditionalFormatting sqref="E204:E209">
    <cfRule type="duplicateValues" dxfId="561" priority="545"/>
  </conditionalFormatting>
  <conditionalFormatting sqref="E204:E209">
    <cfRule type="duplicateValues" dxfId="560" priority="544"/>
  </conditionalFormatting>
  <conditionalFormatting sqref="E204:E209">
    <cfRule type="duplicateValues" dxfId="559" priority="543"/>
  </conditionalFormatting>
  <conditionalFormatting sqref="E204:E209">
    <cfRule type="duplicateValues" dxfId="558" priority="542"/>
  </conditionalFormatting>
  <conditionalFormatting sqref="E204:E209">
    <cfRule type="duplicateValues" dxfId="557" priority="540"/>
    <cfRule type="duplicateValues" dxfId="556" priority="541"/>
  </conditionalFormatting>
  <conditionalFormatting sqref="E204:E209">
    <cfRule type="duplicateValues" dxfId="555" priority="539"/>
  </conditionalFormatting>
  <conditionalFormatting sqref="E204:E209">
    <cfRule type="duplicateValues" dxfId="554" priority="538"/>
  </conditionalFormatting>
  <conditionalFormatting sqref="E204:E209">
    <cfRule type="duplicateValues" dxfId="553" priority="536"/>
    <cfRule type="duplicateValues" dxfId="552" priority="537"/>
  </conditionalFormatting>
  <conditionalFormatting sqref="E204:E209">
    <cfRule type="duplicateValues" dxfId="551" priority="535"/>
  </conditionalFormatting>
  <conditionalFormatting sqref="E204:E209">
    <cfRule type="duplicateValues" dxfId="550" priority="534"/>
  </conditionalFormatting>
  <conditionalFormatting sqref="E204:E209">
    <cfRule type="duplicateValues" dxfId="549" priority="533"/>
  </conditionalFormatting>
  <conditionalFormatting sqref="E204:E209">
    <cfRule type="duplicateValues" dxfId="548" priority="532"/>
  </conditionalFormatting>
  <conditionalFormatting sqref="E204:E209">
    <cfRule type="duplicateValues" dxfId="547" priority="530"/>
    <cfRule type="duplicateValues" dxfId="546" priority="531"/>
  </conditionalFormatting>
  <conditionalFormatting sqref="E204:E209">
    <cfRule type="duplicateValues" dxfId="545" priority="529"/>
  </conditionalFormatting>
  <conditionalFormatting sqref="E204:E209">
    <cfRule type="duplicateValues" dxfId="544" priority="528"/>
  </conditionalFormatting>
  <conditionalFormatting sqref="E204:E209">
    <cfRule type="duplicateValues" dxfId="543" priority="526"/>
    <cfRule type="duplicateValues" dxfId="542" priority="527"/>
  </conditionalFormatting>
  <conditionalFormatting sqref="E204:E209">
    <cfRule type="duplicateValues" dxfId="541" priority="525"/>
  </conditionalFormatting>
  <conditionalFormatting sqref="E204:E209">
    <cfRule type="duplicateValues" dxfId="540" priority="524"/>
  </conditionalFormatting>
  <conditionalFormatting sqref="E204:E209">
    <cfRule type="duplicateValues" dxfId="539" priority="523"/>
  </conditionalFormatting>
  <conditionalFormatting sqref="E204:E209">
    <cfRule type="duplicateValues" dxfId="538" priority="521"/>
    <cfRule type="duplicateValues" dxfId="537" priority="522"/>
  </conditionalFormatting>
  <conditionalFormatting sqref="E204:E209">
    <cfRule type="duplicateValues" dxfId="536" priority="520"/>
  </conditionalFormatting>
  <conditionalFormatting sqref="E204:E209">
    <cfRule type="duplicateValues" dxfId="535" priority="519"/>
  </conditionalFormatting>
  <conditionalFormatting sqref="E204:E209">
    <cfRule type="duplicateValues" dxfId="534" priority="517"/>
    <cfRule type="duplicateValues" dxfId="533" priority="518"/>
  </conditionalFormatting>
  <conditionalFormatting sqref="E204:E209">
    <cfRule type="duplicateValues" dxfId="532" priority="516"/>
  </conditionalFormatting>
  <conditionalFormatting sqref="E204:E209">
    <cfRule type="duplicateValues" dxfId="531" priority="515"/>
  </conditionalFormatting>
  <conditionalFormatting sqref="E204:E209">
    <cfRule type="duplicateValues" dxfId="530" priority="513"/>
    <cfRule type="duplicateValues" dxfId="529" priority="514"/>
  </conditionalFormatting>
  <conditionalFormatting sqref="E204:E209">
    <cfRule type="duplicateValues" dxfId="528" priority="512"/>
  </conditionalFormatting>
  <conditionalFormatting sqref="E204:E209">
    <cfRule type="duplicateValues" dxfId="527" priority="511"/>
  </conditionalFormatting>
  <conditionalFormatting sqref="E204:E209">
    <cfRule type="duplicateValues" dxfId="526" priority="507"/>
    <cfRule type="duplicateValues" dxfId="525" priority="508"/>
    <cfRule type="duplicateValues" dxfId="524" priority="509"/>
    <cfRule type="duplicateValues" dxfId="523" priority="510"/>
  </conditionalFormatting>
  <conditionalFormatting sqref="E204:E209">
    <cfRule type="duplicateValues" dxfId="522" priority="506"/>
  </conditionalFormatting>
  <conditionalFormatting sqref="E204:E209">
    <cfRule type="duplicateValues" dxfId="521" priority="504"/>
    <cfRule type="duplicateValues" dxfId="520" priority="505"/>
  </conditionalFormatting>
  <conditionalFormatting sqref="E204:E209">
    <cfRule type="duplicateValues" dxfId="519" priority="503"/>
  </conditionalFormatting>
  <conditionalFormatting sqref="B204:B209">
    <cfRule type="duplicateValues" dxfId="518" priority="502"/>
  </conditionalFormatting>
  <conditionalFormatting sqref="B204:B209">
    <cfRule type="duplicateValues" dxfId="517" priority="501"/>
  </conditionalFormatting>
  <conditionalFormatting sqref="B204:B209">
    <cfRule type="duplicateValues" dxfId="516" priority="500"/>
  </conditionalFormatting>
  <conditionalFormatting sqref="B204:B209">
    <cfRule type="duplicateValues" dxfId="515" priority="499"/>
  </conditionalFormatting>
  <conditionalFormatting sqref="B204:B209">
    <cfRule type="duplicateValues" dxfId="514" priority="498"/>
  </conditionalFormatting>
  <conditionalFormatting sqref="B204:B209">
    <cfRule type="duplicateValues" dxfId="513" priority="497"/>
  </conditionalFormatting>
  <conditionalFormatting sqref="B204:B209">
    <cfRule type="duplicateValues" dxfId="512" priority="496"/>
  </conditionalFormatting>
  <conditionalFormatting sqref="B204:B209">
    <cfRule type="duplicateValues" dxfId="511" priority="495"/>
  </conditionalFormatting>
  <conditionalFormatting sqref="B204:B209">
    <cfRule type="duplicateValues" dxfId="510" priority="494"/>
  </conditionalFormatting>
  <conditionalFormatting sqref="B204:B209">
    <cfRule type="duplicateValues" dxfId="509" priority="493"/>
  </conditionalFormatting>
  <conditionalFormatting sqref="B204:B209">
    <cfRule type="duplicateValues" dxfId="508" priority="492"/>
  </conditionalFormatting>
  <conditionalFormatting sqref="B204:B209">
    <cfRule type="duplicateValues" dxfId="507" priority="491"/>
  </conditionalFormatting>
  <conditionalFormatting sqref="B204:B209">
    <cfRule type="duplicateValues" dxfId="506" priority="490"/>
  </conditionalFormatting>
  <conditionalFormatting sqref="E132:E139 E99:E101 E64:E76 E1:E38 E78:E80 E163:E174 E239:E1048576">
    <cfRule type="duplicateValues" dxfId="137" priority="133944"/>
  </conditionalFormatting>
  <conditionalFormatting sqref="E132:E139 E99:E101 E64:E76 E1:E49 E78:E80 E163:E174 E239:E1048576">
    <cfRule type="duplicateValues" dxfId="136" priority="133960"/>
  </conditionalFormatting>
  <conditionalFormatting sqref="E132:E139 E99:E101 E64:E76 E1:E55 E78:E80 E163:E174 E239:E1048576">
    <cfRule type="duplicateValues" dxfId="135" priority="133983"/>
    <cfRule type="duplicateValues" dxfId="134" priority="133984"/>
  </conditionalFormatting>
  <conditionalFormatting sqref="E132:E139 E99:E101 E64:E76 E1:E59 E78:E80 E163:E174 E239:E1048576">
    <cfRule type="duplicateValues" dxfId="133" priority="134008"/>
  </conditionalFormatting>
  <conditionalFormatting sqref="E132:E139 E99:E101 E1:E76 E78:E80 E163:E174 E239:E1048576">
    <cfRule type="duplicateValues" dxfId="132" priority="134017"/>
  </conditionalFormatting>
  <conditionalFormatting sqref="E132:E139 E99:E101 E1:E80 E163:E174 E239:E1048576">
    <cfRule type="duplicateValues" dxfId="131" priority="134025"/>
    <cfRule type="duplicateValues" dxfId="130" priority="134026"/>
  </conditionalFormatting>
  <conditionalFormatting sqref="E132:E139 E1:E101 E163:E174 E239:E1048576">
    <cfRule type="duplicateValues" dxfId="129" priority="134039"/>
  </conditionalFormatting>
  <conditionalFormatting sqref="E132:E139 E1:E118 E163:E174 E239:E1048576">
    <cfRule type="duplicateValues" dxfId="128" priority="134045"/>
  </conditionalFormatting>
  <conditionalFormatting sqref="E210:E228">
    <cfRule type="duplicateValues" dxfId="127" priority="128"/>
  </conditionalFormatting>
  <conditionalFormatting sqref="E210:E228">
    <cfRule type="duplicateValues" dxfId="126" priority="127"/>
  </conditionalFormatting>
  <conditionalFormatting sqref="E210:E228">
    <cfRule type="duplicateValues" dxfId="125" priority="125"/>
    <cfRule type="duplicateValues" dxfId="124" priority="126"/>
  </conditionalFormatting>
  <conditionalFormatting sqref="E210:E228">
    <cfRule type="duplicateValues" dxfId="123" priority="124"/>
  </conditionalFormatting>
  <conditionalFormatting sqref="E210:E228">
    <cfRule type="duplicateValues" dxfId="122" priority="123"/>
  </conditionalFormatting>
  <conditionalFormatting sqref="E210:E228">
    <cfRule type="duplicateValues" dxfId="121" priority="121"/>
    <cfRule type="duplicateValues" dxfId="120" priority="122"/>
  </conditionalFormatting>
  <conditionalFormatting sqref="E210:E228">
    <cfRule type="duplicateValues" dxfId="119" priority="120"/>
  </conditionalFormatting>
  <conditionalFormatting sqref="E210:E228">
    <cfRule type="duplicateValues" dxfId="118" priority="119"/>
  </conditionalFormatting>
  <conditionalFormatting sqref="E210:E228">
    <cfRule type="duplicateValues" dxfId="117" priority="118"/>
  </conditionalFormatting>
  <conditionalFormatting sqref="E210:E228">
    <cfRule type="duplicateValues" dxfId="116" priority="117"/>
  </conditionalFormatting>
  <conditionalFormatting sqref="E210:E228">
    <cfRule type="duplicateValues" dxfId="115" priority="115"/>
    <cfRule type="duplicateValues" dxfId="114" priority="116"/>
  </conditionalFormatting>
  <conditionalFormatting sqref="E210:E228">
    <cfRule type="duplicateValues" dxfId="113" priority="114"/>
  </conditionalFormatting>
  <conditionalFormatting sqref="E210:E228">
    <cfRule type="duplicateValues" dxfId="112" priority="113"/>
  </conditionalFormatting>
  <conditionalFormatting sqref="E210:E228">
    <cfRule type="duplicateValues" dxfId="111" priority="111"/>
    <cfRule type="duplicateValues" dxfId="110" priority="112"/>
  </conditionalFormatting>
  <conditionalFormatting sqref="E210:E228">
    <cfRule type="duplicateValues" dxfId="109" priority="110"/>
  </conditionalFormatting>
  <conditionalFormatting sqref="E210:E228">
    <cfRule type="duplicateValues" dxfId="108" priority="109"/>
  </conditionalFormatting>
  <conditionalFormatting sqref="E210:E228">
    <cfRule type="duplicateValues" dxfId="107" priority="108"/>
  </conditionalFormatting>
  <conditionalFormatting sqref="E210:E228">
    <cfRule type="duplicateValues" dxfId="106" priority="107"/>
  </conditionalFormatting>
  <conditionalFormatting sqref="E210:E228">
    <cfRule type="duplicateValues" dxfId="105" priority="105"/>
    <cfRule type="duplicateValues" dxfId="104" priority="106"/>
  </conditionalFormatting>
  <conditionalFormatting sqref="E210:E228">
    <cfRule type="duplicateValues" dxfId="103" priority="104"/>
  </conditionalFormatting>
  <conditionalFormatting sqref="E210:E228">
    <cfRule type="duplicateValues" dxfId="102" priority="103"/>
  </conditionalFormatting>
  <conditionalFormatting sqref="E210:E228">
    <cfRule type="duplicateValues" dxfId="101" priority="101"/>
    <cfRule type="duplicateValues" dxfId="100" priority="102"/>
  </conditionalFormatting>
  <conditionalFormatting sqref="E210:E228">
    <cfRule type="duplicateValues" dxfId="99" priority="100"/>
  </conditionalFormatting>
  <conditionalFormatting sqref="E210:E228">
    <cfRule type="duplicateValues" dxfId="98" priority="99"/>
  </conditionalFormatting>
  <conditionalFormatting sqref="E210:E228">
    <cfRule type="duplicateValues" dxfId="97" priority="98"/>
  </conditionalFormatting>
  <conditionalFormatting sqref="E210:E228">
    <cfRule type="duplicateValues" dxfId="96" priority="96"/>
    <cfRule type="duplicateValues" dxfId="95" priority="97"/>
  </conditionalFormatting>
  <conditionalFormatting sqref="E210:E228">
    <cfRule type="duplicateValues" dxfId="94" priority="95"/>
  </conditionalFormatting>
  <conditionalFormatting sqref="E210:E228">
    <cfRule type="duplicateValues" dxfId="93" priority="94"/>
  </conditionalFormatting>
  <conditionalFormatting sqref="E210:E228">
    <cfRule type="duplicateValues" dxfId="92" priority="92"/>
    <cfRule type="duplicateValues" dxfId="91" priority="93"/>
  </conditionalFormatting>
  <conditionalFormatting sqref="E210:E228">
    <cfRule type="duplicateValues" dxfId="90" priority="91"/>
  </conditionalFormatting>
  <conditionalFormatting sqref="E210:E228">
    <cfRule type="duplicateValues" dxfId="89" priority="90"/>
  </conditionalFormatting>
  <conditionalFormatting sqref="E210:E228">
    <cfRule type="duplicateValues" dxfId="88" priority="88"/>
    <cfRule type="duplicateValues" dxfId="87" priority="89"/>
  </conditionalFormatting>
  <conditionalFormatting sqref="E210:E228">
    <cfRule type="duplicateValues" dxfId="86" priority="87"/>
  </conditionalFormatting>
  <conditionalFormatting sqref="E210:E228">
    <cfRule type="duplicateValues" dxfId="85" priority="86"/>
  </conditionalFormatting>
  <conditionalFormatting sqref="E210:E228">
    <cfRule type="duplicateValues" dxfId="84" priority="82"/>
    <cfRule type="duplicateValues" dxfId="83" priority="83"/>
    <cfRule type="duplicateValues" dxfId="82" priority="84"/>
    <cfRule type="duplicateValues" dxfId="81" priority="85"/>
  </conditionalFormatting>
  <conditionalFormatting sqref="E210:E228">
    <cfRule type="duplicateValues" dxfId="80" priority="81"/>
  </conditionalFormatting>
  <conditionalFormatting sqref="E210:E228">
    <cfRule type="duplicateValues" dxfId="79" priority="79"/>
    <cfRule type="duplicateValues" dxfId="78" priority="80"/>
  </conditionalFormatting>
  <conditionalFormatting sqref="E210:E228">
    <cfRule type="duplicateValues" dxfId="77" priority="78"/>
  </conditionalFormatting>
  <conditionalFormatting sqref="B210:B228">
    <cfRule type="duplicateValues" dxfId="76" priority="77"/>
  </conditionalFormatting>
  <conditionalFormatting sqref="B210:B228">
    <cfRule type="duplicateValues" dxfId="75" priority="76"/>
  </conditionalFormatting>
  <conditionalFormatting sqref="B210:B228">
    <cfRule type="duplicateValues" dxfId="74" priority="75"/>
  </conditionalFormatting>
  <conditionalFormatting sqref="B210:B228">
    <cfRule type="duplicateValues" dxfId="73" priority="74"/>
  </conditionalFormatting>
  <conditionalFormatting sqref="B210:B228">
    <cfRule type="duplicateValues" dxfId="72" priority="73"/>
  </conditionalFormatting>
  <conditionalFormatting sqref="B210:B228">
    <cfRule type="duplicateValues" dxfId="71" priority="72"/>
  </conditionalFormatting>
  <conditionalFormatting sqref="B210:B228">
    <cfRule type="duplicateValues" dxfId="70" priority="71"/>
  </conditionalFormatting>
  <conditionalFormatting sqref="B210:B228">
    <cfRule type="duplicateValues" dxfId="69" priority="70"/>
  </conditionalFormatting>
  <conditionalFormatting sqref="B210:B228">
    <cfRule type="duplicateValues" dxfId="68" priority="69"/>
  </conditionalFormatting>
  <conditionalFormatting sqref="B210:B228">
    <cfRule type="duplicateValues" dxfId="67" priority="68"/>
  </conditionalFormatting>
  <conditionalFormatting sqref="B210:B228">
    <cfRule type="duplicateValues" dxfId="66" priority="67"/>
  </conditionalFormatting>
  <conditionalFormatting sqref="B210:B228">
    <cfRule type="duplicateValues" dxfId="65" priority="66"/>
  </conditionalFormatting>
  <conditionalFormatting sqref="B210:B228">
    <cfRule type="duplicateValues" dxfId="64" priority="65"/>
  </conditionalFormatting>
  <conditionalFormatting sqref="B229:B238">
    <cfRule type="duplicateValues" dxfId="63" priority="64"/>
  </conditionalFormatting>
  <conditionalFormatting sqref="B229:B238">
    <cfRule type="duplicateValues" dxfId="62" priority="63"/>
  </conditionalFormatting>
  <conditionalFormatting sqref="B229:B238">
    <cfRule type="duplicateValues" dxfId="61" priority="62"/>
  </conditionalFormatting>
  <conditionalFormatting sqref="B229:B238">
    <cfRule type="duplicateValues" dxfId="60" priority="61"/>
  </conditionalFormatting>
  <conditionalFormatting sqref="B229:B238">
    <cfRule type="duplicateValues" dxfId="59" priority="60"/>
  </conditionalFormatting>
  <conditionalFormatting sqref="B229:B238">
    <cfRule type="duplicateValues" dxfId="58" priority="59"/>
  </conditionalFormatting>
  <conditionalFormatting sqref="B229:B238">
    <cfRule type="duplicateValues" dxfId="57" priority="58"/>
  </conditionalFormatting>
  <conditionalFormatting sqref="B229:B238">
    <cfRule type="duplicateValues" dxfId="56" priority="57"/>
  </conditionalFormatting>
  <conditionalFormatting sqref="B229:B238">
    <cfRule type="duplicateValues" dxfId="55" priority="56"/>
  </conditionalFormatting>
  <conditionalFormatting sqref="B229:B238">
    <cfRule type="duplicateValues" dxfId="54" priority="55"/>
  </conditionalFormatting>
  <conditionalFormatting sqref="B229:B238">
    <cfRule type="duplicateValues" dxfId="53" priority="54"/>
  </conditionalFormatting>
  <conditionalFormatting sqref="B229:B238">
    <cfRule type="duplicateValues" dxfId="52" priority="53"/>
  </conditionalFormatting>
  <conditionalFormatting sqref="B229:B238">
    <cfRule type="duplicateValues" dxfId="51" priority="52"/>
  </conditionalFormatting>
  <conditionalFormatting sqref="E229:E238">
    <cfRule type="duplicateValues" dxfId="50" priority="51"/>
  </conditionalFormatting>
  <conditionalFormatting sqref="E229:E238">
    <cfRule type="duplicateValues" dxfId="49" priority="50"/>
  </conditionalFormatting>
  <conditionalFormatting sqref="E229:E238">
    <cfRule type="duplicateValues" dxfId="48" priority="48"/>
    <cfRule type="duplicateValues" dxfId="47" priority="49"/>
  </conditionalFormatting>
  <conditionalFormatting sqref="E229:E238">
    <cfRule type="duplicateValues" dxfId="46" priority="47"/>
  </conditionalFormatting>
  <conditionalFormatting sqref="E229:E238">
    <cfRule type="duplicateValues" dxfId="45" priority="46"/>
  </conditionalFormatting>
  <conditionalFormatting sqref="E229:E238">
    <cfRule type="duplicateValues" dxfId="44" priority="44"/>
    <cfRule type="duplicateValues" dxfId="43" priority="45"/>
  </conditionalFormatting>
  <conditionalFormatting sqref="E229:E238">
    <cfRule type="duplicateValues" dxfId="42" priority="43"/>
  </conditionalFormatting>
  <conditionalFormatting sqref="E229:E238">
    <cfRule type="duplicateValues" dxfId="41" priority="42"/>
  </conditionalFormatting>
  <conditionalFormatting sqref="E229:E238">
    <cfRule type="duplicateValues" dxfId="40" priority="41"/>
  </conditionalFormatting>
  <conditionalFormatting sqref="E229:E238">
    <cfRule type="duplicateValues" dxfId="39" priority="40"/>
  </conditionalFormatting>
  <conditionalFormatting sqref="E229:E238">
    <cfRule type="duplicateValues" dxfId="38" priority="38"/>
    <cfRule type="duplicateValues" dxfId="37" priority="39"/>
  </conditionalFormatting>
  <conditionalFormatting sqref="E229:E238">
    <cfRule type="duplicateValues" dxfId="36" priority="37"/>
  </conditionalFormatting>
  <conditionalFormatting sqref="E229:E238">
    <cfRule type="duplicateValues" dxfId="35" priority="36"/>
  </conditionalFormatting>
  <conditionalFormatting sqref="E229:E238">
    <cfRule type="duplicateValues" dxfId="34" priority="34"/>
    <cfRule type="duplicateValues" dxfId="33" priority="35"/>
  </conditionalFormatting>
  <conditionalFormatting sqref="E229:E238">
    <cfRule type="duplicateValues" dxfId="32" priority="33"/>
  </conditionalFormatting>
  <conditionalFormatting sqref="E229:E238">
    <cfRule type="duplicateValues" dxfId="31" priority="32"/>
  </conditionalFormatting>
  <conditionalFormatting sqref="E229:E238">
    <cfRule type="duplicateValues" dxfId="30" priority="31"/>
  </conditionalFormatting>
  <conditionalFormatting sqref="E229:E238">
    <cfRule type="duplicateValues" dxfId="29" priority="30"/>
  </conditionalFormatting>
  <conditionalFormatting sqref="E229:E238">
    <cfRule type="duplicateValues" dxfId="28" priority="28"/>
    <cfRule type="duplicateValues" dxfId="27" priority="29"/>
  </conditionalFormatting>
  <conditionalFormatting sqref="E229:E238">
    <cfRule type="duplicateValues" dxfId="26" priority="27"/>
  </conditionalFormatting>
  <conditionalFormatting sqref="E229:E238">
    <cfRule type="duplicateValues" dxfId="25" priority="26"/>
  </conditionalFormatting>
  <conditionalFormatting sqref="E229:E238">
    <cfRule type="duplicateValues" dxfId="24" priority="24"/>
    <cfRule type="duplicateValues" dxfId="23" priority="25"/>
  </conditionalFormatting>
  <conditionalFormatting sqref="E229:E238">
    <cfRule type="duplicateValues" dxfId="22" priority="23"/>
  </conditionalFormatting>
  <conditionalFormatting sqref="E229:E238">
    <cfRule type="duplicateValues" dxfId="21" priority="22"/>
  </conditionalFormatting>
  <conditionalFormatting sqref="E229:E238">
    <cfRule type="duplicateValues" dxfId="20" priority="21"/>
  </conditionalFormatting>
  <conditionalFormatting sqref="E229:E238">
    <cfRule type="duplicateValues" dxfId="19" priority="19"/>
    <cfRule type="duplicateValues" dxfId="18" priority="20"/>
  </conditionalFormatting>
  <conditionalFormatting sqref="E229:E238">
    <cfRule type="duplicateValues" dxfId="17" priority="18"/>
  </conditionalFormatting>
  <conditionalFormatting sqref="E229:E238">
    <cfRule type="duplicateValues" dxfId="16" priority="17"/>
  </conditionalFormatting>
  <conditionalFormatting sqref="E229:E238">
    <cfRule type="duplicateValues" dxfId="15" priority="15"/>
    <cfRule type="duplicateValues" dxfId="14" priority="16"/>
  </conditionalFormatting>
  <conditionalFormatting sqref="E229:E238">
    <cfRule type="duplicateValues" dxfId="13" priority="14"/>
  </conditionalFormatting>
  <conditionalFormatting sqref="E229:E238">
    <cfRule type="duplicateValues" dxfId="12" priority="13"/>
  </conditionalFormatting>
  <conditionalFormatting sqref="E229:E238">
    <cfRule type="duplicateValues" dxfId="11" priority="11"/>
    <cfRule type="duplicateValues" dxfId="10" priority="12"/>
  </conditionalFormatting>
  <conditionalFormatting sqref="E229:E238">
    <cfRule type="duplicateValues" dxfId="9" priority="10"/>
  </conditionalFormatting>
  <conditionalFormatting sqref="E229:E238">
    <cfRule type="duplicateValues" dxfId="8" priority="9"/>
  </conditionalFormatting>
  <conditionalFormatting sqref="E229:E238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E229:E238">
    <cfRule type="duplicateValues" dxfId="3" priority="4"/>
  </conditionalFormatting>
  <conditionalFormatting sqref="E229:E238">
    <cfRule type="duplicateValues" dxfId="2" priority="2"/>
    <cfRule type="duplicateValues" dxfId="1" priority="3"/>
  </conditionalFormatting>
  <conditionalFormatting sqref="E229:E238">
    <cfRule type="duplicateValues" dxfId="0" priority="1"/>
  </conditionalFormatting>
  <hyperlinks>
    <hyperlink ref="B177" r:id="rId7" display="http://s460-helpdesk/CAisd/pdmweb.exe?OP=SEARCH+FACTORY=in+SKIPLIST=1+QBE.EQ.id=3698471"/>
    <hyperlink ref="B176" r:id="rId8" display="http://s460-helpdesk/CAisd/pdmweb.exe?OP=SEARCH+FACTORY=in+SKIPLIST=1+QBE.EQ.id=3698467"/>
    <hyperlink ref="B175" r:id="rId9" display="http://s460-helpdesk/CAisd/pdmweb.exe?OP=SEARCH+FACTORY=in+SKIPLIST=1+QBE.EQ.id=3698462"/>
    <hyperlink ref="B203" r:id="rId10" display="http://s460-helpdesk/CAisd/pdmweb.exe?OP=SEARCH+FACTORY=in+SKIPLIST=1+QBE.EQ.id=3699489"/>
    <hyperlink ref="B202" r:id="rId11" display="http://s460-helpdesk/CAisd/pdmweb.exe?OP=SEARCH+FACTORY=in+SKIPLIST=1+QBE.EQ.id=3699474"/>
    <hyperlink ref="B201" r:id="rId12" display="http://s460-helpdesk/CAisd/pdmweb.exe?OP=SEARCH+FACTORY=in+SKIPLIST=1+QBE.EQ.id=3699435"/>
    <hyperlink ref="B200" r:id="rId13" display="http://s460-helpdesk/CAisd/pdmweb.exe?OP=SEARCH+FACTORY=in+SKIPLIST=1+QBE.EQ.id=3699420"/>
    <hyperlink ref="B199" r:id="rId14" display="http://s460-helpdesk/CAisd/pdmweb.exe?OP=SEARCH+FACTORY=in+SKIPLIST=1+QBE.EQ.id=3699403"/>
    <hyperlink ref="B198" r:id="rId15" display="http://s460-helpdesk/CAisd/pdmweb.exe?OP=SEARCH+FACTORY=in+SKIPLIST=1+QBE.EQ.id=3699296"/>
    <hyperlink ref="B197" r:id="rId16" display="http://s460-helpdesk/CAisd/pdmweb.exe?OP=SEARCH+FACTORY=in+SKIPLIST=1+QBE.EQ.id=3699293"/>
    <hyperlink ref="B196" r:id="rId17" display="http://s460-helpdesk/CAisd/pdmweb.exe?OP=SEARCH+FACTORY=in+SKIPLIST=1+QBE.EQ.id=3699280"/>
    <hyperlink ref="B195" r:id="rId18" display="http://s460-helpdesk/CAisd/pdmweb.exe?OP=SEARCH+FACTORY=in+SKIPLIST=1+QBE.EQ.id=3699268"/>
    <hyperlink ref="B194" r:id="rId19" display="http://s460-helpdesk/CAisd/pdmweb.exe?OP=SEARCH+FACTORY=in+SKIPLIST=1+QBE.EQ.id=3699250"/>
    <hyperlink ref="B193" r:id="rId20" display="http://s460-helpdesk/CAisd/pdmweb.exe?OP=SEARCH+FACTORY=in+SKIPLIST=1+QBE.EQ.id=3699237"/>
    <hyperlink ref="B192" r:id="rId21" display="http://s460-helpdesk/CAisd/pdmweb.exe?OP=SEARCH+FACTORY=in+SKIPLIST=1+QBE.EQ.id=3699232"/>
    <hyperlink ref="B191" r:id="rId22" display="http://s460-helpdesk/CAisd/pdmweb.exe?OP=SEARCH+FACTORY=in+SKIPLIST=1+QBE.EQ.id=3699224"/>
    <hyperlink ref="B190" r:id="rId23" display="http://s460-helpdesk/CAisd/pdmweb.exe?OP=SEARCH+FACTORY=in+SKIPLIST=1+QBE.EQ.id=3699219"/>
    <hyperlink ref="B189" r:id="rId24" display="http://s460-helpdesk/CAisd/pdmweb.exe?OP=SEARCH+FACTORY=in+SKIPLIST=1+QBE.EQ.id=3699180"/>
    <hyperlink ref="B188" r:id="rId25" display="http://s460-helpdesk/CAisd/pdmweb.exe?OP=SEARCH+FACTORY=in+SKIPLIST=1+QBE.EQ.id=3699175"/>
    <hyperlink ref="B187" r:id="rId26" display="http://s460-helpdesk/CAisd/pdmweb.exe?OP=SEARCH+FACTORY=in+SKIPLIST=1+QBE.EQ.id=3699168"/>
    <hyperlink ref="B186" r:id="rId27" display="http://s460-helpdesk/CAisd/pdmweb.exe?OP=SEARCH+FACTORY=in+SKIPLIST=1+QBE.EQ.id=3699163"/>
    <hyperlink ref="B185" r:id="rId28" display="http://s460-helpdesk/CAisd/pdmweb.exe?OP=SEARCH+FACTORY=in+SKIPLIST=1+QBE.EQ.id=3699157"/>
    <hyperlink ref="B184" r:id="rId29" display="http://s460-helpdesk/CAisd/pdmweb.exe?OP=SEARCH+FACTORY=in+SKIPLIST=1+QBE.EQ.id=3699155"/>
    <hyperlink ref="B183" r:id="rId30" display="http://s460-helpdesk/CAisd/pdmweb.exe?OP=SEARCH+FACTORY=in+SKIPLIST=1+QBE.EQ.id=3699114"/>
    <hyperlink ref="B182" r:id="rId31" display="http://s460-helpdesk/CAisd/pdmweb.exe?OP=SEARCH+FACTORY=in+SKIPLIST=1+QBE.EQ.id=3699100"/>
    <hyperlink ref="B181" r:id="rId32" display="http://s460-helpdesk/CAisd/pdmweb.exe?OP=SEARCH+FACTORY=in+SKIPLIST=1+QBE.EQ.id=3699066"/>
    <hyperlink ref="B180" r:id="rId33" display="http://s460-helpdesk/CAisd/pdmweb.exe?OP=SEARCH+FACTORY=in+SKIPLIST=1+QBE.EQ.id=3699028"/>
    <hyperlink ref="B179" r:id="rId34" display="http://s460-helpdesk/CAisd/pdmweb.exe?OP=SEARCH+FACTORY=in+SKIPLIST=1+QBE.EQ.id=3699010"/>
    <hyperlink ref="B178" r:id="rId35" display="http://s460-helpdesk/CAisd/pdmweb.exe?OP=SEARCH+FACTORY=in+SKIPLIST=1+QBE.EQ.id=3698751"/>
    <hyperlink ref="B209" r:id="rId36" display="http://s460-helpdesk/CAisd/pdmweb.exe?OP=SEARCH+FACTORY=in+SKIPLIST=1+QBE.EQ.id=3699442"/>
    <hyperlink ref="B208" r:id="rId37" display="http://s460-helpdesk/CAisd/pdmweb.exe?OP=SEARCH+FACTORY=in+SKIPLIST=1+QBE.EQ.id=3699437"/>
    <hyperlink ref="B207" r:id="rId38" display="http://s460-helpdesk/CAisd/pdmweb.exe?OP=SEARCH+FACTORY=in+SKIPLIST=1+QBE.EQ.id=3699429"/>
    <hyperlink ref="B206" r:id="rId39" display="http://s460-helpdesk/CAisd/pdmweb.exe?OP=SEARCH+FACTORY=in+SKIPLIST=1+QBE.EQ.id=3699418"/>
    <hyperlink ref="B205" r:id="rId40" display="http://s460-helpdesk/CAisd/pdmweb.exe?OP=SEARCH+FACTORY=in+SKIPLIST=1+QBE.EQ.id=3699178"/>
    <hyperlink ref="B204" r:id="rId41" display="http://s460-helpdesk/CAisd/pdmweb.exe?OP=SEARCH+FACTORY=in+SKIPLIST=1+QBE.EQ.id=3699147"/>
    <hyperlink ref="B228" r:id="rId42" display="http://s460-helpdesk/CAisd/pdmweb.exe?OP=SEARCH+FACTORY=in+SKIPLIST=1+QBE.EQ.id=3699821"/>
    <hyperlink ref="B227" r:id="rId43" display="http://s460-helpdesk/CAisd/pdmweb.exe?OP=SEARCH+FACTORY=in+SKIPLIST=1+QBE.EQ.id=3699819"/>
    <hyperlink ref="B226" r:id="rId44" display="http://s460-helpdesk/CAisd/pdmweb.exe?OP=SEARCH+FACTORY=in+SKIPLIST=1+QBE.EQ.id=3699811"/>
    <hyperlink ref="B225" r:id="rId45" display="http://s460-helpdesk/CAisd/pdmweb.exe?OP=SEARCH+FACTORY=in+SKIPLIST=1+QBE.EQ.id=3699802"/>
    <hyperlink ref="B224" r:id="rId46" display="http://s460-helpdesk/CAisd/pdmweb.exe?OP=SEARCH+FACTORY=in+SKIPLIST=1+QBE.EQ.id=3699678"/>
    <hyperlink ref="B223" r:id="rId47" display="http://s460-helpdesk/CAisd/pdmweb.exe?OP=SEARCH+FACTORY=in+SKIPLIST=1+QBE.EQ.id=3699674"/>
    <hyperlink ref="B222" r:id="rId48" display="http://s460-helpdesk/CAisd/pdmweb.exe?OP=SEARCH+FACTORY=in+SKIPLIST=1+QBE.EQ.id=3699666"/>
    <hyperlink ref="B221" r:id="rId49" display="http://s460-helpdesk/CAisd/pdmweb.exe?OP=SEARCH+FACTORY=in+SKIPLIST=1+QBE.EQ.id=3699659"/>
    <hyperlink ref="B220" r:id="rId50" display="http://s460-helpdesk/CAisd/pdmweb.exe?OP=SEARCH+FACTORY=in+SKIPLIST=1+QBE.EQ.id=3699626"/>
    <hyperlink ref="B219" r:id="rId51" display="http://s460-helpdesk/CAisd/pdmweb.exe?OP=SEARCH+FACTORY=in+SKIPLIST=1+QBE.EQ.id=3699619"/>
    <hyperlink ref="B218" r:id="rId52" display="http://s460-helpdesk/CAisd/pdmweb.exe?OP=SEARCH+FACTORY=in+SKIPLIST=1+QBE.EQ.id=3699615"/>
    <hyperlink ref="B217" r:id="rId53" display="http://s460-helpdesk/CAisd/pdmweb.exe?OP=SEARCH+FACTORY=in+SKIPLIST=1+QBE.EQ.id=3699606"/>
    <hyperlink ref="B216" r:id="rId54" display="http://s460-helpdesk/CAisd/pdmweb.exe?OP=SEARCH+FACTORY=in+SKIPLIST=1+QBE.EQ.id=3699571"/>
    <hyperlink ref="B215" r:id="rId55" display="http://s460-helpdesk/CAisd/pdmweb.exe?OP=SEARCH+FACTORY=in+SKIPLIST=1+QBE.EQ.id=3699552"/>
    <hyperlink ref="B214" r:id="rId56" display="http://s460-helpdesk/CAisd/pdmweb.exe?OP=SEARCH+FACTORY=in+SKIPLIST=1+QBE.EQ.id=3699538"/>
    <hyperlink ref="B213" r:id="rId57" display="http://s460-helpdesk/CAisd/pdmweb.exe?OP=SEARCH+FACTORY=in+SKIPLIST=1+QBE.EQ.id=3699535"/>
    <hyperlink ref="B212" r:id="rId58" display="http://s460-helpdesk/CAisd/pdmweb.exe?OP=SEARCH+FACTORY=in+SKIPLIST=1+QBE.EQ.id=3699520"/>
    <hyperlink ref="B211" r:id="rId59" display="http://s460-helpdesk/CAisd/pdmweb.exe?OP=SEARCH+FACTORY=in+SKIPLIST=1+QBE.EQ.id=3699489"/>
    <hyperlink ref="B210" r:id="rId60" display="http://s460-helpdesk/CAisd/pdmweb.exe?OP=SEARCH+FACTORY=in+SKIPLIST=1+QBE.EQ.id=3699474"/>
    <hyperlink ref="B237" r:id="rId61" display="http://s460-helpdesk/CAisd/pdmweb.exe?OP=SEARCH+FACTORY=in+SKIPLIST=1+QBE.EQ.id=3699890"/>
    <hyperlink ref="B236" r:id="rId62" display="http://s460-helpdesk/CAisd/pdmweb.exe?OP=SEARCH+FACTORY=in+SKIPLIST=1+QBE.EQ.id=3699889"/>
    <hyperlink ref="B235" r:id="rId63" display="http://s460-helpdesk/CAisd/pdmweb.exe?OP=SEARCH+FACTORY=in+SKIPLIST=1+QBE.EQ.id=3699885"/>
    <hyperlink ref="B234" r:id="rId64" display="http://s460-helpdesk/CAisd/pdmweb.exe?OP=SEARCH+FACTORY=in+SKIPLIST=1+QBE.EQ.id=3699874"/>
    <hyperlink ref="B233" r:id="rId65" display="http://s460-helpdesk/CAisd/pdmweb.exe?OP=SEARCH+FACTORY=in+SKIPLIST=1+QBE.EQ.id=3699871"/>
    <hyperlink ref="B232" r:id="rId66" display="http://s460-helpdesk/CAisd/pdmweb.exe?OP=SEARCH+FACTORY=in+SKIPLIST=1+QBE.EQ.id=3699797"/>
    <hyperlink ref="B231" r:id="rId67" display="http://s460-helpdesk/CAisd/pdmweb.exe?OP=SEARCH+FACTORY=in+SKIPLIST=1+QBE.EQ.id=3699788"/>
    <hyperlink ref="B230" r:id="rId68" display="http://s460-helpdesk/CAisd/pdmweb.exe?OP=SEARCH+FACTORY=in+SKIPLIST=1+QBE.EQ.id=3699762"/>
    <hyperlink ref="B229" r:id="rId69" display="http://s460-helpdesk/CAisd/pdmweb.exe?OP=SEARCH+FACTORY=in+SKIPLIST=1+QBE.EQ.id=3699759"/>
  </hyperlinks>
  <pageMargins left="0.7" right="0.7" top="0.75" bottom="0.75" header="0.3" footer="0.3"/>
  <pageSetup scale="60" orientation="landscape" r:id="rId70"/>
  <legacyDrawing r:id="rId7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16" sqref="E16"/>
    </sheetView>
  </sheetViews>
  <sheetFormatPr baseColWidth="10" defaultColWidth="11.42578125" defaultRowHeight="15" x14ac:dyDescent="0.25"/>
  <cols>
    <col min="1" max="1" width="11.42578125" style="123"/>
    <col min="2" max="2" width="11.42578125" style="138"/>
    <col min="3" max="3" width="11.42578125" style="163"/>
    <col min="4" max="4" width="11.42578125" style="123"/>
    <col min="5" max="5" width="154.5703125" style="123" bestFit="1" customWidth="1"/>
    <col min="6" max="16384" width="11.42578125" style="123"/>
  </cols>
  <sheetData>
    <row r="1" spans="2:5" ht="15.75" thickBot="1" x14ac:dyDescent="0.3">
      <c r="C1" s="163" t="s">
        <v>2405</v>
      </c>
    </row>
    <row r="2" spans="2:5" ht="18.75" thickBot="1" x14ac:dyDescent="0.3">
      <c r="B2" s="136"/>
      <c r="C2" s="164" t="s">
        <v>2405</v>
      </c>
      <c r="E2" s="165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136"/>
      <c r="C3" s="164" t="s">
        <v>2405</v>
      </c>
    </row>
    <row r="4" spans="2:5" ht="18.75" thickBot="1" x14ac:dyDescent="0.3">
      <c r="B4" s="136"/>
      <c r="C4" s="164" t="s">
        <v>2405</v>
      </c>
    </row>
    <row r="5" spans="2:5" ht="18.75" thickBot="1" x14ac:dyDescent="0.3">
      <c r="B5" s="136"/>
      <c r="C5" s="164" t="s">
        <v>2405</v>
      </c>
    </row>
    <row r="6" spans="2:5" ht="18.75" thickBot="1" x14ac:dyDescent="0.3">
      <c r="B6" s="136"/>
      <c r="C6" s="164" t="s">
        <v>2405</v>
      </c>
    </row>
    <row r="7" spans="2:5" ht="18.75" thickBot="1" x14ac:dyDescent="0.3">
      <c r="B7" s="136"/>
      <c r="C7" s="164" t="s">
        <v>2405</v>
      </c>
    </row>
    <row r="8" spans="2:5" ht="18.75" thickBot="1" x14ac:dyDescent="0.3">
      <c r="B8" s="136"/>
      <c r="C8" s="164" t="s">
        <v>2405</v>
      </c>
    </row>
    <row r="9" spans="2:5" ht="18.75" thickBot="1" x14ac:dyDescent="0.3">
      <c r="B9" s="136"/>
      <c r="C9" s="164" t="s">
        <v>2405</v>
      </c>
    </row>
    <row r="10" spans="2:5" ht="18.75" thickBot="1" x14ac:dyDescent="0.3">
      <c r="B10" s="136"/>
      <c r="C10" s="164" t="s">
        <v>2405</v>
      </c>
    </row>
    <row r="11" spans="2:5" ht="18.75" thickBot="1" x14ac:dyDescent="0.3">
      <c r="B11" s="136"/>
      <c r="C11" s="164" t="s">
        <v>2405</v>
      </c>
    </row>
    <row r="12" spans="2:5" ht="18.75" thickBot="1" x14ac:dyDescent="0.3">
      <c r="B12" s="169"/>
      <c r="C12" s="164" t="s">
        <v>2405</v>
      </c>
    </row>
    <row r="13" spans="2:5" ht="18.75" thickBot="1" x14ac:dyDescent="0.3">
      <c r="B13" s="136"/>
      <c r="C13" s="164" t="s">
        <v>2405</v>
      </c>
    </row>
    <row r="14" spans="2:5" ht="18.75" thickBot="1" x14ac:dyDescent="0.3">
      <c r="B14" s="136"/>
      <c r="C14" s="164" t="s">
        <v>2405</v>
      </c>
    </row>
    <row r="15" spans="2:5" ht="18.75" thickBot="1" x14ac:dyDescent="0.3">
      <c r="B15" s="136"/>
      <c r="C15" s="164" t="s">
        <v>2405</v>
      </c>
    </row>
    <row r="16" spans="2:5" ht="18.75" customHeight="1" thickBot="1" x14ac:dyDescent="0.3">
      <c r="B16" s="136"/>
      <c r="C16" s="164" t="s">
        <v>2405</v>
      </c>
    </row>
    <row r="17" spans="2:3" ht="18.75" thickBot="1" x14ac:dyDescent="0.3">
      <c r="B17" s="136"/>
      <c r="C17" s="164" t="s">
        <v>2405</v>
      </c>
    </row>
    <row r="18" spans="2:3" ht="18.75" thickBot="1" x14ac:dyDescent="0.3">
      <c r="B18" s="136"/>
      <c r="C18" s="164" t="s">
        <v>2405</v>
      </c>
    </row>
    <row r="19" spans="2:3" ht="18.75" thickBot="1" x14ac:dyDescent="0.3">
      <c r="B19" s="136"/>
      <c r="C19" s="164" t="s">
        <v>2405</v>
      </c>
    </row>
    <row r="20" spans="2:3" ht="18.75" thickBot="1" x14ac:dyDescent="0.3">
      <c r="B20" s="136"/>
      <c r="C20" s="164" t="s">
        <v>2405</v>
      </c>
    </row>
    <row r="21" spans="2:3" ht="18.75" thickBot="1" x14ac:dyDescent="0.3">
      <c r="B21" s="136"/>
      <c r="C21" s="164" t="s">
        <v>2405</v>
      </c>
    </row>
    <row r="22" spans="2:3" ht="18.75" thickBot="1" x14ac:dyDescent="0.3">
      <c r="B22" s="136"/>
      <c r="C22" s="164" t="s">
        <v>2405</v>
      </c>
    </row>
    <row r="23" spans="2:3" ht="18.75" thickBot="1" x14ac:dyDescent="0.3">
      <c r="B23" s="136"/>
      <c r="C23" s="164" t="s">
        <v>2405</v>
      </c>
    </row>
    <row r="24" spans="2:3" ht="18.75" thickBot="1" x14ac:dyDescent="0.3">
      <c r="B24" s="136"/>
      <c r="C24" s="164" t="s">
        <v>2405</v>
      </c>
    </row>
    <row r="25" spans="2:3" ht="18.75" thickBot="1" x14ac:dyDescent="0.3">
      <c r="B25" s="136"/>
      <c r="C25" s="164" t="s">
        <v>2405</v>
      </c>
    </row>
    <row r="26" spans="2:3" ht="18.75" thickBot="1" x14ac:dyDescent="0.3">
      <c r="B26" s="136"/>
      <c r="C26" s="164" t="s">
        <v>2405</v>
      </c>
    </row>
    <row r="27" spans="2:3" ht="18.75" thickBot="1" x14ac:dyDescent="0.3">
      <c r="B27" s="136"/>
      <c r="C27" s="164" t="s">
        <v>2405</v>
      </c>
    </row>
    <row r="28" spans="2:3" ht="18.75" thickBot="1" x14ac:dyDescent="0.3">
      <c r="B28" s="136"/>
      <c r="C28" s="164" t="s">
        <v>2405</v>
      </c>
    </row>
    <row r="29" spans="2:3" ht="18.75" thickBot="1" x14ac:dyDescent="0.3">
      <c r="B29" s="136"/>
      <c r="C29" s="164" t="s">
        <v>2405</v>
      </c>
    </row>
    <row r="30" spans="2:3" ht="18.75" thickBot="1" x14ac:dyDescent="0.3">
      <c r="B30" s="136"/>
      <c r="C30" s="164" t="s">
        <v>2405</v>
      </c>
    </row>
    <row r="31" spans="2:3" ht="18.75" thickBot="1" x14ac:dyDescent="0.3">
      <c r="B31" s="136"/>
      <c r="C31" s="164" t="s">
        <v>2405</v>
      </c>
    </row>
    <row r="32" spans="2:3" ht="18.75" thickBot="1" x14ac:dyDescent="0.3">
      <c r="B32" s="136"/>
      <c r="C32" s="164" t="s">
        <v>2405</v>
      </c>
    </row>
    <row r="33" spans="2:3" ht="18.75" thickBot="1" x14ac:dyDescent="0.3">
      <c r="B33" s="136"/>
      <c r="C33" s="164" t="s">
        <v>2405</v>
      </c>
    </row>
    <row r="34" spans="2:3" ht="18.75" thickBot="1" x14ac:dyDescent="0.3">
      <c r="B34" s="136"/>
      <c r="C34" s="164" t="s">
        <v>2405</v>
      </c>
    </row>
    <row r="35" spans="2:3" ht="18.75" thickBot="1" x14ac:dyDescent="0.3">
      <c r="B35" s="136"/>
      <c r="C35" s="164" t="s">
        <v>2405</v>
      </c>
    </row>
    <row r="36" spans="2:3" ht="18.75" thickBot="1" x14ac:dyDescent="0.3">
      <c r="B36" s="136"/>
      <c r="C36" s="164" t="s">
        <v>2405</v>
      </c>
    </row>
    <row r="37" spans="2:3" ht="18.75" thickBot="1" x14ac:dyDescent="0.3">
      <c r="B37" s="136"/>
      <c r="C37" s="164" t="s">
        <v>2405</v>
      </c>
    </row>
    <row r="38" spans="2:3" ht="18.75" thickBot="1" x14ac:dyDescent="0.3">
      <c r="B38" s="136"/>
      <c r="C38" s="164" t="s">
        <v>2405</v>
      </c>
    </row>
    <row r="39" spans="2:3" ht="18.75" thickBot="1" x14ac:dyDescent="0.3">
      <c r="B39" s="136"/>
      <c r="C39" s="164" t="s">
        <v>2405</v>
      </c>
    </row>
    <row r="40" spans="2:3" ht="18.75" thickBot="1" x14ac:dyDescent="0.3">
      <c r="B40" s="136"/>
      <c r="C40" s="164" t="s">
        <v>2405</v>
      </c>
    </row>
    <row r="41" spans="2:3" ht="18.75" thickBot="1" x14ac:dyDescent="0.3">
      <c r="B41" s="136"/>
      <c r="C41" s="164" t="s">
        <v>2405</v>
      </c>
    </row>
    <row r="42" spans="2:3" ht="18.75" thickBot="1" x14ac:dyDescent="0.3">
      <c r="B42" s="136"/>
      <c r="C42" s="164" t="s">
        <v>2405</v>
      </c>
    </row>
    <row r="43" spans="2:3" ht="18.75" thickBot="1" x14ac:dyDescent="0.3">
      <c r="B43" s="162"/>
      <c r="C43" s="164" t="s">
        <v>2405</v>
      </c>
    </row>
    <row r="44" spans="2:3" ht="18.75" thickBot="1" x14ac:dyDescent="0.3">
      <c r="B44" s="162"/>
      <c r="C44" s="164" t="s">
        <v>2405</v>
      </c>
    </row>
    <row r="45" spans="2:3" ht="18.75" thickBot="1" x14ac:dyDescent="0.3">
      <c r="B45" s="162"/>
      <c r="C45" s="164" t="s">
        <v>2405</v>
      </c>
    </row>
    <row r="46" spans="2:3" ht="18.75" thickBot="1" x14ac:dyDescent="0.3">
      <c r="B46" s="162"/>
      <c r="C46" s="164" t="s">
        <v>2405</v>
      </c>
    </row>
    <row r="47" spans="2:3" ht="18.75" thickBot="1" x14ac:dyDescent="0.3">
      <c r="B47" s="162"/>
      <c r="C47" s="164" t="s">
        <v>2405</v>
      </c>
    </row>
    <row r="48" spans="2:3" ht="18.75" thickBot="1" x14ac:dyDescent="0.3">
      <c r="B48" s="162"/>
      <c r="C48" s="164" t="s">
        <v>2405</v>
      </c>
    </row>
    <row r="49" spans="2:3" ht="18.75" thickBot="1" x14ac:dyDescent="0.3">
      <c r="B49" s="162"/>
      <c r="C49" s="164" t="s">
        <v>2405</v>
      </c>
    </row>
    <row r="50" spans="2:3" ht="18.75" thickBot="1" x14ac:dyDescent="0.3">
      <c r="B50" s="162"/>
      <c r="C50" s="164" t="s">
        <v>2405</v>
      </c>
    </row>
    <row r="51" spans="2:3" ht="18.75" thickBot="1" x14ac:dyDescent="0.3">
      <c r="B51" s="162"/>
      <c r="C51" s="164" t="s">
        <v>2405</v>
      </c>
    </row>
    <row r="52" spans="2:3" ht="18.75" thickBot="1" x14ac:dyDescent="0.3">
      <c r="B52" s="162"/>
      <c r="C52" s="164" t="s">
        <v>2405</v>
      </c>
    </row>
    <row r="53" spans="2:3" ht="18.75" thickBot="1" x14ac:dyDescent="0.3">
      <c r="B53" s="162"/>
      <c r="C53" s="164" t="s">
        <v>2405</v>
      </c>
    </row>
    <row r="54" spans="2:3" ht="18.75" thickBot="1" x14ac:dyDescent="0.3">
      <c r="B54" s="162"/>
      <c r="C54" s="164" t="s">
        <v>2405</v>
      </c>
    </row>
    <row r="55" spans="2:3" ht="18.75" thickBot="1" x14ac:dyDescent="0.3">
      <c r="B55" s="162"/>
      <c r="C55" s="164" t="s">
        <v>2405</v>
      </c>
    </row>
    <row r="56" spans="2:3" ht="18.75" thickBot="1" x14ac:dyDescent="0.3">
      <c r="B56" s="162"/>
      <c r="C56" s="164" t="s">
        <v>2405</v>
      </c>
    </row>
    <row r="57" spans="2:3" ht="18.75" thickBot="1" x14ac:dyDescent="0.3">
      <c r="B57" s="162"/>
      <c r="C57" s="164" t="s">
        <v>2405</v>
      </c>
    </row>
    <row r="58" spans="2:3" ht="18.75" thickBot="1" x14ac:dyDescent="0.3">
      <c r="B58" s="162"/>
      <c r="C58" s="164" t="s">
        <v>2405</v>
      </c>
    </row>
    <row r="59" spans="2:3" ht="18.75" thickBot="1" x14ac:dyDescent="0.3">
      <c r="B59" s="162"/>
      <c r="C59" s="164" t="s">
        <v>2405</v>
      </c>
    </row>
    <row r="60" spans="2:3" ht="18.75" thickBot="1" x14ac:dyDescent="0.3">
      <c r="B60" s="162"/>
      <c r="C60" s="164" t="s">
        <v>2405</v>
      </c>
    </row>
    <row r="61" spans="2:3" ht="18.75" thickBot="1" x14ac:dyDescent="0.3">
      <c r="B61" s="162"/>
      <c r="C61" s="164" t="s">
        <v>2405</v>
      </c>
    </row>
    <row r="62" spans="2:3" ht="18.75" thickBot="1" x14ac:dyDescent="0.3">
      <c r="B62" s="162"/>
      <c r="C62" s="164" t="s">
        <v>2405</v>
      </c>
    </row>
    <row r="63" spans="2:3" ht="18.75" thickBot="1" x14ac:dyDescent="0.3">
      <c r="B63" s="162"/>
      <c r="C63" s="164" t="s">
        <v>2405</v>
      </c>
    </row>
    <row r="64" spans="2:3" ht="18.75" thickBot="1" x14ac:dyDescent="0.3">
      <c r="B64" s="162"/>
      <c r="C64" s="164" t="s">
        <v>2405</v>
      </c>
    </row>
    <row r="65" spans="2:3" ht="18.75" thickBot="1" x14ac:dyDescent="0.3">
      <c r="B65" s="162"/>
      <c r="C65" s="164" t="s">
        <v>2405</v>
      </c>
    </row>
    <row r="66" spans="2:3" ht="18.75" thickBot="1" x14ac:dyDescent="0.3">
      <c r="B66" s="162"/>
      <c r="C66" s="164" t="s">
        <v>2405</v>
      </c>
    </row>
    <row r="67" spans="2:3" ht="18.75" thickBot="1" x14ac:dyDescent="0.3">
      <c r="B67" s="162"/>
      <c r="C67" s="164" t="s">
        <v>2405</v>
      </c>
    </row>
    <row r="68" spans="2:3" ht="18" x14ac:dyDescent="0.25">
      <c r="B68" s="162"/>
      <c r="C68" s="164" t="s">
        <v>2405</v>
      </c>
    </row>
    <row r="69" spans="2:3" x14ac:dyDescent="0.25">
      <c r="C69" s="163" t="s">
        <v>2405</v>
      </c>
    </row>
    <row r="70" spans="2:3" x14ac:dyDescent="0.25">
      <c r="C70" s="163" t="s">
        <v>2405</v>
      </c>
    </row>
    <row r="71" spans="2:3" x14ac:dyDescent="0.25">
      <c r="C71" s="163" t="s">
        <v>2405</v>
      </c>
    </row>
    <row r="72" spans="2:3" x14ac:dyDescent="0.25">
      <c r="C72" s="163" t="s">
        <v>2405</v>
      </c>
    </row>
    <row r="73" spans="2:3" x14ac:dyDescent="0.25">
      <c r="C73" s="163" t="s">
        <v>2405</v>
      </c>
    </row>
    <row r="74" spans="2:3" x14ac:dyDescent="0.25">
      <c r="C74" s="163" t="s">
        <v>2405</v>
      </c>
    </row>
    <row r="75" spans="2:3" x14ac:dyDescent="0.25">
      <c r="C75" s="163" t="s">
        <v>2405</v>
      </c>
    </row>
    <row r="76" spans="2:3" x14ac:dyDescent="0.25">
      <c r="C76" s="163" t="s">
        <v>2405</v>
      </c>
    </row>
    <row r="77" spans="2:3" x14ac:dyDescent="0.25">
      <c r="C77" s="163" t="s">
        <v>2405</v>
      </c>
    </row>
    <row r="78" spans="2:3" x14ac:dyDescent="0.25">
      <c r="C78" s="163" t="s">
        <v>2405</v>
      </c>
    </row>
    <row r="79" spans="2:3" x14ac:dyDescent="0.25">
      <c r="C79" s="163" t="s">
        <v>2405</v>
      </c>
    </row>
    <row r="80" spans="2:3" x14ac:dyDescent="0.25">
      <c r="C80" s="163" t="s">
        <v>2405</v>
      </c>
    </row>
    <row r="81" spans="3:3" x14ac:dyDescent="0.25">
      <c r="C81" s="163" t="s">
        <v>2405</v>
      </c>
    </row>
    <row r="82" spans="3:3" x14ac:dyDescent="0.25">
      <c r="C82" s="163" t="s">
        <v>2405</v>
      </c>
    </row>
    <row r="83" spans="3:3" x14ac:dyDescent="0.25">
      <c r="C83" s="163" t="s">
        <v>2405</v>
      </c>
    </row>
    <row r="84" spans="3:3" x14ac:dyDescent="0.25">
      <c r="C84" s="163" t="s">
        <v>2405</v>
      </c>
    </row>
    <row r="85" spans="3:3" x14ac:dyDescent="0.25">
      <c r="C85" s="163" t="s">
        <v>2405</v>
      </c>
    </row>
    <row r="86" spans="3:3" x14ac:dyDescent="0.25">
      <c r="C86" s="163" t="s">
        <v>2405</v>
      </c>
    </row>
    <row r="87" spans="3:3" x14ac:dyDescent="0.25">
      <c r="C87" s="163" t="s">
        <v>2405</v>
      </c>
    </row>
    <row r="88" spans="3:3" x14ac:dyDescent="0.25">
      <c r="C88" s="163" t="s">
        <v>2405</v>
      </c>
    </row>
    <row r="89" spans="3:3" x14ac:dyDescent="0.25">
      <c r="C89" s="163" t="s">
        <v>2405</v>
      </c>
    </row>
    <row r="90" spans="3:3" x14ac:dyDescent="0.25">
      <c r="C90" s="163" t="s">
        <v>2405</v>
      </c>
    </row>
    <row r="91" spans="3:3" x14ac:dyDescent="0.25">
      <c r="C91" s="163" t="s">
        <v>2405</v>
      </c>
    </row>
    <row r="92" spans="3:3" x14ac:dyDescent="0.25">
      <c r="C92" s="163" t="s">
        <v>2405</v>
      </c>
    </row>
    <row r="93" spans="3:3" x14ac:dyDescent="0.25">
      <c r="C93" s="163" t="s">
        <v>2405</v>
      </c>
    </row>
    <row r="94" spans="3:3" x14ac:dyDescent="0.25">
      <c r="C94" s="163" t="s">
        <v>2405</v>
      </c>
    </row>
    <row r="95" spans="3:3" x14ac:dyDescent="0.25">
      <c r="C95" s="163" t="s">
        <v>2405</v>
      </c>
    </row>
    <row r="96" spans="3:3" x14ac:dyDescent="0.25">
      <c r="C96" s="163" t="s">
        <v>2405</v>
      </c>
    </row>
    <row r="97" spans="3:3" x14ac:dyDescent="0.25">
      <c r="C97" s="163" t="s">
        <v>2405</v>
      </c>
    </row>
    <row r="98" spans="3:3" x14ac:dyDescent="0.25">
      <c r="C98" s="163" t="s">
        <v>2405</v>
      </c>
    </row>
    <row r="99" spans="3:3" x14ac:dyDescent="0.25">
      <c r="C99" s="163" t="s">
        <v>2405</v>
      </c>
    </row>
    <row r="100" spans="3:3" x14ac:dyDescent="0.25">
      <c r="C100" s="163" t="s">
        <v>2405</v>
      </c>
    </row>
    <row r="101" spans="3:3" x14ac:dyDescent="0.25">
      <c r="C101" s="163" t="s">
        <v>2405</v>
      </c>
    </row>
    <row r="102" spans="3:3" x14ac:dyDescent="0.25">
      <c r="C102" s="163" t="s">
        <v>2405</v>
      </c>
    </row>
    <row r="103" spans="3:3" x14ac:dyDescent="0.25">
      <c r="C103" s="163" t="s">
        <v>2405</v>
      </c>
    </row>
    <row r="104" spans="3:3" x14ac:dyDescent="0.25">
      <c r="C104" s="163" t="s">
        <v>2405</v>
      </c>
    </row>
    <row r="105" spans="3:3" x14ac:dyDescent="0.25">
      <c r="C105" s="163" t="s">
        <v>2405</v>
      </c>
    </row>
    <row r="106" spans="3:3" x14ac:dyDescent="0.25">
      <c r="C106" s="163" t="s">
        <v>2405</v>
      </c>
    </row>
    <row r="107" spans="3:3" x14ac:dyDescent="0.25">
      <c r="C107" s="163" t="s">
        <v>2405</v>
      </c>
    </row>
    <row r="108" spans="3:3" x14ac:dyDescent="0.25">
      <c r="C108" s="163" t="s">
        <v>2405</v>
      </c>
    </row>
    <row r="109" spans="3:3" x14ac:dyDescent="0.25">
      <c r="C109" s="163" t="s">
        <v>2405</v>
      </c>
    </row>
    <row r="110" spans="3:3" x14ac:dyDescent="0.25">
      <c r="C110" s="163" t="s">
        <v>2405</v>
      </c>
    </row>
    <row r="111" spans="3:3" x14ac:dyDescent="0.25">
      <c r="C111" s="163" t="s">
        <v>2405</v>
      </c>
    </row>
    <row r="112" spans="3:3" x14ac:dyDescent="0.25">
      <c r="C112" s="163" t="s">
        <v>2405</v>
      </c>
    </row>
    <row r="113" spans="3:3" x14ac:dyDescent="0.25">
      <c r="C113" s="163" t="s">
        <v>2405</v>
      </c>
    </row>
    <row r="114" spans="3:3" x14ac:dyDescent="0.25">
      <c r="C114" s="163" t="s">
        <v>2405</v>
      </c>
    </row>
    <row r="115" spans="3:3" x14ac:dyDescent="0.25">
      <c r="C115" s="163" t="s">
        <v>2405</v>
      </c>
    </row>
    <row r="116" spans="3:3" x14ac:dyDescent="0.25">
      <c r="C116" s="163" t="s">
        <v>2405</v>
      </c>
    </row>
    <row r="117" spans="3:3" x14ac:dyDescent="0.25">
      <c r="C117" s="163" t="s">
        <v>2405</v>
      </c>
    </row>
    <row r="118" spans="3:3" x14ac:dyDescent="0.25">
      <c r="C118" s="163" t="s">
        <v>2405</v>
      </c>
    </row>
    <row r="119" spans="3:3" x14ac:dyDescent="0.25">
      <c r="C119" s="163" t="s">
        <v>2405</v>
      </c>
    </row>
    <row r="120" spans="3:3" x14ac:dyDescent="0.25">
      <c r="C120" s="163" t="s">
        <v>2405</v>
      </c>
    </row>
    <row r="121" spans="3:3" x14ac:dyDescent="0.25">
      <c r="C121" s="163" t="s">
        <v>2405</v>
      </c>
    </row>
    <row r="122" spans="3:3" x14ac:dyDescent="0.25">
      <c r="C122" s="163" t="s">
        <v>2405</v>
      </c>
    </row>
    <row r="123" spans="3:3" x14ac:dyDescent="0.25">
      <c r="C123" s="163" t="s">
        <v>2405</v>
      </c>
    </row>
    <row r="124" spans="3:3" x14ac:dyDescent="0.25">
      <c r="C124" s="163" t="s">
        <v>2405</v>
      </c>
    </row>
    <row r="125" spans="3:3" x14ac:dyDescent="0.25">
      <c r="C125" s="163" t="s">
        <v>2405</v>
      </c>
    </row>
    <row r="126" spans="3:3" x14ac:dyDescent="0.25">
      <c r="C126" s="163" t="s">
        <v>2405</v>
      </c>
    </row>
    <row r="127" spans="3:3" x14ac:dyDescent="0.25">
      <c r="C127" s="163" t="s">
        <v>2405</v>
      </c>
    </row>
    <row r="128" spans="3:3" x14ac:dyDescent="0.25">
      <c r="C128" s="163" t="s">
        <v>2405</v>
      </c>
    </row>
    <row r="129" spans="3:3" x14ac:dyDescent="0.25">
      <c r="C129" s="163" t="s">
        <v>2405</v>
      </c>
    </row>
    <row r="130" spans="3:3" x14ac:dyDescent="0.25">
      <c r="C130" s="163" t="s">
        <v>2405</v>
      </c>
    </row>
    <row r="131" spans="3:3" x14ac:dyDescent="0.25">
      <c r="C131" s="163" t="s">
        <v>2405</v>
      </c>
    </row>
    <row r="132" spans="3:3" x14ac:dyDescent="0.25">
      <c r="C132" s="163" t="s">
        <v>2405</v>
      </c>
    </row>
    <row r="133" spans="3:3" x14ac:dyDescent="0.25">
      <c r="C133" s="163" t="s">
        <v>2405</v>
      </c>
    </row>
    <row r="134" spans="3:3" x14ac:dyDescent="0.25">
      <c r="C134" s="163" t="s">
        <v>2405</v>
      </c>
    </row>
    <row r="135" spans="3:3" x14ac:dyDescent="0.25">
      <c r="C135" s="163" t="s">
        <v>2405</v>
      </c>
    </row>
    <row r="136" spans="3:3" x14ac:dyDescent="0.25">
      <c r="C136" s="163" t="s">
        <v>2405</v>
      </c>
    </row>
    <row r="137" spans="3:3" x14ac:dyDescent="0.25">
      <c r="C137" s="163" t="s">
        <v>2405</v>
      </c>
    </row>
    <row r="138" spans="3:3" x14ac:dyDescent="0.25">
      <c r="C138" s="163" t="s">
        <v>2405</v>
      </c>
    </row>
    <row r="139" spans="3:3" x14ac:dyDescent="0.25">
      <c r="C139" s="163" t="s">
        <v>2405</v>
      </c>
    </row>
    <row r="140" spans="3:3" x14ac:dyDescent="0.25">
      <c r="C140" s="163" t="s">
        <v>2405</v>
      </c>
    </row>
    <row r="141" spans="3:3" x14ac:dyDescent="0.25">
      <c r="C141" s="163" t="s">
        <v>2405</v>
      </c>
    </row>
    <row r="142" spans="3:3" x14ac:dyDescent="0.25">
      <c r="C142" s="163" t="s">
        <v>2405</v>
      </c>
    </row>
    <row r="143" spans="3:3" x14ac:dyDescent="0.25">
      <c r="C143" s="163" t="s">
        <v>2405</v>
      </c>
    </row>
    <row r="144" spans="3:3" x14ac:dyDescent="0.25">
      <c r="C144" s="163" t="s">
        <v>2405</v>
      </c>
    </row>
    <row r="145" spans="3:3" x14ac:dyDescent="0.25">
      <c r="C145" s="163" t="s">
        <v>2405</v>
      </c>
    </row>
    <row r="146" spans="3:3" x14ac:dyDescent="0.25">
      <c r="C146" s="163" t="s">
        <v>2405</v>
      </c>
    </row>
    <row r="147" spans="3:3" x14ac:dyDescent="0.25">
      <c r="C147" s="163" t="s">
        <v>2405</v>
      </c>
    </row>
    <row r="148" spans="3:3" x14ac:dyDescent="0.25">
      <c r="C148" s="163" t="s">
        <v>2405</v>
      </c>
    </row>
    <row r="149" spans="3:3" x14ac:dyDescent="0.25">
      <c r="C149" s="163" t="s">
        <v>2405</v>
      </c>
    </row>
    <row r="150" spans="3:3" x14ac:dyDescent="0.25">
      <c r="C150" s="163" t="s">
        <v>2405</v>
      </c>
    </row>
    <row r="151" spans="3:3" x14ac:dyDescent="0.25">
      <c r="C151" s="163" t="s">
        <v>2405</v>
      </c>
    </row>
    <row r="152" spans="3:3" x14ac:dyDescent="0.25">
      <c r="C152" s="163" t="s">
        <v>2405</v>
      </c>
    </row>
    <row r="153" spans="3:3" x14ac:dyDescent="0.25">
      <c r="C153" s="163" t="s">
        <v>2405</v>
      </c>
    </row>
    <row r="154" spans="3:3" x14ac:dyDescent="0.25">
      <c r="C154" s="163" t="s">
        <v>2405</v>
      </c>
    </row>
    <row r="155" spans="3:3" x14ac:dyDescent="0.25">
      <c r="C155" s="163" t="s">
        <v>2405</v>
      </c>
    </row>
    <row r="156" spans="3:3" x14ac:dyDescent="0.25">
      <c r="C156" s="163" t="s">
        <v>2405</v>
      </c>
    </row>
    <row r="157" spans="3:3" x14ac:dyDescent="0.25">
      <c r="C157" s="163" t="s">
        <v>2405</v>
      </c>
    </row>
    <row r="158" spans="3:3" x14ac:dyDescent="0.25">
      <c r="C158" s="163" t="s">
        <v>2405</v>
      </c>
    </row>
    <row r="159" spans="3:3" x14ac:dyDescent="0.25">
      <c r="C159" s="163" t="s">
        <v>2405</v>
      </c>
    </row>
    <row r="160" spans="3:3" x14ac:dyDescent="0.25">
      <c r="C160" s="163" t="s">
        <v>2405</v>
      </c>
    </row>
    <row r="161" spans="3:3" x14ac:dyDescent="0.25">
      <c r="C161" s="163" t="s">
        <v>2405</v>
      </c>
    </row>
    <row r="162" spans="3:3" x14ac:dyDescent="0.25">
      <c r="C162" s="163" t="s">
        <v>2405</v>
      </c>
    </row>
    <row r="163" spans="3:3" x14ac:dyDescent="0.25">
      <c r="C163" s="163" t="s">
        <v>2405</v>
      </c>
    </row>
    <row r="164" spans="3:3" x14ac:dyDescent="0.25">
      <c r="C164" s="163" t="s">
        <v>2405</v>
      </c>
    </row>
    <row r="165" spans="3:3" x14ac:dyDescent="0.25">
      <c r="C165" s="163" t="s">
        <v>2405</v>
      </c>
    </row>
    <row r="166" spans="3:3" x14ac:dyDescent="0.25">
      <c r="C166" s="163" t="s">
        <v>2405</v>
      </c>
    </row>
    <row r="167" spans="3:3" x14ac:dyDescent="0.25">
      <c r="C167" s="163" t="s">
        <v>2405</v>
      </c>
    </row>
    <row r="168" spans="3:3" x14ac:dyDescent="0.25">
      <c r="C168" s="163" t="s">
        <v>2405</v>
      </c>
    </row>
    <row r="169" spans="3:3" x14ac:dyDescent="0.25">
      <c r="C169" s="163" t="s">
        <v>2405</v>
      </c>
    </row>
    <row r="170" spans="3:3" x14ac:dyDescent="0.25">
      <c r="C170" s="163" t="s">
        <v>2405</v>
      </c>
    </row>
    <row r="171" spans="3:3" x14ac:dyDescent="0.25">
      <c r="C171" s="163" t="s">
        <v>2405</v>
      </c>
    </row>
    <row r="172" spans="3:3" x14ac:dyDescent="0.25">
      <c r="C172" s="163" t="s">
        <v>2405</v>
      </c>
    </row>
    <row r="173" spans="3:3" x14ac:dyDescent="0.25">
      <c r="C173" s="163" t="s">
        <v>2405</v>
      </c>
    </row>
    <row r="174" spans="3:3" x14ac:dyDescent="0.25">
      <c r="C174" s="163" t="s">
        <v>2405</v>
      </c>
    </row>
    <row r="175" spans="3:3" x14ac:dyDescent="0.25">
      <c r="C175" s="163" t="s">
        <v>2405</v>
      </c>
    </row>
    <row r="176" spans="3:3" x14ac:dyDescent="0.25">
      <c r="C176" s="163" t="s">
        <v>2405</v>
      </c>
    </row>
    <row r="177" spans="3:3" x14ac:dyDescent="0.25">
      <c r="C177" s="163" t="s">
        <v>2405</v>
      </c>
    </row>
    <row r="178" spans="3:3" x14ac:dyDescent="0.25">
      <c r="C178" s="163" t="s">
        <v>2405</v>
      </c>
    </row>
    <row r="179" spans="3:3" x14ac:dyDescent="0.25">
      <c r="C179" s="163" t="s">
        <v>2405</v>
      </c>
    </row>
    <row r="180" spans="3:3" x14ac:dyDescent="0.25">
      <c r="C180" s="163" t="s">
        <v>2405</v>
      </c>
    </row>
    <row r="181" spans="3:3" x14ac:dyDescent="0.25">
      <c r="C181" s="163" t="s">
        <v>2405</v>
      </c>
    </row>
    <row r="182" spans="3:3" x14ac:dyDescent="0.25">
      <c r="C182" s="163" t="s">
        <v>2405</v>
      </c>
    </row>
    <row r="183" spans="3:3" x14ac:dyDescent="0.25">
      <c r="C183" s="163" t="s">
        <v>2405</v>
      </c>
    </row>
    <row r="184" spans="3:3" x14ac:dyDescent="0.25">
      <c r="C184" s="163" t="s">
        <v>2405</v>
      </c>
    </row>
    <row r="185" spans="3:3" x14ac:dyDescent="0.25">
      <c r="C185" s="163" t="s">
        <v>2405</v>
      </c>
    </row>
    <row r="186" spans="3:3" x14ac:dyDescent="0.25">
      <c r="C186" s="163" t="s">
        <v>2405</v>
      </c>
    </row>
    <row r="187" spans="3:3" x14ac:dyDescent="0.25">
      <c r="C187" s="163" t="s">
        <v>2405</v>
      </c>
    </row>
    <row r="188" spans="3:3" x14ac:dyDescent="0.25">
      <c r="C188" s="163" t="s">
        <v>2405</v>
      </c>
    </row>
    <row r="189" spans="3:3" x14ac:dyDescent="0.25">
      <c r="C189" s="163" t="s">
        <v>2405</v>
      </c>
    </row>
    <row r="190" spans="3:3" x14ac:dyDescent="0.25">
      <c r="C190" s="163" t="s">
        <v>2405</v>
      </c>
    </row>
    <row r="191" spans="3:3" x14ac:dyDescent="0.25">
      <c r="C191" s="163" t="s">
        <v>2405</v>
      </c>
    </row>
    <row r="192" spans="3:3" x14ac:dyDescent="0.25">
      <c r="C192" s="163" t="s">
        <v>2405</v>
      </c>
    </row>
    <row r="193" spans="3:3" x14ac:dyDescent="0.25">
      <c r="C193" s="163" t="s">
        <v>2405</v>
      </c>
    </row>
    <row r="194" spans="3:3" x14ac:dyDescent="0.25">
      <c r="C194" s="163" t="s">
        <v>2405</v>
      </c>
    </row>
    <row r="195" spans="3:3" x14ac:dyDescent="0.25">
      <c r="C195" s="163" t="s">
        <v>2405</v>
      </c>
    </row>
    <row r="196" spans="3:3" x14ac:dyDescent="0.25">
      <c r="C196" s="163" t="s">
        <v>2405</v>
      </c>
    </row>
    <row r="197" spans="3:3" x14ac:dyDescent="0.25">
      <c r="C197" s="163" t="s">
        <v>2405</v>
      </c>
    </row>
    <row r="198" spans="3:3" x14ac:dyDescent="0.25">
      <c r="C198" s="163" t="s">
        <v>2405</v>
      </c>
    </row>
    <row r="199" spans="3:3" x14ac:dyDescent="0.25">
      <c r="C199" s="163" t="s">
        <v>2405</v>
      </c>
    </row>
    <row r="200" spans="3:3" x14ac:dyDescent="0.25">
      <c r="C200" s="163" t="s">
        <v>2405</v>
      </c>
    </row>
    <row r="201" spans="3:3" x14ac:dyDescent="0.25">
      <c r="C201" s="163" t="s">
        <v>2405</v>
      </c>
    </row>
    <row r="202" spans="3:3" x14ac:dyDescent="0.25">
      <c r="C202" s="163" t="s">
        <v>2405</v>
      </c>
    </row>
    <row r="203" spans="3:3" x14ac:dyDescent="0.25">
      <c r="C203" s="163" t="s">
        <v>2405</v>
      </c>
    </row>
    <row r="204" spans="3:3" x14ac:dyDescent="0.25">
      <c r="C204" s="163" t="s">
        <v>2405</v>
      </c>
    </row>
    <row r="205" spans="3:3" x14ac:dyDescent="0.25">
      <c r="C205" s="163" t="s">
        <v>2405</v>
      </c>
    </row>
    <row r="206" spans="3:3" x14ac:dyDescent="0.25">
      <c r="C206" s="163" t="s">
        <v>2405</v>
      </c>
    </row>
    <row r="207" spans="3:3" x14ac:dyDescent="0.25">
      <c r="C207" s="163" t="s">
        <v>2405</v>
      </c>
    </row>
    <row r="208" spans="3:3" x14ac:dyDescent="0.25">
      <c r="C208" s="163" t="s">
        <v>2405</v>
      </c>
    </row>
    <row r="209" spans="3:3" x14ac:dyDescent="0.25">
      <c r="C209" s="163" t="s">
        <v>2405</v>
      </c>
    </row>
    <row r="210" spans="3:3" x14ac:dyDescent="0.25">
      <c r="C210" s="163" t="s">
        <v>2405</v>
      </c>
    </row>
    <row r="211" spans="3:3" x14ac:dyDescent="0.25">
      <c r="C211" s="163" t="s">
        <v>2405</v>
      </c>
    </row>
    <row r="212" spans="3:3" x14ac:dyDescent="0.25">
      <c r="C212" s="163" t="s">
        <v>2405</v>
      </c>
    </row>
    <row r="213" spans="3:3" x14ac:dyDescent="0.25">
      <c r="C213" s="163" t="s">
        <v>2405</v>
      </c>
    </row>
    <row r="214" spans="3:3" x14ac:dyDescent="0.25">
      <c r="C214" s="163" t="s">
        <v>2405</v>
      </c>
    </row>
    <row r="215" spans="3:3" x14ac:dyDescent="0.25">
      <c r="C215" s="163" t="s">
        <v>2405</v>
      </c>
    </row>
    <row r="216" spans="3:3" x14ac:dyDescent="0.25">
      <c r="C216" s="163" t="s">
        <v>2405</v>
      </c>
    </row>
    <row r="217" spans="3:3" x14ac:dyDescent="0.25">
      <c r="C217" s="163" t="s">
        <v>2405</v>
      </c>
    </row>
    <row r="218" spans="3:3" x14ac:dyDescent="0.25">
      <c r="C218" s="163" t="s">
        <v>2405</v>
      </c>
    </row>
    <row r="219" spans="3:3" x14ac:dyDescent="0.25">
      <c r="C219" s="163" t="s">
        <v>2405</v>
      </c>
    </row>
    <row r="220" spans="3:3" x14ac:dyDescent="0.25">
      <c r="C220" s="163" t="s">
        <v>2405</v>
      </c>
    </row>
    <row r="221" spans="3:3" x14ac:dyDescent="0.25">
      <c r="C221" s="163" t="s">
        <v>2405</v>
      </c>
    </row>
    <row r="222" spans="3:3" x14ac:dyDescent="0.25">
      <c r="C222" s="163" t="s">
        <v>2405</v>
      </c>
    </row>
    <row r="223" spans="3:3" x14ac:dyDescent="0.25">
      <c r="C223" s="163" t="s">
        <v>2405</v>
      </c>
    </row>
    <row r="224" spans="3:3" x14ac:dyDescent="0.25">
      <c r="C224" s="163" t="s">
        <v>2405</v>
      </c>
    </row>
    <row r="225" spans="3:3" x14ac:dyDescent="0.25">
      <c r="C225" s="163" t="s">
        <v>2405</v>
      </c>
    </row>
    <row r="226" spans="3:3" x14ac:dyDescent="0.25">
      <c r="C226" s="163" t="s">
        <v>2405</v>
      </c>
    </row>
    <row r="227" spans="3:3" x14ac:dyDescent="0.25">
      <c r="C227" s="163" t="s">
        <v>2405</v>
      </c>
    </row>
    <row r="228" spans="3:3" x14ac:dyDescent="0.25">
      <c r="C228" s="163" t="s">
        <v>2405</v>
      </c>
    </row>
    <row r="229" spans="3:3" x14ac:dyDescent="0.25">
      <c r="C229" s="163" t="s">
        <v>2405</v>
      </c>
    </row>
    <row r="230" spans="3:3" x14ac:dyDescent="0.25">
      <c r="C230" s="163" t="s">
        <v>2405</v>
      </c>
    </row>
    <row r="231" spans="3:3" x14ac:dyDescent="0.25">
      <c r="C231" s="163" t="s">
        <v>2405</v>
      </c>
    </row>
    <row r="232" spans="3:3" x14ac:dyDescent="0.25">
      <c r="C232" s="163" t="s">
        <v>2405</v>
      </c>
    </row>
    <row r="233" spans="3:3" x14ac:dyDescent="0.25">
      <c r="C233" s="163" t="s">
        <v>2405</v>
      </c>
    </row>
    <row r="234" spans="3:3" x14ac:dyDescent="0.25">
      <c r="C234" s="163" t="s">
        <v>2405</v>
      </c>
    </row>
    <row r="235" spans="3:3" x14ac:dyDescent="0.25">
      <c r="C235" s="163" t="s">
        <v>2405</v>
      </c>
    </row>
    <row r="236" spans="3:3" x14ac:dyDescent="0.25">
      <c r="C236" s="163" t="s">
        <v>2405</v>
      </c>
    </row>
    <row r="237" spans="3:3" x14ac:dyDescent="0.25">
      <c r="C237" s="163" t="s">
        <v>2405</v>
      </c>
    </row>
    <row r="238" spans="3:3" x14ac:dyDescent="0.25">
      <c r="C238" s="163" t="s">
        <v>2405</v>
      </c>
    </row>
    <row r="239" spans="3:3" x14ac:dyDescent="0.25">
      <c r="C239" s="163" t="s">
        <v>2405</v>
      </c>
    </row>
    <row r="240" spans="3:3" x14ac:dyDescent="0.25">
      <c r="C240" s="163" t="s">
        <v>2405</v>
      </c>
    </row>
    <row r="241" spans="3:3" x14ac:dyDescent="0.25">
      <c r="C241" s="163" t="s">
        <v>2405</v>
      </c>
    </row>
    <row r="242" spans="3:3" x14ac:dyDescent="0.25">
      <c r="C242" s="163" t="s">
        <v>2405</v>
      </c>
    </row>
    <row r="243" spans="3:3" x14ac:dyDescent="0.25">
      <c r="C243" s="163" t="s">
        <v>2405</v>
      </c>
    </row>
    <row r="244" spans="3:3" x14ac:dyDescent="0.25">
      <c r="C244" s="163" t="s">
        <v>2405</v>
      </c>
    </row>
    <row r="245" spans="3:3" x14ac:dyDescent="0.25">
      <c r="C245" s="163" t="s">
        <v>2405</v>
      </c>
    </row>
    <row r="246" spans="3:3" x14ac:dyDescent="0.25">
      <c r="C246" s="163" t="s">
        <v>2405</v>
      </c>
    </row>
    <row r="247" spans="3:3" x14ac:dyDescent="0.25">
      <c r="C247" s="163" t="s">
        <v>2405</v>
      </c>
    </row>
    <row r="248" spans="3:3" x14ac:dyDescent="0.25">
      <c r="C248" s="163" t="s">
        <v>2405</v>
      </c>
    </row>
    <row r="249" spans="3:3" x14ac:dyDescent="0.25">
      <c r="C249" s="163" t="s">
        <v>2405</v>
      </c>
    </row>
    <row r="250" spans="3:3" x14ac:dyDescent="0.25">
      <c r="C250" s="163" t="s">
        <v>2405</v>
      </c>
    </row>
    <row r="251" spans="3:3" x14ac:dyDescent="0.25">
      <c r="C251" s="163" t="s">
        <v>2405</v>
      </c>
    </row>
    <row r="252" spans="3:3" x14ac:dyDescent="0.25">
      <c r="C252" s="163" t="s">
        <v>2405</v>
      </c>
    </row>
    <row r="253" spans="3:3" x14ac:dyDescent="0.25">
      <c r="C253" s="163" t="s">
        <v>2405</v>
      </c>
    </row>
    <row r="254" spans="3:3" x14ac:dyDescent="0.25">
      <c r="C254" s="163" t="s">
        <v>2405</v>
      </c>
    </row>
    <row r="255" spans="3:3" x14ac:dyDescent="0.25">
      <c r="C255" s="163" t="s">
        <v>2405</v>
      </c>
    </row>
    <row r="256" spans="3:3" x14ac:dyDescent="0.25">
      <c r="C256" s="163" t="s">
        <v>2405</v>
      </c>
    </row>
    <row r="257" spans="3:3" x14ac:dyDescent="0.25">
      <c r="C257" s="163" t="s">
        <v>2405</v>
      </c>
    </row>
    <row r="258" spans="3:3" x14ac:dyDescent="0.25">
      <c r="C258" s="163" t="s">
        <v>2405</v>
      </c>
    </row>
    <row r="259" spans="3:3" x14ac:dyDescent="0.25">
      <c r="C259" s="163" t="s">
        <v>2405</v>
      </c>
    </row>
    <row r="260" spans="3:3" x14ac:dyDescent="0.25">
      <c r="C260" s="163" t="s">
        <v>2405</v>
      </c>
    </row>
    <row r="261" spans="3:3" x14ac:dyDescent="0.25">
      <c r="C261" s="163" t="s">
        <v>2405</v>
      </c>
    </row>
    <row r="262" spans="3:3" x14ac:dyDescent="0.25">
      <c r="C262" s="163" t="s">
        <v>2405</v>
      </c>
    </row>
    <row r="263" spans="3:3" x14ac:dyDescent="0.25">
      <c r="C263" s="163" t="s">
        <v>2405</v>
      </c>
    </row>
    <row r="264" spans="3:3" x14ac:dyDescent="0.25">
      <c r="C264" s="163" t="s">
        <v>2405</v>
      </c>
    </row>
    <row r="265" spans="3:3" x14ac:dyDescent="0.25">
      <c r="C265" s="163" t="s">
        <v>2405</v>
      </c>
    </row>
    <row r="266" spans="3:3" x14ac:dyDescent="0.25">
      <c r="C266" s="163" t="s">
        <v>2405</v>
      </c>
    </row>
    <row r="267" spans="3:3" x14ac:dyDescent="0.25">
      <c r="C267" s="163" t="s">
        <v>2405</v>
      </c>
    </row>
    <row r="268" spans="3:3" x14ac:dyDescent="0.25">
      <c r="C268" s="163" t="s">
        <v>2405</v>
      </c>
    </row>
    <row r="269" spans="3:3" x14ac:dyDescent="0.25">
      <c r="C269" s="163" t="s">
        <v>2405</v>
      </c>
    </row>
    <row r="270" spans="3:3" x14ac:dyDescent="0.25">
      <c r="C270" s="163" t="s">
        <v>2405</v>
      </c>
    </row>
    <row r="271" spans="3:3" x14ac:dyDescent="0.25">
      <c r="C271" s="163" t="s">
        <v>2405</v>
      </c>
    </row>
    <row r="272" spans="3:3" x14ac:dyDescent="0.25">
      <c r="C272" s="163" t="s">
        <v>2405</v>
      </c>
    </row>
    <row r="273" spans="3:3" x14ac:dyDescent="0.25">
      <c r="C273" s="163" t="s">
        <v>2405</v>
      </c>
    </row>
    <row r="274" spans="3:3" x14ac:dyDescent="0.25">
      <c r="C274" s="163" t="s">
        <v>2405</v>
      </c>
    </row>
    <row r="275" spans="3:3" x14ac:dyDescent="0.25">
      <c r="C275" s="163" t="s">
        <v>2405</v>
      </c>
    </row>
    <row r="276" spans="3:3" x14ac:dyDescent="0.25">
      <c r="C276" s="163" t="s">
        <v>2405</v>
      </c>
    </row>
    <row r="277" spans="3:3" x14ac:dyDescent="0.25">
      <c r="C277" s="163" t="s">
        <v>2405</v>
      </c>
    </row>
    <row r="278" spans="3:3" x14ac:dyDescent="0.25">
      <c r="C278" s="163" t="s">
        <v>2405</v>
      </c>
    </row>
    <row r="279" spans="3:3" x14ac:dyDescent="0.25">
      <c r="C279" s="163" t="s">
        <v>2405</v>
      </c>
    </row>
    <row r="280" spans="3:3" x14ac:dyDescent="0.25">
      <c r="C280" s="163" t="s">
        <v>2405</v>
      </c>
    </row>
    <row r="281" spans="3:3" x14ac:dyDescent="0.25">
      <c r="C281" s="163" t="s">
        <v>2405</v>
      </c>
    </row>
    <row r="282" spans="3:3" x14ac:dyDescent="0.25">
      <c r="C282" s="163" t="s">
        <v>2405</v>
      </c>
    </row>
    <row r="283" spans="3:3" x14ac:dyDescent="0.25">
      <c r="C283" s="163" t="s">
        <v>2405</v>
      </c>
    </row>
    <row r="284" spans="3:3" x14ac:dyDescent="0.25">
      <c r="C284" s="163" t="s">
        <v>2405</v>
      </c>
    </row>
    <row r="285" spans="3:3" x14ac:dyDescent="0.25">
      <c r="C285" s="163" t="s">
        <v>2405</v>
      </c>
    </row>
    <row r="286" spans="3:3" x14ac:dyDescent="0.25">
      <c r="C286" s="163" t="s">
        <v>2405</v>
      </c>
    </row>
    <row r="287" spans="3:3" x14ac:dyDescent="0.25">
      <c r="C287" s="163" t="s">
        <v>2405</v>
      </c>
    </row>
    <row r="288" spans="3:3" x14ac:dyDescent="0.25">
      <c r="C288" s="163" t="s">
        <v>2405</v>
      </c>
    </row>
    <row r="289" spans="3:3" x14ac:dyDescent="0.25">
      <c r="C289" s="163" t="s">
        <v>2405</v>
      </c>
    </row>
    <row r="290" spans="3:3" x14ac:dyDescent="0.25">
      <c r="C290" s="163" t="s">
        <v>2405</v>
      </c>
    </row>
    <row r="291" spans="3:3" x14ac:dyDescent="0.25">
      <c r="C291" s="163" t="s">
        <v>2405</v>
      </c>
    </row>
    <row r="292" spans="3:3" x14ac:dyDescent="0.25">
      <c r="C292" s="163" t="s">
        <v>2405</v>
      </c>
    </row>
    <row r="293" spans="3:3" x14ac:dyDescent="0.25">
      <c r="C293" s="163" t="s">
        <v>2405</v>
      </c>
    </row>
    <row r="294" spans="3:3" x14ac:dyDescent="0.25">
      <c r="C294" s="163" t="s">
        <v>2405</v>
      </c>
    </row>
    <row r="295" spans="3:3" x14ac:dyDescent="0.25">
      <c r="C295" s="163" t="s">
        <v>2405</v>
      </c>
    </row>
    <row r="296" spans="3:3" x14ac:dyDescent="0.25">
      <c r="C296" s="163" t="s">
        <v>2405</v>
      </c>
    </row>
    <row r="297" spans="3:3" x14ac:dyDescent="0.25">
      <c r="C297" s="163" t="s">
        <v>2405</v>
      </c>
    </row>
    <row r="298" spans="3:3" x14ac:dyDescent="0.25">
      <c r="C298" s="163" t="s">
        <v>2405</v>
      </c>
    </row>
    <row r="299" spans="3:3" x14ac:dyDescent="0.25">
      <c r="C299" s="163" t="s">
        <v>2405</v>
      </c>
    </row>
    <row r="300" spans="3:3" x14ac:dyDescent="0.25">
      <c r="C300" s="163" t="s">
        <v>2405</v>
      </c>
    </row>
    <row r="301" spans="3:3" x14ac:dyDescent="0.25">
      <c r="C301" s="163" t="s">
        <v>2405</v>
      </c>
    </row>
    <row r="302" spans="3:3" x14ac:dyDescent="0.25">
      <c r="C302" s="163" t="s">
        <v>2405</v>
      </c>
    </row>
    <row r="303" spans="3:3" x14ac:dyDescent="0.25">
      <c r="C303" s="163" t="s">
        <v>2405</v>
      </c>
    </row>
    <row r="304" spans="3:3" x14ac:dyDescent="0.25">
      <c r="C304" s="163" t="s">
        <v>2405</v>
      </c>
    </row>
    <row r="305" spans="3:3" x14ac:dyDescent="0.25">
      <c r="C305" s="163" t="s">
        <v>2405</v>
      </c>
    </row>
    <row r="306" spans="3:3" x14ac:dyDescent="0.25">
      <c r="C306" s="163" t="s">
        <v>2405</v>
      </c>
    </row>
    <row r="307" spans="3:3" x14ac:dyDescent="0.25">
      <c r="C307" s="163" t="s">
        <v>2405</v>
      </c>
    </row>
    <row r="308" spans="3:3" x14ac:dyDescent="0.25">
      <c r="C308" s="163" t="s">
        <v>2405</v>
      </c>
    </row>
    <row r="309" spans="3:3" x14ac:dyDescent="0.25">
      <c r="C309" s="163" t="s">
        <v>2405</v>
      </c>
    </row>
    <row r="310" spans="3:3" x14ac:dyDescent="0.25">
      <c r="C310" s="163" t="s">
        <v>2405</v>
      </c>
    </row>
    <row r="311" spans="3:3" x14ac:dyDescent="0.25">
      <c r="C311" s="163" t="s">
        <v>2405</v>
      </c>
    </row>
    <row r="312" spans="3:3" x14ac:dyDescent="0.25">
      <c r="C312" s="163" t="s">
        <v>2405</v>
      </c>
    </row>
    <row r="313" spans="3:3" x14ac:dyDescent="0.25">
      <c r="C313" s="163" t="s">
        <v>2405</v>
      </c>
    </row>
    <row r="314" spans="3:3" x14ac:dyDescent="0.25">
      <c r="C314" s="163" t="s">
        <v>2405</v>
      </c>
    </row>
    <row r="315" spans="3:3" x14ac:dyDescent="0.25">
      <c r="C315" s="163" t="s">
        <v>2405</v>
      </c>
    </row>
    <row r="316" spans="3:3" x14ac:dyDescent="0.25">
      <c r="C316" s="163" t="s">
        <v>2405</v>
      </c>
    </row>
    <row r="317" spans="3:3" x14ac:dyDescent="0.25">
      <c r="C317" s="163" t="s">
        <v>2405</v>
      </c>
    </row>
    <row r="318" spans="3:3" x14ac:dyDescent="0.25">
      <c r="C318" s="163" t="s">
        <v>2405</v>
      </c>
    </row>
    <row r="319" spans="3:3" x14ac:dyDescent="0.25">
      <c r="C319" s="163" t="s">
        <v>2405</v>
      </c>
    </row>
    <row r="320" spans="3:3" x14ac:dyDescent="0.25">
      <c r="C320" s="163" t="s">
        <v>2405</v>
      </c>
    </row>
    <row r="321" spans="3:3" x14ac:dyDescent="0.25">
      <c r="C321" s="163" t="s">
        <v>2405</v>
      </c>
    </row>
    <row r="322" spans="3:3" x14ac:dyDescent="0.25">
      <c r="C322" s="163" t="s">
        <v>2405</v>
      </c>
    </row>
    <row r="323" spans="3:3" x14ac:dyDescent="0.25">
      <c r="C323" s="163" t="s">
        <v>2405</v>
      </c>
    </row>
    <row r="324" spans="3:3" x14ac:dyDescent="0.25">
      <c r="C324" s="163" t="s">
        <v>2405</v>
      </c>
    </row>
    <row r="325" spans="3:3" x14ac:dyDescent="0.25">
      <c r="C325" s="163" t="s">
        <v>2405</v>
      </c>
    </row>
    <row r="326" spans="3:3" x14ac:dyDescent="0.25">
      <c r="C326" s="163" t="s">
        <v>2405</v>
      </c>
    </row>
    <row r="327" spans="3:3" x14ac:dyDescent="0.25">
      <c r="C327" s="163" t="s">
        <v>2405</v>
      </c>
    </row>
    <row r="328" spans="3:3" x14ac:dyDescent="0.25">
      <c r="C328" s="163" t="s">
        <v>2405</v>
      </c>
    </row>
    <row r="329" spans="3:3" x14ac:dyDescent="0.25">
      <c r="C329" s="163" t="s">
        <v>2405</v>
      </c>
    </row>
    <row r="330" spans="3:3" x14ac:dyDescent="0.25">
      <c r="C330" s="163" t="s">
        <v>2405</v>
      </c>
    </row>
    <row r="331" spans="3:3" x14ac:dyDescent="0.25">
      <c r="C331" s="163" t="s">
        <v>2405</v>
      </c>
    </row>
    <row r="332" spans="3:3" x14ac:dyDescent="0.25">
      <c r="C332" s="163" t="s">
        <v>2405</v>
      </c>
    </row>
    <row r="333" spans="3:3" x14ac:dyDescent="0.25">
      <c r="C333" s="163" t="s">
        <v>2405</v>
      </c>
    </row>
    <row r="334" spans="3:3" x14ac:dyDescent="0.25">
      <c r="C334" s="163" t="s">
        <v>2405</v>
      </c>
    </row>
    <row r="335" spans="3:3" x14ac:dyDescent="0.25">
      <c r="C335" s="163" t="s">
        <v>2405</v>
      </c>
    </row>
    <row r="336" spans="3:3" x14ac:dyDescent="0.25">
      <c r="C336" s="163" t="s">
        <v>2405</v>
      </c>
    </row>
    <row r="337" spans="3:3" x14ac:dyDescent="0.25">
      <c r="C337" s="163" t="s">
        <v>2405</v>
      </c>
    </row>
    <row r="338" spans="3:3" x14ac:dyDescent="0.25">
      <c r="C338" s="163" t="s">
        <v>2405</v>
      </c>
    </row>
    <row r="339" spans="3:3" x14ac:dyDescent="0.25">
      <c r="C339" s="163" t="s">
        <v>2405</v>
      </c>
    </row>
    <row r="340" spans="3:3" x14ac:dyDescent="0.25">
      <c r="C340" s="163" t="s">
        <v>2405</v>
      </c>
    </row>
    <row r="341" spans="3:3" x14ac:dyDescent="0.25">
      <c r="C341" s="163" t="s">
        <v>2405</v>
      </c>
    </row>
    <row r="342" spans="3:3" x14ac:dyDescent="0.25">
      <c r="C342" s="163" t="s">
        <v>2405</v>
      </c>
    </row>
    <row r="343" spans="3:3" x14ac:dyDescent="0.25">
      <c r="C343" s="163" t="s">
        <v>2405</v>
      </c>
    </row>
    <row r="344" spans="3:3" x14ac:dyDescent="0.25">
      <c r="C344" s="163" t="s">
        <v>2405</v>
      </c>
    </row>
    <row r="345" spans="3:3" x14ac:dyDescent="0.25">
      <c r="C345" s="163" t="s">
        <v>2405</v>
      </c>
    </row>
    <row r="346" spans="3:3" x14ac:dyDescent="0.25">
      <c r="C346" s="163" t="s">
        <v>2405</v>
      </c>
    </row>
    <row r="347" spans="3:3" x14ac:dyDescent="0.25">
      <c r="C347" s="163" t="s">
        <v>2405</v>
      </c>
    </row>
    <row r="348" spans="3:3" x14ac:dyDescent="0.25">
      <c r="C348" s="163" t="s">
        <v>2405</v>
      </c>
    </row>
    <row r="349" spans="3:3" x14ac:dyDescent="0.25">
      <c r="C349" s="163" t="s">
        <v>2405</v>
      </c>
    </row>
    <row r="350" spans="3:3" x14ac:dyDescent="0.25">
      <c r="C350" s="163" t="s">
        <v>2405</v>
      </c>
    </row>
    <row r="351" spans="3:3" x14ac:dyDescent="0.25">
      <c r="C351" s="163" t="s">
        <v>2405</v>
      </c>
    </row>
    <row r="352" spans="3:3" x14ac:dyDescent="0.25">
      <c r="C352" s="163" t="s">
        <v>2405</v>
      </c>
    </row>
    <row r="353" spans="3:3" x14ac:dyDescent="0.25">
      <c r="C353" s="163" t="s">
        <v>2405</v>
      </c>
    </row>
    <row r="354" spans="3:3" x14ac:dyDescent="0.25">
      <c r="C354" s="163" t="s">
        <v>2405</v>
      </c>
    </row>
    <row r="355" spans="3:3" x14ac:dyDescent="0.25">
      <c r="C355" s="163" t="s">
        <v>2405</v>
      </c>
    </row>
    <row r="356" spans="3:3" x14ac:dyDescent="0.25">
      <c r="C356" s="163" t="s">
        <v>2405</v>
      </c>
    </row>
    <row r="357" spans="3:3" x14ac:dyDescent="0.25">
      <c r="C357" s="163" t="s">
        <v>2405</v>
      </c>
    </row>
    <row r="358" spans="3:3" x14ac:dyDescent="0.25">
      <c r="C358" s="163" t="s">
        <v>2405</v>
      </c>
    </row>
    <row r="359" spans="3:3" x14ac:dyDescent="0.25">
      <c r="C359" s="163" t="s">
        <v>2405</v>
      </c>
    </row>
    <row r="360" spans="3:3" x14ac:dyDescent="0.25">
      <c r="C360" s="163" t="s">
        <v>2405</v>
      </c>
    </row>
    <row r="361" spans="3:3" x14ac:dyDescent="0.25">
      <c r="C361" s="163" t="s">
        <v>2405</v>
      </c>
    </row>
    <row r="362" spans="3:3" x14ac:dyDescent="0.25">
      <c r="C362" s="163" t="s">
        <v>2405</v>
      </c>
    </row>
    <row r="363" spans="3:3" x14ac:dyDescent="0.25">
      <c r="C363" s="163" t="s">
        <v>2405</v>
      </c>
    </row>
    <row r="364" spans="3:3" x14ac:dyDescent="0.25">
      <c r="C364" s="163" t="s">
        <v>2405</v>
      </c>
    </row>
    <row r="365" spans="3:3" x14ac:dyDescent="0.25">
      <c r="C365" s="163" t="s">
        <v>2405</v>
      </c>
    </row>
    <row r="366" spans="3:3" x14ac:dyDescent="0.25">
      <c r="C366" s="163" t="s">
        <v>2405</v>
      </c>
    </row>
    <row r="367" spans="3:3" x14ac:dyDescent="0.25">
      <c r="C367" s="163" t="s">
        <v>2405</v>
      </c>
    </row>
    <row r="368" spans="3:3" x14ac:dyDescent="0.25">
      <c r="C368" s="163" t="s">
        <v>2405</v>
      </c>
    </row>
    <row r="369" spans="3:3" x14ac:dyDescent="0.25">
      <c r="C369" s="163" t="s">
        <v>2405</v>
      </c>
    </row>
    <row r="370" spans="3:3" x14ac:dyDescent="0.25">
      <c r="C370" s="163" t="s">
        <v>2405</v>
      </c>
    </row>
    <row r="371" spans="3:3" x14ac:dyDescent="0.25">
      <c r="C371" s="163" t="s">
        <v>2405</v>
      </c>
    </row>
    <row r="372" spans="3:3" x14ac:dyDescent="0.25">
      <c r="C372" s="163" t="s">
        <v>2405</v>
      </c>
    </row>
    <row r="373" spans="3:3" x14ac:dyDescent="0.25">
      <c r="C373" s="163" t="s">
        <v>2405</v>
      </c>
    </row>
    <row r="374" spans="3:3" x14ac:dyDescent="0.25">
      <c r="C374" s="163" t="s">
        <v>2405</v>
      </c>
    </row>
    <row r="375" spans="3:3" x14ac:dyDescent="0.25">
      <c r="C375" s="163" t="s">
        <v>2405</v>
      </c>
    </row>
    <row r="376" spans="3:3" x14ac:dyDescent="0.25">
      <c r="C376" s="163" t="s">
        <v>2405</v>
      </c>
    </row>
    <row r="377" spans="3:3" x14ac:dyDescent="0.25">
      <c r="C377" s="163" t="s">
        <v>2405</v>
      </c>
    </row>
    <row r="378" spans="3:3" x14ac:dyDescent="0.25">
      <c r="C378" s="163" t="s">
        <v>2405</v>
      </c>
    </row>
    <row r="379" spans="3:3" x14ac:dyDescent="0.25">
      <c r="C379" s="163" t="s">
        <v>2405</v>
      </c>
    </row>
    <row r="380" spans="3:3" x14ac:dyDescent="0.25">
      <c r="C380" s="163" t="s">
        <v>2405</v>
      </c>
    </row>
    <row r="381" spans="3:3" x14ac:dyDescent="0.25">
      <c r="C381" s="163" t="s">
        <v>2405</v>
      </c>
    </row>
    <row r="382" spans="3:3" x14ac:dyDescent="0.25">
      <c r="C382" s="163" t="s">
        <v>2405</v>
      </c>
    </row>
    <row r="383" spans="3:3" x14ac:dyDescent="0.25">
      <c r="C383" s="163" t="s">
        <v>2405</v>
      </c>
    </row>
    <row r="384" spans="3:3" x14ac:dyDescent="0.25">
      <c r="C384" s="163" t="s">
        <v>2405</v>
      </c>
    </row>
    <row r="385" spans="3:3" x14ac:dyDescent="0.25">
      <c r="C385" s="163" t="s">
        <v>2405</v>
      </c>
    </row>
    <row r="386" spans="3:3" x14ac:dyDescent="0.25">
      <c r="C386" s="163" t="s">
        <v>2405</v>
      </c>
    </row>
    <row r="387" spans="3:3" x14ac:dyDescent="0.25">
      <c r="C387" s="163" t="s">
        <v>2405</v>
      </c>
    </row>
    <row r="388" spans="3:3" x14ac:dyDescent="0.25">
      <c r="C388" s="163" t="s">
        <v>2405</v>
      </c>
    </row>
    <row r="389" spans="3:3" x14ac:dyDescent="0.25">
      <c r="C389" s="163" t="s">
        <v>2405</v>
      </c>
    </row>
    <row r="390" spans="3:3" x14ac:dyDescent="0.25">
      <c r="C390" s="163" t="s">
        <v>2405</v>
      </c>
    </row>
    <row r="391" spans="3:3" x14ac:dyDescent="0.25">
      <c r="C391" s="163" t="s">
        <v>2405</v>
      </c>
    </row>
    <row r="392" spans="3:3" x14ac:dyDescent="0.25">
      <c r="C392" s="163" t="s">
        <v>2405</v>
      </c>
    </row>
    <row r="393" spans="3:3" x14ac:dyDescent="0.25">
      <c r="C393" s="163" t="s">
        <v>2405</v>
      </c>
    </row>
    <row r="394" spans="3:3" x14ac:dyDescent="0.25">
      <c r="C394" s="163" t="s">
        <v>2405</v>
      </c>
    </row>
    <row r="395" spans="3:3" x14ac:dyDescent="0.25">
      <c r="C395" s="163" t="s">
        <v>2405</v>
      </c>
    </row>
    <row r="396" spans="3:3" x14ac:dyDescent="0.25">
      <c r="C396" s="163" t="s">
        <v>2405</v>
      </c>
    </row>
    <row r="397" spans="3:3" x14ac:dyDescent="0.25">
      <c r="C397" s="163" t="s">
        <v>2405</v>
      </c>
    </row>
    <row r="398" spans="3:3" x14ac:dyDescent="0.25">
      <c r="C398" s="163" t="s">
        <v>2405</v>
      </c>
    </row>
    <row r="399" spans="3:3" x14ac:dyDescent="0.25">
      <c r="C399" s="163" t="s">
        <v>2405</v>
      </c>
    </row>
    <row r="400" spans="3:3" x14ac:dyDescent="0.25">
      <c r="C400" s="163" t="s">
        <v>2405</v>
      </c>
    </row>
    <row r="401" spans="3:3" x14ac:dyDescent="0.25">
      <c r="C401" s="163" t="s">
        <v>2405</v>
      </c>
    </row>
    <row r="402" spans="3:3" x14ac:dyDescent="0.25">
      <c r="C402" s="163" t="s">
        <v>2405</v>
      </c>
    </row>
    <row r="403" spans="3:3" x14ac:dyDescent="0.25">
      <c r="C403" s="163" t="s">
        <v>2405</v>
      </c>
    </row>
    <row r="404" spans="3:3" x14ac:dyDescent="0.25">
      <c r="C404" s="163" t="s">
        <v>2405</v>
      </c>
    </row>
    <row r="405" spans="3:3" x14ac:dyDescent="0.25">
      <c r="C405" s="163" t="s">
        <v>2405</v>
      </c>
    </row>
    <row r="406" spans="3:3" x14ac:dyDescent="0.25">
      <c r="C406" s="163" t="s">
        <v>2405</v>
      </c>
    </row>
    <row r="407" spans="3:3" x14ac:dyDescent="0.25">
      <c r="C407" s="163" t="s">
        <v>2405</v>
      </c>
    </row>
    <row r="408" spans="3:3" x14ac:dyDescent="0.25">
      <c r="C408" s="163" t="s">
        <v>2405</v>
      </c>
    </row>
    <row r="409" spans="3:3" x14ac:dyDescent="0.25">
      <c r="C409" s="163" t="s">
        <v>2405</v>
      </c>
    </row>
    <row r="410" spans="3:3" x14ac:dyDescent="0.25">
      <c r="C410" s="163" t="s">
        <v>2405</v>
      </c>
    </row>
    <row r="411" spans="3:3" x14ac:dyDescent="0.25">
      <c r="C411" s="163" t="s">
        <v>2405</v>
      </c>
    </row>
    <row r="412" spans="3:3" x14ac:dyDescent="0.25">
      <c r="C412" s="163" t="s">
        <v>2405</v>
      </c>
    </row>
    <row r="413" spans="3:3" x14ac:dyDescent="0.25">
      <c r="C413" s="163" t="s">
        <v>2405</v>
      </c>
    </row>
    <row r="414" spans="3:3" x14ac:dyDescent="0.25">
      <c r="C414" s="163" t="s">
        <v>2405</v>
      </c>
    </row>
    <row r="415" spans="3:3" x14ac:dyDescent="0.25">
      <c r="C415" s="163" t="s">
        <v>2405</v>
      </c>
    </row>
    <row r="416" spans="3:3" x14ac:dyDescent="0.25">
      <c r="C416" s="163" t="s">
        <v>2405</v>
      </c>
    </row>
    <row r="417" spans="3:3" x14ac:dyDescent="0.25">
      <c r="C417" s="163" t="s">
        <v>2405</v>
      </c>
    </row>
    <row r="418" spans="3:3" x14ac:dyDescent="0.25">
      <c r="C418" s="163" t="s">
        <v>2405</v>
      </c>
    </row>
    <row r="419" spans="3:3" x14ac:dyDescent="0.25">
      <c r="C419" s="163" t="s">
        <v>2405</v>
      </c>
    </row>
    <row r="420" spans="3:3" x14ac:dyDescent="0.25">
      <c r="C420" s="163" t="s">
        <v>2405</v>
      </c>
    </row>
    <row r="421" spans="3:3" x14ac:dyDescent="0.25">
      <c r="C421" s="163" t="s">
        <v>2405</v>
      </c>
    </row>
    <row r="422" spans="3:3" x14ac:dyDescent="0.25">
      <c r="C422" s="163" t="s">
        <v>2405</v>
      </c>
    </row>
    <row r="423" spans="3:3" x14ac:dyDescent="0.25">
      <c r="C423" s="163" t="s">
        <v>2405</v>
      </c>
    </row>
    <row r="424" spans="3:3" x14ac:dyDescent="0.25">
      <c r="C424" s="163" t="s">
        <v>2405</v>
      </c>
    </row>
    <row r="425" spans="3:3" x14ac:dyDescent="0.25">
      <c r="C425" s="163" t="s">
        <v>2405</v>
      </c>
    </row>
    <row r="426" spans="3:3" x14ac:dyDescent="0.25">
      <c r="C426" s="163" t="s">
        <v>2405</v>
      </c>
    </row>
    <row r="427" spans="3:3" x14ac:dyDescent="0.25">
      <c r="C427" s="163" t="s">
        <v>2405</v>
      </c>
    </row>
    <row r="428" spans="3:3" x14ac:dyDescent="0.25">
      <c r="C428" s="163" t="s">
        <v>2405</v>
      </c>
    </row>
    <row r="429" spans="3:3" x14ac:dyDescent="0.25">
      <c r="C429" s="163" t="s">
        <v>2405</v>
      </c>
    </row>
    <row r="430" spans="3:3" x14ac:dyDescent="0.25">
      <c r="C430" s="163" t="s">
        <v>2405</v>
      </c>
    </row>
    <row r="431" spans="3:3" x14ac:dyDescent="0.25">
      <c r="C431" s="163" t="s">
        <v>2405</v>
      </c>
    </row>
    <row r="432" spans="3:3" x14ac:dyDescent="0.25">
      <c r="C432" s="163" t="s">
        <v>2405</v>
      </c>
    </row>
    <row r="433" spans="3:3" x14ac:dyDescent="0.25">
      <c r="C433" s="163" t="s">
        <v>2405</v>
      </c>
    </row>
    <row r="434" spans="3:3" x14ac:dyDescent="0.25">
      <c r="C434" s="163" t="s">
        <v>2405</v>
      </c>
    </row>
    <row r="435" spans="3:3" x14ac:dyDescent="0.25">
      <c r="C435" s="163" t="s">
        <v>2405</v>
      </c>
    </row>
    <row r="436" spans="3:3" x14ac:dyDescent="0.25">
      <c r="C436" s="163" t="s">
        <v>2405</v>
      </c>
    </row>
    <row r="437" spans="3:3" x14ac:dyDescent="0.25">
      <c r="C437" s="163" t="s">
        <v>2405</v>
      </c>
    </row>
    <row r="438" spans="3:3" x14ac:dyDescent="0.25">
      <c r="C438" s="163" t="s">
        <v>2405</v>
      </c>
    </row>
    <row r="439" spans="3:3" x14ac:dyDescent="0.25">
      <c r="C439" s="163" t="s">
        <v>2405</v>
      </c>
    </row>
    <row r="440" spans="3:3" x14ac:dyDescent="0.25">
      <c r="C440" s="163" t="s">
        <v>2405</v>
      </c>
    </row>
    <row r="441" spans="3:3" x14ac:dyDescent="0.25">
      <c r="C441" s="163" t="s">
        <v>2405</v>
      </c>
    </row>
    <row r="442" spans="3:3" x14ac:dyDescent="0.25">
      <c r="C442" s="163" t="s">
        <v>2405</v>
      </c>
    </row>
    <row r="443" spans="3:3" x14ac:dyDescent="0.25">
      <c r="C443" s="163" t="s">
        <v>2405</v>
      </c>
    </row>
    <row r="444" spans="3:3" x14ac:dyDescent="0.25">
      <c r="C444" s="163" t="s">
        <v>2405</v>
      </c>
    </row>
    <row r="445" spans="3:3" x14ac:dyDescent="0.25">
      <c r="C445" s="163" t="s">
        <v>2405</v>
      </c>
    </row>
    <row r="446" spans="3:3" x14ac:dyDescent="0.25">
      <c r="C446" s="163" t="s">
        <v>2405</v>
      </c>
    </row>
    <row r="447" spans="3:3" x14ac:dyDescent="0.25">
      <c r="C447" s="163" t="s">
        <v>2405</v>
      </c>
    </row>
    <row r="448" spans="3:3" x14ac:dyDescent="0.25">
      <c r="C448" s="163" t="s">
        <v>2405</v>
      </c>
    </row>
    <row r="449" spans="3:3" x14ac:dyDescent="0.25">
      <c r="C449" s="163" t="s">
        <v>2405</v>
      </c>
    </row>
    <row r="450" spans="3:3" x14ac:dyDescent="0.25">
      <c r="C450" s="163" t="s">
        <v>2405</v>
      </c>
    </row>
    <row r="451" spans="3:3" x14ac:dyDescent="0.25">
      <c r="C451" s="163" t="s">
        <v>2405</v>
      </c>
    </row>
    <row r="452" spans="3:3" x14ac:dyDescent="0.25">
      <c r="C452" s="163" t="s">
        <v>2405</v>
      </c>
    </row>
    <row r="453" spans="3:3" x14ac:dyDescent="0.25">
      <c r="C453" s="163" t="s">
        <v>2405</v>
      </c>
    </row>
    <row r="454" spans="3:3" x14ac:dyDescent="0.25">
      <c r="C454" s="163" t="s">
        <v>2405</v>
      </c>
    </row>
    <row r="455" spans="3:3" x14ac:dyDescent="0.25">
      <c r="C455" s="163" t="s">
        <v>2405</v>
      </c>
    </row>
    <row r="456" spans="3:3" x14ac:dyDescent="0.25">
      <c r="C456" s="163" t="s">
        <v>2405</v>
      </c>
    </row>
    <row r="457" spans="3:3" x14ac:dyDescent="0.25">
      <c r="C457" s="163" t="s">
        <v>2405</v>
      </c>
    </row>
    <row r="458" spans="3:3" x14ac:dyDescent="0.25">
      <c r="C458" s="163" t="s">
        <v>2405</v>
      </c>
    </row>
    <row r="459" spans="3:3" x14ac:dyDescent="0.25">
      <c r="C459" s="163" t="s">
        <v>2405</v>
      </c>
    </row>
    <row r="460" spans="3:3" x14ac:dyDescent="0.25">
      <c r="C460" s="163" t="s">
        <v>2405</v>
      </c>
    </row>
    <row r="461" spans="3:3" x14ac:dyDescent="0.25">
      <c r="C461" s="163" t="s">
        <v>2405</v>
      </c>
    </row>
    <row r="462" spans="3:3" x14ac:dyDescent="0.25">
      <c r="C462" s="163" t="s">
        <v>2405</v>
      </c>
    </row>
    <row r="463" spans="3:3" x14ac:dyDescent="0.25">
      <c r="C463" s="163" t="s">
        <v>2405</v>
      </c>
    </row>
    <row r="464" spans="3:3" x14ac:dyDescent="0.25">
      <c r="C464" s="163" t="s">
        <v>2405</v>
      </c>
    </row>
    <row r="465" spans="3:3" x14ac:dyDescent="0.25">
      <c r="C465" s="163" t="s">
        <v>2405</v>
      </c>
    </row>
    <row r="466" spans="3:3" x14ac:dyDescent="0.25">
      <c r="C466" s="163" t="s">
        <v>2405</v>
      </c>
    </row>
    <row r="467" spans="3:3" x14ac:dyDescent="0.25">
      <c r="C467" s="163" t="s">
        <v>2405</v>
      </c>
    </row>
    <row r="468" spans="3:3" x14ac:dyDescent="0.25">
      <c r="C468" s="163" t="s">
        <v>2405</v>
      </c>
    </row>
    <row r="469" spans="3:3" x14ac:dyDescent="0.25">
      <c r="C469" s="163" t="s">
        <v>2405</v>
      </c>
    </row>
    <row r="470" spans="3:3" x14ac:dyDescent="0.25">
      <c r="C470" s="163" t="s">
        <v>2405</v>
      </c>
    </row>
    <row r="471" spans="3:3" x14ac:dyDescent="0.25">
      <c r="C471" s="163" t="s">
        <v>2405</v>
      </c>
    </row>
    <row r="472" spans="3:3" x14ac:dyDescent="0.25">
      <c r="C472" s="163" t="s">
        <v>2405</v>
      </c>
    </row>
    <row r="473" spans="3:3" x14ac:dyDescent="0.25">
      <c r="C473" s="163" t="s">
        <v>2405</v>
      </c>
    </row>
    <row r="474" spans="3:3" x14ac:dyDescent="0.25">
      <c r="C474" s="163" t="s">
        <v>2405</v>
      </c>
    </row>
    <row r="475" spans="3:3" x14ac:dyDescent="0.25">
      <c r="C475" s="163" t="s">
        <v>2405</v>
      </c>
    </row>
    <row r="476" spans="3:3" x14ac:dyDescent="0.25">
      <c r="C476" s="163" t="s">
        <v>2405</v>
      </c>
    </row>
    <row r="477" spans="3:3" x14ac:dyDescent="0.25">
      <c r="C477" s="163" t="s">
        <v>2405</v>
      </c>
    </row>
    <row r="478" spans="3:3" x14ac:dyDescent="0.25">
      <c r="C478" s="163" t="s">
        <v>2405</v>
      </c>
    </row>
    <row r="479" spans="3:3" x14ac:dyDescent="0.25">
      <c r="C479" s="163" t="s">
        <v>2405</v>
      </c>
    </row>
    <row r="480" spans="3:3" x14ac:dyDescent="0.25">
      <c r="C480" s="163" t="s">
        <v>2405</v>
      </c>
    </row>
    <row r="481" spans="3:3" x14ac:dyDescent="0.25">
      <c r="C481" s="163" t="s">
        <v>2405</v>
      </c>
    </row>
    <row r="482" spans="3:3" x14ac:dyDescent="0.25">
      <c r="C482" s="163" t="s">
        <v>2405</v>
      </c>
    </row>
    <row r="483" spans="3:3" x14ac:dyDescent="0.25">
      <c r="C483" s="163" t="s">
        <v>2405</v>
      </c>
    </row>
    <row r="484" spans="3:3" x14ac:dyDescent="0.25">
      <c r="C484" s="163" t="s">
        <v>2405</v>
      </c>
    </row>
    <row r="485" spans="3:3" x14ac:dyDescent="0.25">
      <c r="C485" s="163" t="s">
        <v>2405</v>
      </c>
    </row>
    <row r="486" spans="3:3" x14ac:dyDescent="0.25">
      <c r="C486" s="163" t="s">
        <v>2405</v>
      </c>
    </row>
    <row r="487" spans="3:3" x14ac:dyDescent="0.25">
      <c r="C487" s="163" t="s">
        <v>2405</v>
      </c>
    </row>
    <row r="488" spans="3:3" x14ac:dyDescent="0.25">
      <c r="C488" s="163" t="s">
        <v>2405</v>
      </c>
    </row>
    <row r="489" spans="3:3" x14ac:dyDescent="0.25">
      <c r="C489" s="163" t="s">
        <v>2405</v>
      </c>
    </row>
    <row r="490" spans="3:3" x14ac:dyDescent="0.25">
      <c r="C490" s="163" t="s">
        <v>2405</v>
      </c>
    </row>
    <row r="491" spans="3:3" x14ac:dyDescent="0.25">
      <c r="C491" s="163" t="s">
        <v>2405</v>
      </c>
    </row>
    <row r="492" spans="3:3" x14ac:dyDescent="0.25">
      <c r="C492" s="163" t="s">
        <v>2405</v>
      </c>
    </row>
    <row r="493" spans="3:3" x14ac:dyDescent="0.25">
      <c r="C493" s="163" t="s">
        <v>2405</v>
      </c>
    </row>
    <row r="494" spans="3:3" x14ac:dyDescent="0.25">
      <c r="C494" s="163" t="s">
        <v>2405</v>
      </c>
    </row>
    <row r="495" spans="3:3" x14ac:dyDescent="0.25">
      <c r="C495" s="163" t="s">
        <v>2405</v>
      </c>
    </row>
    <row r="496" spans="3:3" x14ac:dyDescent="0.25">
      <c r="C496" s="163" t="s">
        <v>2405</v>
      </c>
    </row>
    <row r="497" spans="3:3" x14ac:dyDescent="0.25">
      <c r="C497" s="163" t="s">
        <v>2405</v>
      </c>
    </row>
    <row r="498" spans="3:3" x14ac:dyDescent="0.25">
      <c r="C498" s="163" t="s">
        <v>2405</v>
      </c>
    </row>
    <row r="499" spans="3:3" x14ac:dyDescent="0.25">
      <c r="C499" s="163" t="s">
        <v>2405</v>
      </c>
    </row>
    <row r="500" spans="3:3" x14ac:dyDescent="0.25">
      <c r="C500" s="163" t="s">
        <v>2405</v>
      </c>
    </row>
    <row r="501" spans="3:3" x14ac:dyDescent="0.25">
      <c r="C501" s="163" t="s">
        <v>2405</v>
      </c>
    </row>
    <row r="502" spans="3:3" x14ac:dyDescent="0.25">
      <c r="C502" s="163" t="s">
        <v>2405</v>
      </c>
    </row>
    <row r="503" spans="3:3" x14ac:dyDescent="0.25">
      <c r="C503" s="163" t="s">
        <v>2405</v>
      </c>
    </row>
    <row r="504" spans="3:3" x14ac:dyDescent="0.25">
      <c r="C504" s="163" t="s">
        <v>2405</v>
      </c>
    </row>
    <row r="505" spans="3:3" x14ac:dyDescent="0.25">
      <c r="C505" s="163" t="s">
        <v>2405</v>
      </c>
    </row>
    <row r="506" spans="3:3" x14ac:dyDescent="0.25">
      <c r="C506" s="163" t="s">
        <v>2405</v>
      </c>
    </row>
    <row r="507" spans="3:3" x14ac:dyDescent="0.25">
      <c r="C507" s="163" t="s">
        <v>2405</v>
      </c>
    </row>
    <row r="508" spans="3:3" x14ac:dyDescent="0.25">
      <c r="C508" s="163" t="s">
        <v>2405</v>
      </c>
    </row>
    <row r="509" spans="3:3" x14ac:dyDescent="0.25">
      <c r="C509" s="163" t="s">
        <v>2405</v>
      </c>
    </row>
    <row r="510" spans="3:3" x14ac:dyDescent="0.25">
      <c r="C510" s="163" t="s">
        <v>2405</v>
      </c>
    </row>
    <row r="511" spans="3:3" x14ac:dyDescent="0.25">
      <c r="C511" s="163" t="s">
        <v>2405</v>
      </c>
    </row>
    <row r="512" spans="3:3" x14ac:dyDescent="0.25">
      <c r="C512" s="163" t="s">
        <v>2405</v>
      </c>
    </row>
    <row r="513" spans="3:3" x14ac:dyDescent="0.25">
      <c r="C513" s="163" t="s">
        <v>2405</v>
      </c>
    </row>
    <row r="514" spans="3:3" x14ac:dyDescent="0.25">
      <c r="C514" s="163" t="s">
        <v>2405</v>
      </c>
    </row>
    <row r="515" spans="3:3" x14ac:dyDescent="0.25">
      <c r="C515" s="163" t="s">
        <v>2405</v>
      </c>
    </row>
    <row r="516" spans="3:3" x14ac:dyDescent="0.25">
      <c r="C516" s="163" t="s">
        <v>2405</v>
      </c>
    </row>
    <row r="517" spans="3:3" x14ac:dyDescent="0.25">
      <c r="C517" s="163" t="s">
        <v>2405</v>
      </c>
    </row>
    <row r="518" spans="3:3" x14ac:dyDescent="0.25">
      <c r="C518" s="163" t="s">
        <v>2405</v>
      </c>
    </row>
    <row r="519" spans="3:3" x14ac:dyDescent="0.25">
      <c r="C519" s="163" t="s">
        <v>2405</v>
      </c>
    </row>
    <row r="520" spans="3:3" x14ac:dyDescent="0.25">
      <c r="C520" s="163" t="s">
        <v>2405</v>
      </c>
    </row>
    <row r="521" spans="3:3" x14ac:dyDescent="0.25">
      <c r="C521" s="163" t="s">
        <v>2405</v>
      </c>
    </row>
    <row r="522" spans="3:3" x14ac:dyDescent="0.25">
      <c r="C522" s="163" t="s">
        <v>2405</v>
      </c>
    </row>
    <row r="523" spans="3:3" x14ac:dyDescent="0.25">
      <c r="C523" s="163" t="s">
        <v>2405</v>
      </c>
    </row>
    <row r="524" spans="3:3" x14ac:dyDescent="0.25">
      <c r="C524" s="163" t="s">
        <v>2405</v>
      </c>
    </row>
    <row r="525" spans="3:3" x14ac:dyDescent="0.25">
      <c r="C525" s="163" t="s">
        <v>2405</v>
      </c>
    </row>
    <row r="526" spans="3:3" x14ac:dyDescent="0.25">
      <c r="C526" s="163" t="s">
        <v>2405</v>
      </c>
    </row>
    <row r="527" spans="3:3" x14ac:dyDescent="0.25">
      <c r="C527" s="163" t="s">
        <v>2405</v>
      </c>
    </row>
    <row r="528" spans="3:3" x14ac:dyDescent="0.25">
      <c r="C528" s="163" t="s">
        <v>2405</v>
      </c>
    </row>
    <row r="529" spans="3:3" x14ac:dyDescent="0.25">
      <c r="C529" s="163" t="s">
        <v>2405</v>
      </c>
    </row>
    <row r="530" spans="3:3" x14ac:dyDescent="0.25">
      <c r="C530" s="163" t="s">
        <v>2405</v>
      </c>
    </row>
    <row r="531" spans="3:3" x14ac:dyDescent="0.25">
      <c r="C531" s="163" t="s">
        <v>2405</v>
      </c>
    </row>
    <row r="532" spans="3:3" x14ac:dyDescent="0.25">
      <c r="C532" s="163" t="s">
        <v>2405</v>
      </c>
    </row>
    <row r="533" spans="3:3" x14ac:dyDescent="0.25">
      <c r="C533" s="163" t="s">
        <v>2405</v>
      </c>
    </row>
    <row r="534" spans="3:3" x14ac:dyDescent="0.25">
      <c r="C534" s="163" t="s">
        <v>2405</v>
      </c>
    </row>
    <row r="535" spans="3:3" x14ac:dyDescent="0.25">
      <c r="C535" s="163" t="s">
        <v>2405</v>
      </c>
    </row>
    <row r="536" spans="3:3" x14ac:dyDescent="0.25">
      <c r="C536" s="163" t="s">
        <v>2405</v>
      </c>
    </row>
    <row r="537" spans="3:3" x14ac:dyDescent="0.25">
      <c r="C537" s="163" t="s">
        <v>2405</v>
      </c>
    </row>
    <row r="538" spans="3:3" x14ac:dyDescent="0.25">
      <c r="C538" s="163" t="s">
        <v>2405</v>
      </c>
    </row>
    <row r="539" spans="3:3" x14ac:dyDescent="0.25">
      <c r="C539" s="163" t="s">
        <v>2405</v>
      </c>
    </row>
    <row r="540" spans="3:3" x14ac:dyDescent="0.25">
      <c r="C540" s="163" t="s">
        <v>2405</v>
      </c>
    </row>
    <row r="541" spans="3:3" x14ac:dyDescent="0.25">
      <c r="C541" s="163" t="s">
        <v>2405</v>
      </c>
    </row>
    <row r="542" spans="3:3" x14ac:dyDescent="0.25">
      <c r="C542" s="163" t="s">
        <v>2405</v>
      </c>
    </row>
    <row r="543" spans="3:3" x14ac:dyDescent="0.25">
      <c r="C543" s="163" t="s">
        <v>2405</v>
      </c>
    </row>
    <row r="544" spans="3:3" x14ac:dyDescent="0.25">
      <c r="C544" s="163" t="s">
        <v>2405</v>
      </c>
    </row>
    <row r="545" spans="3:3" x14ac:dyDescent="0.25">
      <c r="C545" s="163" t="s">
        <v>2405</v>
      </c>
    </row>
    <row r="546" spans="3:3" x14ac:dyDescent="0.25">
      <c r="C546" s="163" t="s">
        <v>2405</v>
      </c>
    </row>
    <row r="547" spans="3:3" x14ac:dyDescent="0.25">
      <c r="C547" s="163" t="s">
        <v>2405</v>
      </c>
    </row>
    <row r="548" spans="3:3" x14ac:dyDescent="0.25">
      <c r="C548" s="163" t="s">
        <v>2405</v>
      </c>
    </row>
    <row r="549" spans="3:3" x14ac:dyDescent="0.25">
      <c r="C549" s="163" t="s">
        <v>2405</v>
      </c>
    </row>
    <row r="550" spans="3:3" x14ac:dyDescent="0.25">
      <c r="C550" s="163" t="s">
        <v>2405</v>
      </c>
    </row>
    <row r="551" spans="3:3" x14ac:dyDescent="0.25">
      <c r="C551" s="163" t="s">
        <v>2405</v>
      </c>
    </row>
    <row r="552" spans="3:3" x14ac:dyDescent="0.25">
      <c r="C552" s="163" t="s">
        <v>2405</v>
      </c>
    </row>
    <row r="553" spans="3:3" x14ac:dyDescent="0.25">
      <c r="C553" s="163" t="s">
        <v>2405</v>
      </c>
    </row>
    <row r="554" spans="3:3" x14ac:dyDescent="0.25">
      <c r="C554" s="163" t="s">
        <v>2405</v>
      </c>
    </row>
    <row r="555" spans="3:3" x14ac:dyDescent="0.25">
      <c r="C555" s="163" t="s">
        <v>2405</v>
      </c>
    </row>
    <row r="556" spans="3:3" x14ac:dyDescent="0.25">
      <c r="C556" s="163" t="s">
        <v>2405</v>
      </c>
    </row>
    <row r="557" spans="3:3" x14ac:dyDescent="0.25">
      <c r="C557" s="163" t="s">
        <v>2405</v>
      </c>
    </row>
    <row r="558" spans="3:3" x14ac:dyDescent="0.25">
      <c r="C558" s="163" t="s">
        <v>2405</v>
      </c>
    </row>
    <row r="559" spans="3:3" x14ac:dyDescent="0.25">
      <c r="C559" s="163" t="s">
        <v>2405</v>
      </c>
    </row>
    <row r="560" spans="3:3" x14ac:dyDescent="0.25">
      <c r="C560" s="163" t="s">
        <v>2405</v>
      </c>
    </row>
    <row r="561" spans="3:3" x14ac:dyDescent="0.25">
      <c r="C561" s="163" t="s">
        <v>2405</v>
      </c>
    </row>
    <row r="562" spans="3:3" x14ac:dyDescent="0.25">
      <c r="C562" s="163" t="s">
        <v>2405</v>
      </c>
    </row>
    <row r="563" spans="3:3" x14ac:dyDescent="0.25">
      <c r="C563" s="163" t="s">
        <v>2405</v>
      </c>
    </row>
    <row r="564" spans="3:3" x14ac:dyDescent="0.25">
      <c r="C564" s="163" t="s">
        <v>2405</v>
      </c>
    </row>
    <row r="565" spans="3:3" x14ac:dyDescent="0.25">
      <c r="C565" s="163" t="s">
        <v>2405</v>
      </c>
    </row>
    <row r="566" spans="3:3" x14ac:dyDescent="0.25">
      <c r="C566" s="163" t="s">
        <v>2405</v>
      </c>
    </row>
    <row r="567" spans="3:3" x14ac:dyDescent="0.25">
      <c r="C567" s="163" t="s">
        <v>2405</v>
      </c>
    </row>
    <row r="568" spans="3:3" x14ac:dyDescent="0.25">
      <c r="C568" s="163" t="s">
        <v>2405</v>
      </c>
    </row>
    <row r="569" spans="3:3" x14ac:dyDescent="0.25">
      <c r="C569" s="163" t="s">
        <v>2405</v>
      </c>
    </row>
    <row r="570" spans="3:3" x14ac:dyDescent="0.25">
      <c r="C570" s="163" t="s">
        <v>2405</v>
      </c>
    </row>
    <row r="571" spans="3:3" x14ac:dyDescent="0.25">
      <c r="C571" s="163" t="s">
        <v>2405</v>
      </c>
    </row>
    <row r="572" spans="3:3" x14ac:dyDescent="0.25">
      <c r="C572" s="163" t="s">
        <v>2405</v>
      </c>
    </row>
    <row r="573" spans="3:3" x14ac:dyDescent="0.25">
      <c r="C573" s="163" t="s">
        <v>2405</v>
      </c>
    </row>
    <row r="574" spans="3:3" x14ac:dyDescent="0.25">
      <c r="C574" s="163" t="s">
        <v>2405</v>
      </c>
    </row>
    <row r="575" spans="3:3" x14ac:dyDescent="0.25">
      <c r="C575" s="163" t="s">
        <v>2405</v>
      </c>
    </row>
    <row r="576" spans="3:3" x14ac:dyDescent="0.25">
      <c r="C576" s="163" t="s">
        <v>2405</v>
      </c>
    </row>
    <row r="577" spans="3:3" x14ac:dyDescent="0.25">
      <c r="C577" s="163" t="s">
        <v>2405</v>
      </c>
    </row>
    <row r="578" spans="3:3" x14ac:dyDescent="0.25">
      <c r="C578" s="163" t="s">
        <v>2405</v>
      </c>
    </row>
    <row r="579" spans="3:3" x14ac:dyDescent="0.25">
      <c r="C579" s="163" t="s">
        <v>2405</v>
      </c>
    </row>
    <row r="580" spans="3:3" x14ac:dyDescent="0.25">
      <c r="C580" s="163" t="s">
        <v>2405</v>
      </c>
    </row>
    <row r="581" spans="3:3" x14ac:dyDescent="0.25">
      <c r="C581" s="163" t="s">
        <v>2405</v>
      </c>
    </row>
    <row r="582" spans="3:3" x14ac:dyDescent="0.25">
      <c r="C582" s="163" t="s">
        <v>2405</v>
      </c>
    </row>
    <row r="583" spans="3:3" x14ac:dyDescent="0.25">
      <c r="C583" s="163" t="s">
        <v>2405</v>
      </c>
    </row>
    <row r="584" spans="3:3" x14ac:dyDescent="0.25">
      <c r="C584" s="163" t="s">
        <v>2405</v>
      </c>
    </row>
    <row r="585" spans="3:3" x14ac:dyDescent="0.25">
      <c r="C585" s="163" t="s">
        <v>2405</v>
      </c>
    </row>
    <row r="586" spans="3:3" x14ac:dyDescent="0.25">
      <c r="C586" s="163" t="s">
        <v>2405</v>
      </c>
    </row>
    <row r="587" spans="3:3" x14ac:dyDescent="0.25">
      <c r="C587" s="163" t="s">
        <v>2405</v>
      </c>
    </row>
    <row r="588" spans="3:3" x14ac:dyDescent="0.25">
      <c r="C588" s="163" t="s">
        <v>2405</v>
      </c>
    </row>
    <row r="589" spans="3:3" x14ac:dyDescent="0.25">
      <c r="C589" s="163" t="s">
        <v>2405</v>
      </c>
    </row>
    <row r="590" spans="3:3" x14ac:dyDescent="0.25">
      <c r="C590" s="163" t="s">
        <v>2405</v>
      </c>
    </row>
    <row r="591" spans="3:3" x14ac:dyDescent="0.25">
      <c r="C591" s="163" t="s">
        <v>2405</v>
      </c>
    </row>
    <row r="592" spans="3:3" x14ac:dyDescent="0.25">
      <c r="C592" s="163" t="s">
        <v>2405</v>
      </c>
    </row>
    <row r="593" spans="3:3" x14ac:dyDescent="0.25">
      <c r="C593" s="163" t="s">
        <v>2405</v>
      </c>
    </row>
    <row r="594" spans="3:3" x14ac:dyDescent="0.25">
      <c r="C594" s="163" t="s">
        <v>2405</v>
      </c>
    </row>
    <row r="595" spans="3:3" x14ac:dyDescent="0.25">
      <c r="C595" s="163" t="s">
        <v>2405</v>
      </c>
    </row>
    <row r="596" spans="3:3" x14ac:dyDescent="0.25">
      <c r="C596" s="163" t="s">
        <v>2405</v>
      </c>
    </row>
    <row r="597" spans="3:3" x14ac:dyDescent="0.25">
      <c r="C597" s="163" t="s">
        <v>2405</v>
      </c>
    </row>
    <row r="598" spans="3:3" x14ac:dyDescent="0.25">
      <c r="C598" s="163" t="s">
        <v>2405</v>
      </c>
    </row>
    <row r="599" spans="3:3" x14ac:dyDescent="0.25">
      <c r="C599" s="163" t="s">
        <v>2405</v>
      </c>
    </row>
    <row r="600" spans="3:3" x14ac:dyDescent="0.25">
      <c r="C600" s="163" t="s">
        <v>2405</v>
      </c>
    </row>
    <row r="601" spans="3:3" x14ac:dyDescent="0.25">
      <c r="C601" s="163" t="s">
        <v>2405</v>
      </c>
    </row>
    <row r="602" spans="3:3" x14ac:dyDescent="0.25">
      <c r="C602" s="163" t="s">
        <v>2405</v>
      </c>
    </row>
    <row r="603" spans="3:3" x14ac:dyDescent="0.25">
      <c r="C603" s="163" t="s">
        <v>2405</v>
      </c>
    </row>
    <row r="604" spans="3:3" x14ac:dyDescent="0.25">
      <c r="C604" s="163" t="s">
        <v>2405</v>
      </c>
    </row>
    <row r="605" spans="3:3" x14ac:dyDescent="0.25">
      <c r="C605" s="163" t="s">
        <v>2405</v>
      </c>
    </row>
    <row r="606" spans="3:3" x14ac:dyDescent="0.25">
      <c r="C606" s="163" t="s">
        <v>2405</v>
      </c>
    </row>
    <row r="607" spans="3:3" x14ac:dyDescent="0.25">
      <c r="C607" s="163" t="s">
        <v>2405</v>
      </c>
    </row>
    <row r="608" spans="3:3" x14ac:dyDescent="0.25">
      <c r="C608" s="163" t="s">
        <v>2405</v>
      </c>
    </row>
    <row r="609" spans="3:3" x14ac:dyDescent="0.25">
      <c r="C609" s="163" t="s">
        <v>2405</v>
      </c>
    </row>
    <row r="610" spans="3:3" x14ac:dyDescent="0.25">
      <c r="C610" s="163" t="s">
        <v>2405</v>
      </c>
    </row>
    <row r="611" spans="3:3" x14ac:dyDescent="0.25">
      <c r="C611" s="163" t="s">
        <v>2405</v>
      </c>
    </row>
    <row r="612" spans="3:3" x14ac:dyDescent="0.25">
      <c r="C612" s="163" t="s">
        <v>2405</v>
      </c>
    </row>
    <row r="613" spans="3:3" x14ac:dyDescent="0.25">
      <c r="C613" s="163" t="s">
        <v>2405</v>
      </c>
    </row>
    <row r="614" spans="3:3" x14ac:dyDescent="0.25">
      <c r="C614" s="163" t="s">
        <v>2405</v>
      </c>
    </row>
    <row r="615" spans="3:3" x14ac:dyDescent="0.25">
      <c r="C615" s="163" t="s">
        <v>2405</v>
      </c>
    </row>
    <row r="616" spans="3:3" x14ac:dyDescent="0.25">
      <c r="C616" s="163" t="s">
        <v>2405</v>
      </c>
    </row>
    <row r="617" spans="3:3" x14ac:dyDescent="0.25">
      <c r="C617" s="163" t="s">
        <v>2405</v>
      </c>
    </row>
    <row r="618" spans="3:3" x14ac:dyDescent="0.25">
      <c r="C618" s="163" t="s">
        <v>2405</v>
      </c>
    </row>
    <row r="619" spans="3:3" x14ac:dyDescent="0.25">
      <c r="C619" s="163" t="s">
        <v>2405</v>
      </c>
    </row>
    <row r="620" spans="3:3" x14ac:dyDescent="0.25">
      <c r="C620" s="163" t="s">
        <v>2405</v>
      </c>
    </row>
    <row r="621" spans="3:3" x14ac:dyDescent="0.25">
      <c r="C621" s="163" t="s">
        <v>2405</v>
      </c>
    </row>
    <row r="622" spans="3:3" x14ac:dyDescent="0.25">
      <c r="C622" s="163" t="s">
        <v>2405</v>
      </c>
    </row>
    <row r="623" spans="3:3" x14ac:dyDescent="0.25">
      <c r="C623" s="163" t="s">
        <v>2405</v>
      </c>
    </row>
    <row r="624" spans="3:3" x14ac:dyDescent="0.25">
      <c r="C624" s="163" t="s">
        <v>2405</v>
      </c>
    </row>
    <row r="625" spans="3:3" x14ac:dyDescent="0.25">
      <c r="C625" s="163" t="s">
        <v>2405</v>
      </c>
    </row>
    <row r="626" spans="3:3" x14ac:dyDescent="0.25">
      <c r="C626" s="163" t="s">
        <v>2405</v>
      </c>
    </row>
    <row r="627" spans="3:3" x14ac:dyDescent="0.25">
      <c r="C627" s="163" t="s">
        <v>2405</v>
      </c>
    </row>
    <row r="628" spans="3:3" x14ac:dyDescent="0.25">
      <c r="C628" s="163" t="s">
        <v>2405</v>
      </c>
    </row>
    <row r="629" spans="3:3" x14ac:dyDescent="0.25">
      <c r="C629" s="163" t="s">
        <v>2405</v>
      </c>
    </row>
    <row r="630" spans="3:3" x14ac:dyDescent="0.25">
      <c r="C630" s="163" t="s">
        <v>2405</v>
      </c>
    </row>
    <row r="631" spans="3:3" x14ac:dyDescent="0.25">
      <c r="C631" s="163" t="s">
        <v>2405</v>
      </c>
    </row>
    <row r="632" spans="3:3" x14ac:dyDescent="0.25">
      <c r="C632" s="163" t="s">
        <v>2405</v>
      </c>
    </row>
    <row r="633" spans="3:3" x14ac:dyDescent="0.25">
      <c r="C633" s="163" t="s">
        <v>2405</v>
      </c>
    </row>
    <row r="634" spans="3:3" x14ac:dyDescent="0.25">
      <c r="C634" s="163" t="s">
        <v>2405</v>
      </c>
    </row>
    <row r="635" spans="3:3" x14ac:dyDescent="0.25">
      <c r="C635" s="163" t="s">
        <v>2405</v>
      </c>
    </row>
    <row r="636" spans="3:3" x14ac:dyDescent="0.25">
      <c r="C636" s="163" t="s">
        <v>2405</v>
      </c>
    </row>
    <row r="637" spans="3:3" x14ac:dyDescent="0.25">
      <c r="C637" s="163" t="s">
        <v>2405</v>
      </c>
    </row>
    <row r="638" spans="3:3" x14ac:dyDescent="0.25">
      <c r="C638" s="163" t="s">
        <v>2405</v>
      </c>
    </row>
    <row r="639" spans="3:3" x14ac:dyDescent="0.25">
      <c r="C639" s="163" t="s">
        <v>2405</v>
      </c>
    </row>
    <row r="640" spans="3:3" x14ac:dyDescent="0.25">
      <c r="C640" s="163" t="s">
        <v>2405</v>
      </c>
    </row>
    <row r="641" spans="3:3" x14ac:dyDescent="0.25">
      <c r="C641" s="163" t="s">
        <v>2405</v>
      </c>
    </row>
    <row r="642" spans="3:3" x14ac:dyDescent="0.25">
      <c r="C642" s="163" t="s">
        <v>2405</v>
      </c>
    </row>
    <row r="643" spans="3:3" x14ac:dyDescent="0.25">
      <c r="C643" s="163" t="s">
        <v>2405</v>
      </c>
    </row>
    <row r="644" spans="3:3" x14ac:dyDescent="0.25">
      <c r="C644" s="163" t="s">
        <v>2405</v>
      </c>
    </row>
    <row r="645" spans="3:3" x14ac:dyDescent="0.25">
      <c r="C645" s="163" t="s">
        <v>2405</v>
      </c>
    </row>
    <row r="646" spans="3:3" x14ac:dyDescent="0.25">
      <c r="C646" s="163" t="s">
        <v>2405</v>
      </c>
    </row>
    <row r="647" spans="3:3" x14ac:dyDescent="0.25">
      <c r="C647" s="163" t="s">
        <v>2405</v>
      </c>
    </row>
    <row r="648" spans="3:3" x14ac:dyDescent="0.25">
      <c r="C648" s="163" t="s">
        <v>2405</v>
      </c>
    </row>
    <row r="649" spans="3:3" x14ac:dyDescent="0.25">
      <c r="C649" s="163" t="s">
        <v>2405</v>
      </c>
    </row>
    <row r="650" spans="3:3" x14ac:dyDescent="0.25">
      <c r="C650" s="163" t="s">
        <v>2405</v>
      </c>
    </row>
    <row r="651" spans="3:3" x14ac:dyDescent="0.25">
      <c r="C651" s="163" t="s">
        <v>2405</v>
      </c>
    </row>
    <row r="652" spans="3:3" x14ac:dyDescent="0.25">
      <c r="C652" s="163" t="s">
        <v>2405</v>
      </c>
    </row>
    <row r="653" spans="3:3" x14ac:dyDescent="0.25">
      <c r="C653" s="163" t="s">
        <v>2405</v>
      </c>
    </row>
    <row r="654" spans="3:3" x14ac:dyDescent="0.25">
      <c r="C654" s="163" t="s">
        <v>2405</v>
      </c>
    </row>
    <row r="655" spans="3:3" x14ac:dyDescent="0.25">
      <c r="C655" s="163" t="s">
        <v>2405</v>
      </c>
    </row>
    <row r="656" spans="3:3" x14ac:dyDescent="0.25">
      <c r="C656" s="163" t="s">
        <v>2405</v>
      </c>
    </row>
    <row r="657" spans="3:3" x14ac:dyDescent="0.25">
      <c r="C657" s="163" t="s">
        <v>2405</v>
      </c>
    </row>
    <row r="658" spans="3:3" x14ac:dyDescent="0.25">
      <c r="C658" s="163" t="s">
        <v>2405</v>
      </c>
    </row>
    <row r="659" spans="3:3" x14ac:dyDescent="0.25">
      <c r="C659" s="163" t="s">
        <v>2405</v>
      </c>
    </row>
    <row r="660" spans="3:3" x14ac:dyDescent="0.25">
      <c r="C660" s="163" t="s">
        <v>2405</v>
      </c>
    </row>
    <row r="661" spans="3:3" x14ac:dyDescent="0.25">
      <c r="C661" s="163" t="s">
        <v>2405</v>
      </c>
    </row>
    <row r="662" spans="3:3" x14ac:dyDescent="0.25">
      <c r="C662" s="163" t="s">
        <v>2405</v>
      </c>
    </row>
    <row r="663" spans="3:3" x14ac:dyDescent="0.25">
      <c r="C663" s="163" t="s">
        <v>2405</v>
      </c>
    </row>
    <row r="664" spans="3:3" x14ac:dyDescent="0.25">
      <c r="C664" s="163" t="s">
        <v>2405</v>
      </c>
    </row>
    <row r="665" spans="3:3" x14ac:dyDescent="0.25">
      <c r="C665" s="163" t="s">
        <v>2405</v>
      </c>
    </row>
    <row r="666" spans="3:3" x14ac:dyDescent="0.25">
      <c r="C666" s="163" t="s">
        <v>2405</v>
      </c>
    </row>
    <row r="667" spans="3:3" x14ac:dyDescent="0.25">
      <c r="C667" s="163" t="s">
        <v>2405</v>
      </c>
    </row>
    <row r="668" spans="3:3" x14ac:dyDescent="0.25">
      <c r="C668" s="163" t="s">
        <v>2405</v>
      </c>
    </row>
    <row r="669" spans="3:3" x14ac:dyDescent="0.25">
      <c r="C669" s="163" t="s">
        <v>2405</v>
      </c>
    </row>
    <row r="670" spans="3:3" x14ac:dyDescent="0.25">
      <c r="C670" s="163" t="s">
        <v>2405</v>
      </c>
    </row>
    <row r="671" spans="3:3" x14ac:dyDescent="0.25">
      <c r="C671" s="163" t="s">
        <v>2405</v>
      </c>
    </row>
    <row r="672" spans="3:3" x14ac:dyDescent="0.25">
      <c r="C672" s="163" t="s">
        <v>2405</v>
      </c>
    </row>
    <row r="673" spans="3:3" x14ac:dyDescent="0.25">
      <c r="C673" s="163" t="s">
        <v>2405</v>
      </c>
    </row>
    <row r="674" spans="3:3" x14ac:dyDescent="0.25">
      <c r="C674" s="163" t="s">
        <v>2405</v>
      </c>
    </row>
    <row r="675" spans="3:3" x14ac:dyDescent="0.25">
      <c r="C675" s="163" t="s">
        <v>2405</v>
      </c>
    </row>
    <row r="676" spans="3:3" x14ac:dyDescent="0.25">
      <c r="C676" s="163" t="s">
        <v>2405</v>
      </c>
    </row>
    <row r="677" spans="3:3" x14ac:dyDescent="0.25">
      <c r="C677" s="163" t="s">
        <v>2405</v>
      </c>
    </row>
    <row r="678" spans="3:3" x14ac:dyDescent="0.25">
      <c r="C678" s="163" t="s">
        <v>2405</v>
      </c>
    </row>
    <row r="679" spans="3:3" x14ac:dyDescent="0.25">
      <c r="C679" s="163" t="s">
        <v>2405</v>
      </c>
    </row>
    <row r="680" spans="3:3" x14ac:dyDescent="0.25">
      <c r="C680" s="163" t="s">
        <v>2405</v>
      </c>
    </row>
    <row r="681" spans="3:3" x14ac:dyDescent="0.25">
      <c r="C681" s="163" t="s">
        <v>2405</v>
      </c>
    </row>
    <row r="682" spans="3:3" x14ac:dyDescent="0.25">
      <c r="C682" s="163" t="s">
        <v>2405</v>
      </c>
    </row>
    <row r="683" spans="3:3" x14ac:dyDescent="0.25">
      <c r="C683" s="163" t="s">
        <v>2405</v>
      </c>
    </row>
    <row r="684" spans="3:3" x14ac:dyDescent="0.25">
      <c r="C684" s="163" t="s">
        <v>2405</v>
      </c>
    </row>
    <row r="685" spans="3:3" x14ac:dyDescent="0.25">
      <c r="C685" s="163" t="s">
        <v>2405</v>
      </c>
    </row>
    <row r="686" spans="3:3" x14ac:dyDescent="0.25">
      <c r="C686" s="163" t="s">
        <v>2405</v>
      </c>
    </row>
    <row r="687" spans="3:3" x14ac:dyDescent="0.25">
      <c r="C687" s="163" t="s">
        <v>2405</v>
      </c>
    </row>
    <row r="688" spans="3:3" x14ac:dyDescent="0.25">
      <c r="C688" s="163" t="s">
        <v>2405</v>
      </c>
    </row>
    <row r="689" spans="3:3" x14ac:dyDescent="0.25">
      <c r="C689" s="163" t="s">
        <v>2405</v>
      </c>
    </row>
    <row r="690" spans="3:3" x14ac:dyDescent="0.25">
      <c r="C690" s="163" t="s">
        <v>2405</v>
      </c>
    </row>
    <row r="691" spans="3:3" x14ac:dyDescent="0.25">
      <c r="C691" s="163" t="s">
        <v>2405</v>
      </c>
    </row>
    <row r="692" spans="3:3" x14ac:dyDescent="0.25">
      <c r="C692" s="163" t="s">
        <v>2405</v>
      </c>
    </row>
    <row r="693" spans="3:3" x14ac:dyDescent="0.25">
      <c r="C693" s="163" t="s">
        <v>2405</v>
      </c>
    </row>
    <row r="694" spans="3:3" x14ac:dyDescent="0.25">
      <c r="C694" s="163" t="s">
        <v>2405</v>
      </c>
    </row>
    <row r="695" spans="3:3" x14ac:dyDescent="0.25">
      <c r="C695" s="163" t="s">
        <v>2405</v>
      </c>
    </row>
    <row r="696" spans="3:3" x14ac:dyDescent="0.25">
      <c r="C696" s="163" t="s">
        <v>2405</v>
      </c>
    </row>
    <row r="697" spans="3:3" x14ac:dyDescent="0.25">
      <c r="C697" s="163" t="s">
        <v>2405</v>
      </c>
    </row>
    <row r="698" spans="3:3" x14ac:dyDescent="0.25">
      <c r="C698" s="163" t="s">
        <v>2405</v>
      </c>
    </row>
    <row r="699" spans="3:3" x14ac:dyDescent="0.25">
      <c r="C699" s="163" t="s">
        <v>2405</v>
      </c>
    </row>
    <row r="700" spans="3:3" x14ac:dyDescent="0.25">
      <c r="C700" s="163" t="s">
        <v>2405</v>
      </c>
    </row>
    <row r="701" spans="3:3" x14ac:dyDescent="0.25">
      <c r="C701" s="163" t="s">
        <v>2405</v>
      </c>
    </row>
    <row r="702" spans="3:3" x14ac:dyDescent="0.25">
      <c r="C702" s="163" t="s">
        <v>2405</v>
      </c>
    </row>
    <row r="703" spans="3:3" x14ac:dyDescent="0.25">
      <c r="C703" s="163" t="s">
        <v>2405</v>
      </c>
    </row>
    <row r="704" spans="3:3" x14ac:dyDescent="0.25">
      <c r="C704" s="163" t="s">
        <v>2405</v>
      </c>
    </row>
    <row r="705" spans="3:3" x14ac:dyDescent="0.25">
      <c r="C705" s="163" t="s">
        <v>2405</v>
      </c>
    </row>
    <row r="706" spans="3:3" x14ac:dyDescent="0.25">
      <c r="C706" s="163" t="s">
        <v>2405</v>
      </c>
    </row>
    <row r="707" spans="3:3" x14ac:dyDescent="0.25">
      <c r="C707" s="163" t="s">
        <v>2405</v>
      </c>
    </row>
    <row r="708" spans="3:3" x14ac:dyDescent="0.25">
      <c r="C708" s="163" t="s">
        <v>2405</v>
      </c>
    </row>
    <row r="709" spans="3:3" x14ac:dyDescent="0.25">
      <c r="C709" s="163" t="s">
        <v>2405</v>
      </c>
    </row>
    <row r="710" spans="3:3" x14ac:dyDescent="0.25">
      <c r="C710" s="163" t="s">
        <v>2405</v>
      </c>
    </row>
    <row r="711" spans="3:3" x14ac:dyDescent="0.25">
      <c r="C711" s="163" t="s">
        <v>2405</v>
      </c>
    </row>
    <row r="712" spans="3:3" x14ac:dyDescent="0.25">
      <c r="C712" s="163" t="s">
        <v>2405</v>
      </c>
    </row>
    <row r="713" spans="3:3" x14ac:dyDescent="0.25">
      <c r="C713" s="163" t="s">
        <v>2405</v>
      </c>
    </row>
    <row r="714" spans="3:3" x14ac:dyDescent="0.25">
      <c r="C714" s="163" t="s">
        <v>2405</v>
      </c>
    </row>
    <row r="715" spans="3:3" x14ac:dyDescent="0.25">
      <c r="C715" s="163" t="s">
        <v>2405</v>
      </c>
    </row>
    <row r="716" spans="3:3" x14ac:dyDescent="0.25">
      <c r="C716" s="163" t="s">
        <v>2405</v>
      </c>
    </row>
    <row r="717" spans="3:3" x14ac:dyDescent="0.25">
      <c r="C717" s="163" t="s">
        <v>2405</v>
      </c>
    </row>
    <row r="718" spans="3:3" x14ac:dyDescent="0.25">
      <c r="C718" s="163" t="s">
        <v>2405</v>
      </c>
    </row>
    <row r="719" spans="3:3" x14ac:dyDescent="0.25">
      <c r="C719" s="163" t="s">
        <v>2405</v>
      </c>
    </row>
    <row r="720" spans="3:3" x14ac:dyDescent="0.25">
      <c r="C720" s="163" t="s">
        <v>2405</v>
      </c>
    </row>
    <row r="721" spans="3:3" x14ac:dyDescent="0.25">
      <c r="C721" s="163" t="s">
        <v>2405</v>
      </c>
    </row>
    <row r="722" spans="3:3" x14ac:dyDescent="0.25">
      <c r="C722" s="163" t="s">
        <v>2405</v>
      </c>
    </row>
    <row r="723" spans="3:3" x14ac:dyDescent="0.25">
      <c r="C723" s="163" t="s">
        <v>2405</v>
      </c>
    </row>
    <row r="724" spans="3:3" x14ac:dyDescent="0.25">
      <c r="C724" s="163" t="s">
        <v>2405</v>
      </c>
    </row>
    <row r="725" spans="3:3" x14ac:dyDescent="0.25">
      <c r="C725" s="163" t="s">
        <v>2405</v>
      </c>
    </row>
    <row r="726" spans="3:3" x14ac:dyDescent="0.25">
      <c r="C726" s="163" t="s">
        <v>2405</v>
      </c>
    </row>
    <row r="727" spans="3:3" x14ac:dyDescent="0.25">
      <c r="C727" s="163" t="s">
        <v>2405</v>
      </c>
    </row>
    <row r="728" spans="3:3" x14ac:dyDescent="0.25">
      <c r="C728" s="163" t="s">
        <v>2405</v>
      </c>
    </row>
    <row r="729" spans="3:3" x14ac:dyDescent="0.25">
      <c r="C729" s="163" t="s">
        <v>2405</v>
      </c>
    </row>
    <row r="730" spans="3:3" x14ac:dyDescent="0.25">
      <c r="C730" s="163" t="s">
        <v>2405</v>
      </c>
    </row>
    <row r="731" spans="3:3" x14ac:dyDescent="0.25">
      <c r="C731" s="163" t="s">
        <v>2405</v>
      </c>
    </row>
    <row r="732" spans="3:3" x14ac:dyDescent="0.25">
      <c r="C732" s="163" t="s">
        <v>2405</v>
      </c>
    </row>
    <row r="733" spans="3:3" x14ac:dyDescent="0.25">
      <c r="C733" s="163" t="s">
        <v>2405</v>
      </c>
    </row>
    <row r="734" spans="3:3" x14ac:dyDescent="0.25">
      <c r="C734" s="163" t="s">
        <v>2405</v>
      </c>
    </row>
    <row r="735" spans="3:3" x14ac:dyDescent="0.25">
      <c r="C735" s="163" t="s">
        <v>2405</v>
      </c>
    </row>
    <row r="736" spans="3:3" x14ac:dyDescent="0.25">
      <c r="C736" s="163" t="s">
        <v>2405</v>
      </c>
    </row>
    <row r="737" spans="3:3" x14ac:dyDescent="0.25">
      <c r="C737" s="163" t="s">
        <v>2405</v>
      </c>
    </row>
    <row r="738" spans="3:3" x14ac:dyDescent="0.25">
      <c r="C738" s="163" t="s">
        <v>2405</v>
      </c>
    </row>
    <row r="739" spans="3:3" x14ac:dyDescent="0.25">
      <c r="C739" s="163" t="s">
        <v>2405</v>
      </c>
    </row>
    <row r="740" spans="3:3" x14ac:dyDescent="0.25">
      <c r="C740" s="163" t="s">
        <v>2405</v>
      </c>
    </row>
    <row r="741" spans="3:3" x14ac:dyDescent="0.25">
      <c r="C741" s="163" t="s">
        <v>2405</v>
      </c>
    </row>
    <row r="742" spans="3:3" x14ac:dyDescent="0.25">
      <c r="C742" s="163" t="s">
        <v>2405</v>
      </c>
    </row>
    <row r="743" spans="3:3" x14ac:dyDescent="0.25">
      <c r="C743" s="163" t="s">
        <v>2405</v>
      </c>
    </row>
    <row r="744" spans="3:3" x14ac:dyDescent="0.25">
      <c r="C744" s="163" t="s">
        <v>2405</v>
      </c>
    </row>
    <row r="745" spans="3:3" x14ac:dyDescent="0.25">
      <c r="C745" s="163" t="s">
        <v>2405</v>
      </c>
    </row>
    <row r="746" spans="3:3" x14ac:dyDescent="0.25">
      <c r="C746" s="163" t="s">
        <v>2405</v>
      </c>
    </row>
    <row r="747" spans="3:3" x14ac:dyDescent="0.25">
      <c r="C747" s="163" t="s">
        <v>2405</v>
      </c>
    </row>
    <row r="748" spans="3:3" x14ac:dyDescent="0.25">
      <c r="C748" s="163" t="s">
        <v>2405</v>
      </c>
    </row>
    <row r="749" spans="3:3" x14ac:dyDescent="0.25">
      <c r="C749" s="163" t="s">
        <v>2405</v>
      </c>
    </row>
    <row r="750" spans="3:3" x14ac:dyDescent="0.25">
      <c r="C750" s="163" t="s">
        <v>2405</v>
      </c>
    </row>
    <row r="751" spans="3:3" x14ac:dyDescent="0.25">
      <c r="C751" s="163" t="s">
        <v>2405</v>
      </c>
    </row>
    <row r="752" spans="3:3" x14ac:dyDescent="0.25">
      <c r="C752" s="163" t="s">
        <v>2405</v>
      </c>
    </row>
    <row r="753" spans="3:3" x14ac:dyDescent="0.25">
      <c r="C753" s="163" t="s">
        <v>2405</v>
      </c>
    </row>
    <row r="754" spans="3:3" x14ac:dyDescent="0.25">
      <c r="C754" s="163" t="s">
        <v>2405</v>
      </c>
    </row>
    <row r="755" spans="3:3" x14ac:dyDescent="0.25">
      <c r="C755" s="163" t="s">
        <v>2405</v>
      </c>
    </row>
    <row r="756" spans="3:3" x14ac:dyDescent="0.25">
      <c r="C756" s="163" t="s">
        <v>2405</v>
      </c>
    </row>
    <row r="757" spans="3:3" x14ac:dyDescent="0.25">
      <c r="C757" s="163" t="s">
        <v>2405</v>
      </c>
    </row>
    <row r="758" spans="3:3" x14ac:dyDescent="0.25">
      <c r="C758" s="163" t="s">
        <v>2405</v>
      </c>
    </row>
    <row r="759" spans="3:3" x14ac:dyDescent="0.25">
      <c r="C759" s="163" t="s">
        <v>2405</v>
      </c>
    </row>
    <row r="760" spans="3:3" x14ac:dyDescent="0.25">
      <c r="C760" s="163" t="s">
        <v>2405</v>
      </c>
    </row>
    <row r="761" spans="3:3" x14ac:dyDescent="0.25">
      <c r="C761" s="163" t="s">
        <v>2405</v>
      </c>
    </row>
    <row r="762" spans="3:3" x14ac:dyDescent="0.25">
      <c r="C762" s="163" t="s">
        <v>2405</v>
      </c>
    </row>
    <row r="763" spans="3:3" x14ac:dyDescent="0.25">
      <c r="C763" s="163" t="s">
        <v>2405</v>
      </c>
    </row>
    <row r="764" spans="3:3" x14ac:dyDescent="0.25">
      <c r="C764" s="163" t="s">
        <v>2405</v>
      </c>
    </row>
    <row r="765" spans="3:3" x14ac:dyDescent="0.25">
      <c r="C765" s="163" t="s">
        <v>2405</v>
      </c>
    </row>
    <row r="766" spans="3:3" x14ac:dyDescent="0.25">
      <c r="C766" s="163" t="s">
        <v>2405</v>
      </c>
    </row>
    <row r="767" spans="3:3" x14ac:dyDescent="0.25">
      <c r="C767" s="163" t="s">
        <v>2405</v>
      </c>
    </row>
    <row r="768" spans="3:3" x14ac:dyDescent="0.25">
      <c r="C768" s="163" t="s">
        <v>2405</v>
      </c>
    </row>
    <row r="769" spans="3:3" x14ac:dyDescent="0.25">
      <c r="C769" s="163" t="s">
        <v>2405</v>
      </c>
    </row>
    <row r="770" spans="3:3" x14ac:dyDescent="0.25">
      <c r="C770" s="163" t="s">
        <v>2405</v>
      </c>
    </row>
    <row r="771" spans="3:3" x14ac:dyDescent="0.25">
      <c r="C771" s="163" t="s">
        <v>2405</v>
      </c>
    </row>
    <row r="772" spans="3:3" x14ac:dyDescent="0.25">
      <c r="C772" s="163" t="s">
        <v>2405</v>
      </c>
    </row>
    <row r="773" spans="3:3" x14ac:dyDescent="0.25">
      <c r="C773" s="163" t="s">
        <v>2405</v>
      </c>
    </row>
    <row r="774" spans="3:3" x14ac:dyDescent="0.25">
      <c r="C774" s="163" t="s">
        <v>2405</v>
      </c>
    </row>
    <row r="775" spans="3:3" x14ac:dyDescent="0.25">
      <c r="C775" s="163" t="s">
        <v>2405</v>
      </c>
    </row>
    <row r="776" spans="3:3" x14ac:dyDescent="0.25">
      <c r="C776" s="163" t="s">
        <v>2405</v>
      </c>
    </row>
    <row r="777" spans="3:3" x14ac:dyDescent="0.25">
      <c r="C777" s="163" t="s">
        <v>2405</v>
      </c>
    </row>
    <row r="778" spans="3:3" x14ac:dyDescent="0.25">
      <c r="C778" s="163" t="s">
        <v>2405</v>
      </c>
    </row>
    <row r="779" spans="3:3" x14ac:dyDescent="0.25">
      <c r="C779" s="163" t="s">
        <v>2405</v>
      </c>
    </row>
    <row r="780" spans="3:3" x14ac:dyDescent="0.25">
      <c r="C780" s="163" t="s">
        <v>2405</v>
      </c>
    </row>
    <row r="781" spans="3:3" x14ac:dyDescent="0.25">
      <c r="C781" s="163" t="s">
        <v>2405</v>
      </c>
    </row>
    <row r="782" spans="3:3" x14ac:dyDescent="0.25">
      <c r="C782" s="163" t="s">
        <v>2405</v>
      </c>
    </row>
    <row r="783" spans="3:3" x14ac:dyDescent="0.25">
      <c r="C783" s="163" t="s">
        <v>2405</v>
      </c>
    </row>
    <row r="784" spans="3:3" x14ac:dyDescent="0.25">
      <c r="C784" s="163" t="s">
        <v>2405</v>
      </c>
    </row>
    <row r="785" spans="3:3" x14ac:dyDescent="0.25">
      <c r="C785" s="163" t="s">
        <v>2405</v>
      </c>
    </row>
    <row r="786" spans="3:3" x14ac:dyDescent="0.25">
      <c r="C786" s="163" t="s">
        <v>2405</v>
      </c>
    </row>
    <row r="787" spans="3:3" x14ac:dyDescent="0.25">
      <c r="C787" s="163" t="s">
        <v>2405</v>
      </c>
    </row>
    <row r="788" spans="3:3" x14ac:dyDescent="0.25">
      <c r="C788" s="163" t="s">
        <v>2405</v>
      </c>
    </row>
    <row r="789" spans="3:3" x14ac:dyDescent="0.25">
      <c r="C789" s="163" t="s">
        <v>2405</v>
      </c>
    </row>
    <row r="790" spans="3:3" x14ac:dyDescent="0.25">
      <c r="C790" s="163" t="s">
        <v>2405</v>
      </c>
    </row>
    <row r="791" spans="3:3" x14ac:dyDescent="0.25">
      <c r="C791" s="163" t="s">
        <v>2405</v>
      </c>
    </row>
    <row r="792" spans="3:3" x14ac:dyDescent="0.25">
      <c r="C792" s="163" t="s">
        <v>2405</v>
      </c>
    </row>
    <row r="793" spans="3:3" x14ac:dyDescent="0.25">
      <c r="C793" s="163" t="s">
        <v>2405</v>
      </c>
    </row>
    <row r="794" spans="3:3" x14ac:dyDescent="0.25">
      <c r="C794" s="163" t="s">
        <v>2405</v>
      </c>
    </row>
    <row r="795" spans="3:3" x14ac:dyDescent="0.25">
      <c r="C795" s="163" t="s">
        <v>2405</v>
      </c>
    </row>
    <row r="796" spans="3:3" x14ac:dyDescent="0.25">
      <c r="C796" s="163" t="s">
        <v>2405</v>
      </c>
    </row>
    <row r="797" spans="3:3" x14ac:dyDescent="0.25">
      <c r="C797" s="163" t="s">
        <v>2405</v>
      </c>
    </row>
    <row r="798" spans="3:3" x14ac:dyDescent="0.25">
      <c r="C798" s="163" t="s">
        <v>2405</v>
      </c>
    </row>
    <row r="799" spans="3:3" x14ac:dyDescent="0.25">
      <c r="C799" s="163" t="s">
        <v>2405</v>
      </c>
    </row>
    <row r="800" spans="3:3" x14ac:dyDescent="0.25">
      <c r="C800" s="163" t="s">
        <v>2405</v>
      </c>
    </row>
    <row r="801" spans="3:3" x14ac:dyDescent="0.25">
      <c r="C801" s="163" t="s">
        <v>2405</v>
      </c>
    </row>
    <row r="802" spans="3:3" x14ac:dyDescent="0.25">
      <c r="C802" s="163" t="s">
        <v>2405</v>
      </c>
    </row>
    <row r="803" spans="3:3" x14ac:dyDescent="0.25">
      <c r="C803" s="163" t="s">
        <v>2405</v>
      </c>
    </row>
    <row r="804" spans="3:3" x14ac:dyDescent="0.25">
      <c r="C804" s="163" t="s">
        <v>2405</v>
      </c>
    </row>
    <row r="805" spans="3:3" x14ac:dyDescent="0.25">
      <c r="C805" s="163" t="s">
        <v>2405</v>
      </c>
    </row>
    <row r="806" spans="3:3" x14ac:dyDescent="0.25">
      <c r="C806" s="163" t="s">
        <v>2405</v>
      </c>
    </row>
    <row r="807" spans="3:3" x14ac:dyDescent="0.25">
      <c r="C807" s="163" t="s">
        <v>2405</v>
      </c>
    </row>
    <row r="808" spans="3:3" x14ac:dyDescent="0.25">
      <c r="C808" s="163" t="s">
        <v>2405</v>
      </c>
    </row>
    <row r="809" spans="3:3" x14ac:dyDescent="0.25">
      <c r="C809" s="163" t="s">
        <v>2405</v>
      </c>
    </row>
    <row r="810" spans="3:3" x14ac:dyDescent="0.25">
      <c r="C810" s="163" t="s">
        <v>2405</v>
      </c>
    </row>
    <row r="811" spans="3:3" x14ac:dyDescent="0.25">
      <c r="C811" s="163" t="s">
        <v>2405</v>
      </c>
    </row>
    <row r="812" spans="3:3" x14ac:dyDescent="0.25">
      <c r="C812" s="163" t="s">
        <v>2405</v>
      </c>
    </row>
    <row r="813" spans="3:3" x14ac:dyDescent="0.25">
      <c r="C813" s="163" t="s">
        <v>2405</v>
      </c>
    </row>
    <row r="814" spans="3:3" x14ac:dyDescent="0.25">
      <c r="C814" s="163" t="s">
        <v>2405</v>
      </c>
    </row>
    <row r="815" spans="3:3" x14ac:dyDescent="0.25">
      <c r="C815" s="163" t="s">
        <v>2405</v>
      </c>
    </row>
    <row r="816" spans="3:3" x14ac:dyDescent="0.25">
      <c r="C816" s="163" t="s">
        <v>2405</v>
      </c>
    </row>
    <row r="817" spans="3:3" x14ac:dyDescent="0.25">
      <c r="C817" s="163" t="s">
        <v>2405</v>
      </c>
    </row>
    <row r="818" spans="3:3" x14ac:dyDescent="0.25">
      <c r="C818" s="163" t="s">
        <v>2405</v>
      </c>
    </row>
    <row r="819" spans="3:3" x14ac:dyDescent="0.25">
      <c r="C819" s="163" t="s">
        <v>2405</v>
      </c>
    </row>
    <row r="820" spans="3:3" x14ac:dyDescent="0.25">
      <c r="C820" s="163" t="s">
        <v>2405</v>
      </c>
    </row>
    <row r="821" spans="3:3" x14ac:dyDescent="0.25">
      <c r="C821" s="163" t="s">
        <v>2405</v>
      </c>
    </row>
    <row r="822" spans="3:3" x14ac:dyDescent="0.25">
      <c r="C822" s="163" t="s">
        <v>2405</v>
      </c>
    </row>
    <row r="823" spans="3:3" x14ac:dyDescent="0.25">
      <c r="C823" s="163" t="s">
        <v>2405</v>
      </c>
    </row>
    <row r="824" spans="3:3" x14ac:dyDescent="0.25">
      <c r="C824" s="163" t="s">
        <v>2405</v>
      </c>
    </row>
    <row r="825" spans="3:3" x14ac:dyDescent="0.25">
      <c r="C825" s="163" t="s">
        <v>2405</v>
      </c>
    </row>
    <row r="826" spans="3:3" x14ac:dyDescent="0.25">
      <c r="C826" s="163" t="s">
        <v>2405</v>
      </c>
    </row>
    <row r="827" spans="3:3" x14ac:dyDescent="0.25">
      <c r="C827" s="163" t="s">
        <v>2405</v>
      </c>
    </row>
    <row r="828" spans="3:3" x14ac:dyDescent="0.25">
      <c r="C828" s="163" t="s">
        <v>2405</v>
      </c>
    </row>
    <row r="829" spans="3:3" x14ac:dyDescent="0.25">
      <c r="C829" s="163" t="s">
        <v>2405</v>
      </c>
    </row>
    <row r="830" spans="3:3" x14ac:dyDescent="0.25">
      <c r="C830" s="163" t="s">
        <v>2405</v>
      </c>
    </row>
    <row r="831" spans="3:3" x14ac:dyDescent="0.25">
      <c r="C831" s="163" t="s">
        <v>2405</v>
      </c>
    </row>
    <row r="832" spans="3:3" x14ac:dyDescent="0.25">
      <c r="C832" s="163" t="s">
        <v>2405</v>
      </c>
    </row>
    <row r="833" spans="3:3" x14ac:dyDescent="0.25">
      <c r="C833" s="163" t="s">
        <v>2405</v>
      </c>
    </row>
    <row r="834" spans="3:3" x14ac:dyDescent="0.25">
      <c r="C834" s="163" t="s">
        <v>2405</v>
      </c>
    </row>
    <row r="835" spans="3:3" x14ac:dyDescent="0.25">
      <c r="C835" s="163" t="s">
        <v>2405</v>
      </c>
    </row>
    <row r="836" spans="3:3" x14ac:dyDescent="0.25">
      <c r="C836" s="163" t="s">
        <v>2405</v>
      </c>
    </row>
    <row r="837" spans="3:3" x14ac:dyDescent="0.25">
      <c r="C837" s="163" t="s">
        <v>2405</v>
      </c>
    </row>
    <row r="838" spans="3:3" x14ac:dyDescent="0.25">
      <c r="C838" s="163" t="s">
        <v>2405</v>
      </c>
    </row>
    <row r="839" spans="3:3" x14ac:dyDescent="0.25">
      <c r="C839" s="163" t="s">
        <v>2405</v>
      </c>
    </row>
    <row r="840" spans="3:3" x14ac:dyDescent="0.25">
      <c r="C840" s="163" t="s">
        <v>2405</v>
      </c>
    </row>
    <row r="841" spans="3:3" x14ac:dyDescent="0.25">
      <c r="C841" s="163" t="s">
        <v>2405</v>
      </c>
    </row>
    <row r="842" spans="3:3" x14ac:dyDescent="0.25">
      <c r="C842" s="163" t="s">
        <v>2405</v>
      </c>
    </row>
    <row r="843" spans="3:3" x14ac:dyDescent="0.25">
      <c r="C843" s="163" t="s">
        <v>2405</v>
      </c>
    </row>
    <row r="844" spans="3:3" x14ac:dyDescent="0.25">
      <c r="C844" s="163" t="s">
        <v>2405</v>
      </c>
    </row>
    <row r="845" spans="3:3" x14ac:dyDescent="0.25">
      <c r="C845" s="163" t="s">
        <v>2405</v>
      </c>
    </row>
    <row r="846" spans="3:3" x14ac:dyDescent="0.25">
      <c r="C846" s="163" t="s">
        <v>2405</v>
      </c>
    </row>
    <row r="847" spans="3:3" x14ac:dyDescent="0.25">
      <c r="C847" s="163" t="s">
        <v>2405</v>
      </c>
    </row>
    <row r="848" spans="3:3" x14ac:dyDescent="0.25">
      <c r="C848" s="163" t="s">
        <v>2405</v>
      </c>
    </row>
    <row r="849" spans="3:3" x14ac:dyDescent="0.25">
      <c r="C849" s="163" t="s">
        <v>2405</v>
      </c>
    </row>
    <row r="850" spans="3:3" x14ac:dyDescent="0.25">
      <c r="C850" s="163" t="s">
        <v>2405</v>
      </c>
    </row>
    <row r="851" spans="3:3" x14ac:dyDescent="0.25">
      <c r="C851" s="163" t="s">
        <v>2405</v>
      </c>
    </row>
    <row r="852" spans="3:3" x14ac:dyDescent="0.25">
      <c r="C852" s="163" t="s">
        <v>2405</v>
      </c>
    </row>
    <row r="853" spans="3:3" x14ac:dyDescent="0.25">
      <c r="C853" s="163" t="s">
        <v>2405</v>
      </c>
    </row>
    <row r="854" spans="3:3" x14ac:dyDescent="0.25">
      <c r="C854" s="163" t="s">
        <v>2405</v>
      </c>
    </row>
    <row r="855" spans="3:3" x14ac:dyDescent="0.25">
      <c r="C855" s="163" t="s">
        <v>2405</v>
      </c>
    </row>
    <row r="856" spans="3:3" x14ac:dyDescent="0.25">
      <c r="C856" s="163" t="s">
        <v>2405</v>
      </c>
    </row>
    <row r="857" spans="3:3" x14ac:dyDescent="0.25">
      <c r="C857" s="163" t="s">
        <v>2405</v>
      </c>
    </row>
    <row r="858" spans="3:3" x14ac:dyDescent="0.25">
      <c r="C858" s="163" t="s">
        <v>2405</v>
      </c>
    </row>
    <row r="859" spans="3:3" x14ac:dyDescent="0.25">
      <c r="C859" s="163" t="s">
        <v>2405</v>
      </c>
    </row>
    <row r="860" spans="3:3" x14ac:dyDescent="0.25">
      <c r="C860" s="163" t="s">
        <v>2405</v>
      </c>
    </row>
    <row r="861" spans="3:3" x14ac:dyDescent="0.25">
      <c r="C861" s="163" t="s">
        <v>2405</v>
      </c>
    </row>
    <row r="862" spans="3:3" x14ac:dyDescent="0.25">
      <c r="C862" s="163" t="s">
        <v>2405</v>
      </c>
    </row>
    <row r="863" spans="3:3" x14ac:dyDescent="0.25">
      <c r="C863" s="163" t="s">
        <v>2405</v>
      </c>
    </row>
    <row r="864" spans="3:3" x14ac:dyDescent="0.25">
      <c r="C864" s="163" t="s">
        <v>2405</v>
      </c>
    </row>
    <row r="865" spans="3:3" x14ac:dyDescent="0.25">
      <c r="C865" s="163" t="s">
        <v>2405</v>
      </c>
    </row>
    <row r="866" spans="3:3" x14ac:dyDescent="0.25">
      <c r="C866" s="163" t="s">
        <v>2405</v>
      </c>
    </row>
    <row r="867" spans="3:3" x14ac:dyDescent="0.25">
      <c r="C867" s="163" t="s">
        <v>2405</v>
      </c>
    </row>
    <row r="868" spans="3:3" x14ac:dyDescent="0.25">
      <c r="C868" s="163" t="s">
        <v>2405</v>
      </c>
    </row>
    <row r="869" spans="3:3" x14ac:dyDescent="0.25">
      <c r="C869" s="163" t="s">
        <v>2405</v>
      </c>
    </row>
    <row r="870" spans="3:3" x14ac:dyDescent="0.25">
      <c r="C870" s="163" t="s">
        <v>2405</v>
      </c>
    </row>
    <row r="871" spans="3:3" x14ac:dyDescent="0.25">
      <c r="C871" s="163" t="s">
        <v>2405</v>
      </c>
    </row>
    <row r="872" spans="3:3" x14ac:dyDescent="0.25">
      <c r="C872" s="163" t="s">
        <v>2405</v>
      </c>
    </row>
    <row r="873" spans="3:3" x14ac:dyDescent="0.25">
      <c r="C873" s="163" t="s">
        <v>2405</v>
      </c>
    </row>
    <row r="874" spans="3:3" x14ac:dyDescent="0.25">
      <c r="C874" s="163" t="s">
        <v>2405</v>
      </c>
    </row>
    <row r="875" spans="3:3" x14ac:dyDescent="0.25">
      <c r="C875" s="163" t="s">
        <v>2405</v>
      </c>
    </row>
    <row r="876" spans="3:3" x14ac:dyDescent="0.25">
      <c r="C876" s="163" t="s">
        <v>2405</v>
      </c>
    </row>
    <row r="877" spans="3:3" x14ac:dyDescent="0.25">
      <c r="C877" s="163" t="s">
        <v>2405</v>
      </c>
    </row>
    <row r="878" spans="3:3" x14ac:dyDescent="0.25">
      <c r="C878" s="163" t="s">
        <v>2405</v>
      </c>
    </row>
    <row r="879" spans="3:3" x14ac:dyDescent="0.25">
      <c r="C879" s="163" t="s">
        <v>2405</v>
      </c>
    </row>
    <row r="880" spans="3:3" x14ac:dyDescent="0.25">
      <c r="C880" s="163" t="s">
        <v>2405</v>
      </c>
    </row>
    <row r="881" spans="3:3" x14ac:dyDescent="0.25">
      <c r="C881" s="163" t="s">
        <v>2405</v>
      </c>
    </row>
    <row r="882" spans="3:3" x14ac:dyDescent="0.25">
      <c r="C882" s="163" t="s">
        <v>2405</v>
      </c>
    </row>
    <row r="883" spans="3:3" x14ac:dyDescent="0.25">
      <c r="C883" s="163" t="s">
        <v>2405</v>
      </c>
    </row>
    <row r="884" spans="3:3" x14ac:dyDescent="0.25">
      <c r="C884" s="163" t="s">
        <v>2405</v>
      </c>
    </row>
    <row r="885" spans="3:3" x14ac:dyDescent="0.25">
      <c r="C885" s="163" t="s">
        <v>2405</v>
      </c>
    </row>
    <row r="886" spans="3:3" x14ac:dyDescent="0.25">
      <c r="C886" s="163" t="s">
        <v>2405</v>
      </c>
    </row>
    <row r="887" spans="3:3" x14ac:dyDescent="0.25">
      <c r="C887" s="163" t="s">
        <v>2405</v>
      </c>
    </row>
  </sheetData>
  <conditionalFormatting sqref="B43:B68">
    <cfRule type="duplicateValues" dxfId="505" priority="634"/>
  </conditionalFormatting>
  <conditionalFormatting sqref="B43:B68">
    <cfRule type="duplicateValues" dxfId="504" priority="633"/>
  </conditionalFormatting>
  <conditionalFormatting sqref="B38:B42">
    <cfRule type="duplicateValues" dxfId="503" priority="512"/>
  </conditionalFormatting>
  <conditionalFormatting sqref="B38:B42">
    <cfRule type="duplicateValues" dxfId="502" priority="506"/>
  </conditionalFormatting>
  <conditionalFormatting sqref="B38:B42">
    <cfRule type="duplicateValues" dxfId="501" priority="488"/>
    <cfRule type="duplicateValues" dxfId="500" priority="489"/>
  </conditionalFormatting>
  <conditionalFormatting sqref="B38:B42">
    <cfRule type="duplicateValues" dxfId="499" priority="475"/>
  </conditionalFormatting>
  <conditionalFormatting sqref="B38:B42">
    <cfRule type="duplicateValues" dxfId="498" priority="474"/>
  </conditionalFormatting>
  <conditionalFormatting sqref="B38:B42">
    <cfRule type="duplicateValues" dxfId="497" priority="470"/>
    <cfRule type="duplicateValues" dxfId="496" priority="471"/>
    <cfRule type="duplicateValues" dxfId="495" priority="472"/>
    <cfRule type="duplicateValues" dxfId="494" priority="473"/>
  </conditionalFormatting>
  <conditionalFormatting sqref="B38:B42">
    <cfRule type="duplicateValues" dxfId="493" priority="469"/>
  </conditionalFormatting>
  <conditionalFormatting sqref="B38:B42">
    <cfRule type="duplicateValues" dxfId="492" priority="467"/>
    <cfRule type="duplicateValues" dxfId="491" priority="468"/>
  </conditionalFormatting>
  <conditionalFormatting sqref="B38:B42">
    <cfRule type="duplicateValues" dxfId="490" priority="466"/>
  </conditionalFormatting>
  <conditionalFormatting sqref="B15:B25 B27:B29">
    <cfRule type="duplicateValues" dxfId="489" priority="156"/>
  </conditionalFormatting>
  <conditionalFormatting sqref="B15:B25 B27:B29">
    <cfRule type="duplicateValues" dxfId="488" priority="155"/>
  </conditionalFormatting>
  <conditionalFormatting sqref="B15:B25 B27:B29">
    <cfRule type="duplicateValues" dxfId="487" priority="143"/>
    <cfRule type="duplicateValues" dxfId="486" priority="144"/>
  </conditionalFormatting>
  <conditionalFormatting sqref="B15:B25 B27:B29">
    <cfRule type="duplicateValues" dxfId="485" priority="130"/>
  </conditionalFormatting>
  <conditionalFormatting sqref="B15:B25 B27:B29">
    <cfRule type="duplicateValues" dxfId="484" priority="129"/>
  </conditionalFormatting>
  <conditionalFormatting sqref="B26">
    <cfRule type="duplicateValues" dxfId="483" priority="128"/>
  </conditionalFormatting>
  <conditionalFormatting sqref="B26">
    <cfRule type="duplicateValues" dxfId="482" priority="127"/>
  </conditionalFormatting>
  <conditionalFormatting sqref="B26">
    <cfRule type="duplicateValues" dxfId="481" priority="125"/>
    <cfRule type="duplicateValues" dxfId="480" priority="126"/>
  </conditionalFormatting>
  <conditionalFormatting sqref="B26">
    <cfRule type="duplicateValues" dxfId="479" priority="124"/>
  </conditionalFormatting>
  <conditionalFormatting sqref="B26">
    <cfRule type="duplicateValues" dxfId="478" priority="123"/>
  </conditionalFormatting>
  <conditionalFormatting sqref="B26">
    <cfRule type="duplicateValues" dxfId="477" priority="119"/>
    <cfRule type="duplicateValues" dxfId="476" priority="120"/>
    <cfRule type="duplicateValues" dxfId="475" priority="121"/>
    <cfRule type="duplicateValues" dxfId="474" priority="122"/>
  </conditionalFormatting>
  <conditionalFormatting sqref="B26">
    <cfRule type="duplicateValues" dxfId="473" priority="118"/>
  </conditionalFormatting>
  <conditionalFormatting sqref="B26">
    <cfRule type="duplicateValues" dxfId="472" priority="116"/>
    <cfRule type="duplicateValues" dxfId="471" priority="117"/>
  </conditionalFormatting>
  <conditionalFormatting sqref="B15:B29">
    <cfRule type="duplicateValues" dxfId="470" priority="114"/>
    <cfRule type="duplicateValues" dxfId="469" priority="115"/>
  </conditionalFormatting>
  <conditionalFormatting sqref="B15:B25">
    <cfRule type="duplicateValues" dxfId="468" priority="110"/>
    <cfRule type="duplicateValues" dxfId="467" priority="111"/>
    <cfRule type="duplicateValues" dxfId="466" priority="112"/>
    <cfRule type="duplicateValues" dxfId="465" priority="113"/>
  </conditionalFormatting>
  <conditionalFormatting sqref="B15:B25">
    <cfRule type="duplicateValues" dxfId="464" priority="109"/>
  </conditionalFormatting>
  <conditionalFormatting sqref="B15:B25">
    <cfRule type="duplicateValues" dxfId="463" priority="107"/>
    <cfRule type="duplicateValues" dxfId="462" priority="108"/>
  </conditionalFormatting>
  <conditionalFormatting sqref="B28">
    <cfRule type="duplicateValues" dxfId="461" priority="106"/>
  </conditionalFormatting>
  <conditionalFormatting sqref="B28">
    <cfRule type="duplicateValues" dxfId="460" priority="105"/>
  </conditionalFormatting>
  <conditionalFormatting sqref="B28">
    <cfRule type="duplicateValues" dxfId="459" priority="103"/>
    <cfRule type="duplicateValues" dxfId="458" priority="104"/>
  </conditionalFormatting>
  <conditionalFormatting sqref="B28">
    <cfRule type="duplicateValues" dxfId="457" priority="102"/>
  </conditionalFormatting>
  <conditionalFormatting sqref="B28">
    <cfRule type="duplicateValues" dxfId="456" priority="101"/>
  </conditionalFormatting>
  <conditionalFormatting sqref="B28">
    <cfRule type="duplicateValues" dxfId="455" priority="97"/>
    <cfRule type="duplicateValues" dxfId="454" priority="98"/>
    <cfRule type="duplicateValues" dxfId="453" priority="99"/>
    <cfRule type="duplicateValues" dxfId="452" priority="100"/>
  </conditionalFormatting>
  <conditionalFormatting sqref="B28">
    <cfRule type="duplicateValues" dxfId="451" priority="96"/>
  </conditionalFormatting>
  <conditionalFormatting sqref="B28">
    <cfRule type="duplicateValues" dxfId="450" priority="94"/>
    <cfRule type="duplicateValues" dxfId="449" priority="95"/>
  </conditionalFormatting>
  <conditionalFormatting sqref="B29">
    <cfRule type="duplicateValues" dxfId="448" priority="93"/>
  </conditionalFormatting>
  <conditionalFormatting sqref="B29">
    <cfRule type="duplicateValues" dxfId="447" priority="92"/>
  </conditionalFormatting>
  <conditionalFormatting sqref="B29">
    <cfRule type="duplicateValues" dxfId="446" priority="90"/>
    <cfRule type="duplicateValues" dxfId="445" priority="91"/>
  </conditionalFormatting>
  <conditionalFormatting sqref="B29">
    <cfRule type="duplicateValues" dxfId="444" priority="89"/>
  </conditionalFormatting>
  <conditionalFormatting sqref="B29">
    <cfRule type="duplicateValues" dxfId="443" priority="88"/>
  </conditionalFormatting>
  <conditionalFormatting sqref="B29">
    <cfRule type="duplicateValues" dxfId="442" priority="84"/>
    <cfRule type="duplicateValues" dxfId="441" priority="85"/>
    <cfRule type="duplicateValues" dxfId="440" priority="86"/>
    <cfRule type="duplicateValues" dxfId="439" priority="87"/>
  </conditionalFormatting>
  <conditionalFormatting sqref="B29">
    <cfRule type="duplicateValues" dxfId="438" priority="83"/>
  </conditionalFormatting>
  <conditionalFormatting sqref="B29">
    <cfRule type="duplicateValues" dxfId="437" priority="81"/>
    <cfRule type="duplicateValues" dxfId="436" priority="82"/>
  </conditionalFormatting>
  <conditionalFormatting sqref="B27">
    <cfRule type="duplicateValues" dxfId="435" priority="80"/>
  </conditionalFormatting>
  <conditionalFormatting sqref="B27">
    <cfRule type="duplicateValues" dxfId="434" priority="78"/>
    <cfRule type="duplicateValues" dxfId="433" priority="79"/>
  </conditionalFormatting>
  <conditionalFormatting sqref="B27">
    <cfRule type="duplicateValues" dxfId="432" priority="74"/>
    <cfRule type="duplicateValues" dxfId="431" priority="75"/>
    <cfRule type="duplicateValues" dxfId="430" priority="76"/>
    <cfRule type="duplicateValues" dxfId="429" priority="77"/>
  </conditionalFormatting>
  <conditionalFormatting sqref="B30:B37">
    <cfRule type="duplicateValues" dxfId="428" priority="73"/>
  </conditionalFormatting>
  <conditionalFormatting sqref="B30:B37">
    <cfRule type="duplicateValues" dxfId="427" priority="72"/>
  </conditionalFormatting>
  <conditionalFormatting sqref="B30:B37">
    <cfRule type="duplicateValues" dxfId="426" priority="70"/>
    <cfRule type="duplicateValues" dxfId="425" priority="71"/>
  </conditionalFormatting>
  <conditionalFormatting sqref="B30:B37">
    <cfRule type="duplicateValues" dxfId="424" priority="69"/>
  </conditionalFormatting>
  <conditionalFormatting sqref="B30:B37">
    <cfRule type="duplicateValues" dxfId="423" priority="68"/>
  </conditionalFormatting>
  <conditionalFormatting sqref="B30:B37">
    <cfRule type="duplicateValues" dxfId="422" priority="66"/>
    <cfRule type="duplicateValues" dxfId="421" priority="67"/>
  </conditionalFormatting>
  <conditionalFormatting sqref="B30:B37">
    <cfRule type="duplicateValues" dxfId="420" priority="65"/>
  </conditionalFormatting>
  <conditionalFormatting sqref="B30:B37">
    <cfRule type="duplicateValues" dxfId="419" priority="64"/>
  </conditionalFormatting>
  <conditionalFormatting sqref="B30:B37">
    <cfRule type="duplicateValues" dxfId="418" priority="62"/>
    <cfRule type="duplicateValues" dxfId="417" priority="63"/>
  </conditionalFormatting>
  <conditionalFormatting sqref="B30:B37">
    <cfRule type="duplicateValues" dxfId="416" priority="61"/>
  </conditionalFormatting>
  <conditionalFormatting sqref="B30:B37">
    <cfRule type="duplicateValues" dxfId="415" priority="60"/>
  </conditionalFormatting>
  <conditionalFormatting sqref="B30:B37">
    <cfRule type="duplicateValues" dxfId="414" priority="56"/>
    <cfRule type="duplicateValues" dxfId="413" priority="57"/>
    <cfRule type="duplicateValues" dxfId="412" priority="58"/>
    <cfRule type="duplicateValues" dxfId="411" priority="59"/>
  </conditionalFormatting>
  <conditionalFormatting sqref="B30:B37">
    <cfRule type="duplicateValues" dxfId="410" priority="55"/>
  </conditionalFormatting>
  <conditionalFormatting sqref="B30:B37">
    <cfRule type="duplicateValues" dxfId="409" priority="53"/>
    <cfRule type="duplicateValues" dxfId="408" priority="54"/>
  </conditionalFormatting>
  <conditionalFormatting sqref="B15:B37">
    <cfRule type="duplicateValues" dxfId="407" priority="52"/>
  </conditionalFormatting>
  <conditionalFormatting sqref="B12:B14">
    <cfRule type="duplicateValues" dxfId="406" priority="51"/>
  </conditionalFormatting>
  <conditionalFormatting sqref="B12:B14">
    <cfRule type="duplicateValues" dxfId="405" priority="50"/>
  </conditionalFormatting>
  <conditionalFormatting sqref="B12:B14">
    <cfRule type="duplicateValues" dxfId="404" priority="48"/>
    <cfRule type="duplicateValues" dxfId="403" priority="49"/>
  </conditionalFormatting>
  <conditionalFormatting sqref="B12:B14">
    <cfRule type="duplicateValues" dxfId="402" priority="47"/>
  </conditionalFormatting>
  <conditionalFormatting sqref="B12:B14">
    <cfRule type="duplicateValues" dxfId="401" priority="46"/>
  </conditionalFormatting>
  <conditionalFormatting sqref="B12:B14">
    <cfRule type="duplicateValues" dxfId="400" priority="44"/>
    <cfRule type="duplicateValues" dxfId="399" priority="45"/>
  </conditionalFormatting>
  <conditionalFormatting sqref="B2:B11">
    <cfRule type="duplicateValues" dxfId="398" priority="43"/>
  </conditionalFormatting>
  <conditionalFormatting sqref="B2:B11">
    <cfRule type="duplicateValues" dxfId="397" priority="42"/>
  </conditionalFormatting>
  <conditionalFormatting sqref="B2:B11">
    <cfRule type="duplicateValues" dxfId="396" priority="40"/>
    <cfRule type="duplicateValues" dxfId="395" priority="41"/>
  </conditionalFormatting>
  <conditionalFormatting sqref="B2:B11">
    <cfRule type="duplicateValues" dxfId="394" priority="39"/>
  </conditionalFormatting>
  <conditionalFormatting sqref="B2:B11">
    <cfRule type="duplicateValues" dxfId="393" priority="38"/>
  </conditionalFormatting>
  <conditionalFormatting sqref="B2:B11">
    <cfRule type="duplicateValues" dxfId="392" priority="36"/>
    <cfRule type="duplicateValues" dxfId="391" priority="37"/>
  </conditionalFormatting>
  <conditionalFormatting sqref="B2:B11">
    <cfRule type="duplicateValues" dxfId="390" priority="35"/>
  </conditionalFormatting>
  <conditionalFormatting sqref="B2:B11">
    <cfRule type="duplicateValues" dxfId="389" priority="34"/>
  </conditionalFormatting>
  <conditionalFormatting sqref="B2:B11">
    <cfRule type="duplicateValues" dxfId="388" priority="32"/>
    <cfRule type="duplicateValues" dxfId="387" priority="33"/>
  </conditionalFormatting>
  <conditionalFormatting sqref="B2:B11">
    <cfRule type="duplicateValues" dxfId="386" priority="31"/>
  </conditionalFormatting>
  <conditionalFormatting sqref="B2:B11">
    <cfRule type="duplicateValues" dxfId="385" priority="30"/>
  </conditionalFormatting>
  <conditionalFormatting sqref="B2:B11">
    <cfRule type="duplicateValues" dxfId="384" priority="26"/>
    <cfRule type="duplicateValues" dxfId="383" priority="27"/>
    <cfRule type="duplicateValues" dxfId="382" priority="28"/>
    <cfRule type="duplicateValues" dxfId="381" priority="29"/>
  </conditionalFormatting>
  <conditionalFormatting sqref="B2:B11">
    <cfRule type="duplicateValues" dxfId="380" priority="25"/>
  </conditionalFormatting>
  <conditionalFormatting sqref="B2:B11">
    <cfRule type="duplicateValues" dxfId="379" priority="23"/>
    <cfRule type="duplicateValues" dxfId="378" priority="24"/>
  </conditionalFormatting>
  <conditionalFormatting sqref="B2:B14">
    <cfRule type="duplicateValues" dxfId="377" priority="22"/>
  </conditionalFormatting>
  <conditionalFormatting sqref="B13:B14">
    <cfRule type="duplicateValues" dxfId="376" priority="21"/>
  </conditionalFormatting>
  <conditionalFormatting sqref="B13:B14">
    <cfRule type="duplicateValues" dxfId="375" priority="20"/>
  </conditionalFormatting>
  <conditionalFormatting sqref="B13:B14">
    <cfRule type="duplicateValues" dxfId="374" priority="18"/>
    <cfRule type="duplicateValues" dxfId="373" priority="19"/>
  </conditionalFormatting>
  <conditionalFormatting sqref="B13:B14">
    <cfRule type="duplicateValues" dxfId="372" priority="17"/>
  </conditionalFormatting>
  <conditionalFormatting sqref="B13:B14">
    <cfRule type="duplicateValues" dxfId="371" priority="16"/>
  </conditionalFormatting>
  <conditionalFormatting sqref="B13:B14">
    <cfRule type="duplicateValues" dxfId="370" priority="14"/>
    <cfRule type="duplicateValues" dxfId="369" priority="15"/>
  </conditionalFormatting>
  <conditionalFormatting sqref="B13:B14">
    <cfRule type="duplicateValues" dxfId="368" priority="13"/>
  </conditionalFormatting>
  <conditionalFormatting sqref="B13:B14">
    <cfRule type="duplicateValues" dxfId="367" priority="12"/>
  </conditionalFormatting>
  <conditionalFormatting sqref="B13:B14">
    <cfRule type="duplicateValues" dxfId="366" priority="10"/>
    <cfRule type="duplicateValues" dxfId="365" priority="11"/>
  </conditionalFormatting>
  <conditionalFormatting sqref="B13:B14">
    <cfRule type="duplicateValues" dxfId="364" priority="9"/>
  </conditionalFormatting>
  <conditionalFormatting sqref="B13:B14">
    <cfRule type="duplicateValues" dxfId="363" priority="8"/>
  </conditionalFormatting>
  <conditionalFormatting sqref="B13:B14">
    <cfRule type="duplicateValues" dxfId="362" priority="4"/>
    <cfRule type="duplicateValues" dxfId="361" priority="5"/>
    <cfRule type="duplicateValues" dxfId="360" priority="6"/>
    <cfRule type="duplicateValues" dxfId="359" priority="7"/>
  </conditionalFormatting>
  <conditionalFormatting sqref="B13:B14">
    <cfRule type="duplicateValues" dxfId="358" priority="3"/>
  </conditionalFormatting>
  <conditionalFormatting sqref="B13:B14">
    <cfRule type="duplicateValues" dxfId="357" priority="1"/>
    <cfRule type="duplicateValues" dxfId="356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5"/>
  <sheetViews>
    <sheetView zoomScale="70" zoomScaleNormal="70" workbookViewId="0">
      <selection activeCell="C18" sqref="C18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207" t="s">
        <v>2144</v>
      </c>
      <c r="B1" s="208"/>
      <c r="C1" s="208"/>
      <c r="D1" s="208"/>
      <c r="E1" s="209"/>
      <c r="F1" s="205" t="s">
        <v>2541</v>
      </c>
      <c r="G1" s="206"/>
      <c r="H1" s="100">
        <f>COUNTIF(A:E,"2 Gavetas Vacías + 1 Fallando")</f>
        <v>3</v>
      </c>
      <c r="I1" s="100">
        <f>COUNTIF(A:E,("3 Gavetas Vacías"))</f>
        <v>17</v>
      </c>
      <c r="J1" s="82">
        <f>COUNTIF(A:E,"2 Gavetas Fallando + 1 Vacia")</f>
        <v>0</v>
      </c>
    </row>
    <row r="2" spans="1:11" ht="25.5" customHeight="1" x14ac:dyDescent="0.25">
      <c r="A2" s="210" t="s">
        <v>2443</v>
      </c>
      <c r="B2" s="211"/>
      <c r="C2" s="211"/>
      <c r="D2" s="211"/>
      <c r="E2" s="212"/>
      <c r="F2" s="99" t="s">
        <v>2540</v>
      </c>
      <c r="G2" s="98">
        <f>G3+G4</f>
        <v>248</v>
      </c>
      <c r="H2" s="99" t="s">
        <v>2550</v>
      </c>
      <c r="I2" s="98">
        <f>COUNTIF(A:E,"Abastecido")</f>
        <v>24</v>
      </c>
      <c r="J2" s="99" t="s">
        <v>2567</v>
      </c>
      <c r="K2" s="98">
        <f>COUNTIF(REPORTE!1:1048576,"REINICIO FALLIDO")</f>
        <v>1</v>
      </c>
    </row>
    <row r="3" spans="1:11" ht="18" x14ac:dyDescent="0.25">
      <c r="A3" s="123"/>
      <c r="B3" s="141"/>
      <c r="C3" s="124"/>
      <c r="D3" s="124"/>
      <c r="E3" s="131"/>
      <c r="F3" s="99" t="s">
        <v>2539</v>
      </c>
      <c r="G3" s="98">
        <f>COUNTIF(REPORTE!A:Q,"fuera de Servicio")</f>
        <v>111</v>
      </c>
      <c r="H3" s="99" t="s">
        <v>2546</v>
      </c>
      <c r="I3" s="98">
        <f>COUNTIF(A:E,"Gavetas Vacías + Gavetas Fallando")</f>
        <v>14</v>
      </c>
      <c r="J3" s="99" t="s">
        <v>2568</v>
      </c>
      <c r="K3" s="98">
        <f>COUNTIF(REPORTE!1:1048576,"CARGA FALLIDA")</f>
        <v>0</v>
      </c>
    </row>
    <row r="4" spans="1:11" ht="18.75" thickBot="1" x14ac:dyDescent="0.3">
      <c r="A4" s="130" t="s">
        <v>2406</v>
      </c>
      <c r="B4" s="139">
        <v>44423.25</v>
      </c>
      <c r="C4" s="124"/>
      <c r="D4" s="124"/>
      <c r="E4" s="145"/>
      <c r="F4" s="99" t="s">
        <v>2536</v>
      </c>
      <c r="G4" s="98">
        <f>COUNTIF(REPORTE!A:Q,"En Servicio")</f>
        <v>137</v>
      </c>
      <c r="H4" s="99" t="s">
        <v>2549</v>
      </c>
      <c r="I4" s="98">
        <f>COUNTIF(A:E,"Solucionado")</f>
        <v>2</v>
      </c>
      <c r="J4" s="99" t="s">
        <v>2569</v>
      </c>
      <c r="K4" s="98">
        <f>COUNTIF(REPORTE!1:1048576,"PRINTER DEPOSITO")</f>
        <v>0</v>
      </c>
    </row>
    <row r="5" spans="1:11" ht="18.75" thickBot="1" x14ac:dyDescent="0.3">
      <c r="A5" s="130" t="s">
        <v>2407</v>
      </c>
      <c r="B5" s="139">
        <v>44423.708333333336</v>
      </c>
      <c r="C5" s="148"/>
      <c r="D5" s="124"/>
      <c r="E5" s="145"/>
      <c r="F5" s="99" t="s">
        <v>2537</v>
      </c>
      <c r="G5" s="98">
        <f>COUNTIF(REPORTE!A:Q,"REINICIO EXITOSO")</f>
        <v>2</v>
      </c>
      <c r="H5" s="99" t="s">
        <v>2543</v>
      </c>
      <c r="I5" s="98">
        <f>I1+H1+J1</f>
        <v>20</v>
      </c>
    </row>
    <row r="6" spans="1:11" ht="18" x14ac:dyDescent="0.25">
      <c r="A6" s="123"/>
      <c r="B6" s="141"/>
      <c r="C6" s="124"/>
      <c r="D6" s="124"/>
      <c r="E6" s="132"/>
      <c r="F6" s="99" t="s">
        <v>2538</v>
      </c>
      <c r="G6" s="98">
        <f>COUNTIF(REPORTE!A:Q,"carga exitosa")</f>
        <v>14</v>
      </c>
      <c r="H6" s="99" t="s">
        <v>2547</v>
      </c>
      <c r="I6" s="98">
        <f>COUNTIF(A:E,"GAVETA DE RECHAZO LLENA")</f>
        <v>1</v>
      </c>
    </row>
    <row r="7" spans="1:11" ht="18" customHeight="1" x14ac:dyDescent="0.25">
      <c r="A7" s="196" t="s">
        <v>2571</v>
      </c>
      <c r="B7" s="197"/>
      <c r="C7" s="197"/>
      <c r="D7" s="197"/>
      <c r="E7" s="198"/>
      <c r="F7" s="99" t="s">
        <v>2542</v>
      </c>
      <c r="G7" s="98">
        <f>COUNTIF(A:E,"Sin Efectivo")</f>
        <v>32</v>
      </c>
      <c r="H7" s="99" t="s">
        <v>2548</v>
      </c>
      <c r="I7" s="98">
        <f>COUNTIF(A:E,"GAVETA DE DEPOSITO LLENA")</f>
        <v>9</v>
      </c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str">
        <f>VLOOKUP(B9,'[2]LISTADO ATM'!$A$2:$C$822,3,0)</f>
        <v>DISTRITO NACIONAL</v>
      </c>
      <c r="B9" s="154">
        <v>709</v>
      </c>
      <c r="C9" s="136" t="str">
        <f>VLOOKUP(B9,'[2]LISTADO ATM'!$A$2:$B$822,2,0)</f>
        <v xml:space="preserve">ATM Seguros Maestro SEMMA  </v>
      </c>
      <c r="D9" s="134" t="s">
        <v>2623</v>
      </c>
      <c r="E9" s="149" t="s">
        <v>2622</v>
      </c>
    </row>
    <row r="10" spans="1:11" s="108" customFormat="1" ht="18" x14ac:dyDescent="0.25">
      <c r="A10" s="136" t="str">
        <f>VLOOKUP(B10,'[2]LISTADO ATM'!$A$2:$C$922,3,0)</f>
        <v>DISTRITO NACIONAL</v>
      </c>
      <c r="B10" s="136">
        <v>338</v>
      </c>
      <c r="C10" s="136" t="str">
        <f>VLOOKUP(B10,'[2]LISTADO ATM'!$A$2:$B$922,2,0)</f>
        <v>ATM S/M Aprezio Pantoja</v>
      </c>
      <c r="D10" s="134" t="s">
        <v>2623</v>
      </c>
      <c r="E10" s="149" t="s">
        <v>2632</v>
      </c>
    </row>
    <row r="11" spans="1:11" s="108" customFormat="1" ht="18" x14ac:dyDescent="0.25">
      <c r="A11" s="136" t="str">
        <f>VLOOKUP(B11,'[2]LISTADO ATM'!$A$2:$C$922,3,0)</f>
        <v>DISTRITO NACIONAL</v>
      </c>
      <c r="B11" s="136">
        <v>536</v>
      </c>
      <c r="C11" s="136" t="str">
        <f>VLOOKUP(B11,'[2]LISTADO ATM'!$A$2:$B$922,2,0)</f>
        <v xml:space="preserve">ATM Super Lama San Isidro </v>
      </c>
      <c r="D11" s="134" t="s">
        <v>2623</v>
      </c>
      <c r="E11" s="149" t="s">
        <v>2630</v>
      </c>
    </row>
    <row r="12" spans="1:11" s="108" customFormat="1" ht="18" customHeight="1" x14ac:dyDescent="0.25">
      <c r="A12" s="136" t="str">
        <f>VLOOKUP(B12,'[2]LISTADO ATM'!$A$2:$C$922,3,0)</f>
        <v>DISTRITO NACIONAL</v>
      </c>
      <c r="B12" s="136">
        <v>836</v>
      </c>
      <c r="C12" s="136" t="str">
        <f>VLOOKUP(B12,'[2]LISTADO ATM'!$A$2:$B$922,2,0)</f>
        <v xml:space="preserve">ATM UNP Plaza Luperón </v>
      </c>
      <c r="D12" s="134" t="s">
        <v>2623</v>
      </c>
      <c r="E12" s="157" t="s">
        <v>2653</v>
      </c>
    </row>
    <row r="13" spans="1:11" s="108" customFormat="1" ht="18" x14ac:dyDescent="0.25">
      <c r="A13" s="136" t="str">
        <f>VLOOKUP(B13,'[2]LISTADO ATM'!$A$2:$C$922,3,0)</f>
        <v>DISTRITO NACIONAL</v>
      </c>
      <c r="B13" s="136">
        <v>708</v>
      </c>
      <c r="C13" s="136" t="str">
        <f>VLOOKUP(B13,'[2]LISTADO ATM'!$A$2:$B$922,2,0)</f>
        <v xml:space="preserve">ATM El Vestir De Hoy </v>
      </c>
      <c r="D13" s="134" t="s">
        <v>2623</v>
      </c>
      <c r="E13" s="157" t="s">
        <v>2644</v>
      </c>
    </row>
    <row r="14" spans="1:11" s="108" customFormat="1" ht="18" x14ac:dyDescent="0.25">
      <c r="A14" s="136" t="str">
        <f>VLOOKUP(B14,'[2]LISTADO ATM'!$A$2:$C$922,3,0)</f>
        <v>DISTRITO NACIONAL</v>
      </c>
      <c r="B14" s="136">
        <v>967</v>
      </c>
      <c r="C14" s="136" t="str">
        <f>VLOOKUP(B14,'[2]LISTADO ATM'!$A$2:$B$922,2,0)</f>
        <v xml:space="preserve">ATM UNP Hiper Olé Autopista Duarte </v>
      </c>
      <c r="D14" s="134" t="s">
        <v>2623</v>
      </c>
      <c r="E14" s="149" t="s">
        <v>2683</v>
      </c>
    </row>
    <row r="15" spans="1:11" s="108" customFormat="1" ht="18" x14ac:dyDescent="0.25">
      <c r="A15" s="136" t="str">
        <f>VLOOKUP(B15,'[2]LISTADO ATM'!$A$2:$C$922,3,0)</f>
        <v>DISTRITO NACIONAL</v>
      </c>
      <c r="B15" s="136">
        <v>565</v>
      </c>
      <c r="C15" s="136" t="str">
        <f>VLOOKUP(B15,'[2]LISTADO ATM'!$A$2:$B$922,2,0)</f>
        <v xml:space="preserve">ATM S/M La Cadena Núñez de Cáceres </v>
      </c>
      <c r="D15" s="134" t="s">
        <v>2623</v>
      </c>
      <c r="E15" s="149" t="s">
        <v>2681</v>
      </c>
    </row>
    <row r="16" spans="1:11" s="108" customFormat="1" ht="18" customHeight="1" x14ac:dyDescent="0.25">
      <c r="A16" s="136" t="str">
        <f>VLOOKUP(B16,'[2]LISTADO ATM'!$A$2:$C$922,3,0)</f>
        <v>DISTRITO NACIONAL</v>
      </c>
      <c r="B16" s="136">
        <v>904</v>
      </c>
      <c r="C16" s="136" t="str">
        <f>VLOOKUP(B16,'[2]LISTADO ATM'!$A$2:$B$922,2,0)</f>
        <v xml:space="preserve">ATM Oficina Multicentro La Sirena Churchill </v>
      </c>
      <c r="D16" s="134" t="s">
        <v>2623</v>
      </c>
      <c r="E16" s="149" t="s">
        <v>2680</v>
      </c>
    </row>
    <row r="17" spans="1:5" s="108" customFormat="1" ht="18.75" customHeight="1" x14ac:dyDescent="0.25">
      <c r="A17" s="136" t="str">
        <f>VLOOKUP(B17,'[2]LISTADO ATM'!$A$2:$C$822,3,0)</f>
        <v>DISTRITO NACIONAL</v>
      </c>
      <c r="B17" s="154">
        <v>663</v>
      </c>
      <c r="C17" s="136" t="str">
        <f>VLOOKUP(B17,'[2]LISTADO ATM'!$A$2:$B$822,2,0)</f>
        <v>S/M Ole Ave. España</v>
      </c>
      <c r="D17" s="134" t="s">
        <v>2623</v>
      </c>
      <c r="E17" s="149" t="s">
        <v>2676</v>
      </c>
    </row>
    <row r="18" spans="1:5" s="108" customFormat="1" ht="18" customHeight="1" x14ac:dyDescent="0.25">
      <c r="A18" s="136" t="str">
        <f>VLOOKUP(B18,'[2]LISTADO ATM'!$A$2:$C$922,3,0)</f>
        <v>DISTRITO NACIONAL</v>
      </c>
      <c r="B18" s="136">
        <v>391</v>
      </c>
      <c r="C18" s="136" t="str">
        <f>VLOOKUP(B18,'[2]LISTADO ATM'!$A$2:$B$922,2,0)</f>
        <v xml:space="preserve">ATM S/M Jumbo Luperón </v>
      </c>
      <c r="D18" s="134" t="s">
        <v>2623</v>
      </c>
      <c r="E18" s="149" t="s">
        <v>2675</v>
      </c>
    </row>
    <row r="19" spans="1:5" s="108" customFormat="1" ht="18" customHeight="1" x14ac:dyDescent="0.25">
      <c r="A19" s="136" t="str">
        <f>VLOOKUP(B19,'[2]LISTADO ATM'!$A$2:$C$922,3,0)</f>
        <v>DISTRITO NACIONAL</v>
      </c>
      <c r="B19" s="136">
        <v>696</v>
      </c>
      <c r="C19" s="136" t="str">
        <f>VLOOKUP(B19,'[2]LISTADO ATM'!$A$2:$B$922,2,0)</f>
        <v>ATM Olé Jacobo Majluta</v>
      </c>
      <c r="D19" s="134" t="s">
        <v>2623</v>
      </c>
      <c r="E19" s="157" t="s">
        <v>2672</v>
      </c>
    </row>
    <row r="20" spans="1:5" s="114" customFormat="1" ht="18" customHeight="1" x14ac:dyDescent="0.25">
      <c r="A20" s="136" t="str">
        <f>VLOOKUP(B20,'[2]LISTADO ATM'!$A$2:$C$922,3,0)</f>
        <v>DISTRITO NACIONAL</v>
      </c>
      <c r="B20" s="136">
        <v>32</v>
      </c>
      <c r="C20" s="136" t="str">
        <f>VLOOKUP(B20,'[2]LISTADO ATM'!$A$2:$B$922,2,0)</f>
        <v xml:space="preserve">ATM Oficina San Martín II </v>
      </c>
      <c r="D20" s="134" t="s">
        <v>2623</v>
      </c>
      <c r="E20" s="157" t="s">
        <v>2670</v>
      </c>
    </row>
    <row r="21" spans="1:5" s="114" customFormat="1" ht="18" customHeight="1" x14ac:dyDescent="0.25">
      <c r="A21" s="136" t="str">
        <f>VLOOKUP(B21,'[2]LISTADO ATM'!$A$2:$C$922,3,0)</f>
        <v>DISTRITO NACIONAL</v>
      </c>
      <c r="B21" s="136">
        <v>394</v>
      </c>
      <c r="C21" s="136" t="str">
        <f>VLOOKUP(B21,'[2]LISTADO ATM'!$A$2:$B$922,2,0)</f>
        <v xml:space="preserve">ATM Multicentro La Sirena Luperón </v>
      </c>
      <c r="D21" s="134" t="s">
        <v>2623</v>
      </c>
      <c r="E21" s="149" t="s">
        <v>2669</v>
      </c>
    </row>
    <row r="22" spans="1:5" s="114" customFormat="1" ht="18" customHeight="1" x14ac:dyDescent="0.25">
      <c r="A22" s="136" t="str">
        <f>VLOOKUP(B22,'[2]LISTADO ATM'!$A$2:$C$922,3,0)</f>
        <v>DISTRITO NACIONAL</v>
      </c>
      <c r="B22" s="136">
        <v>407</v>
      </c>
      <c r="C22" s="136" t="str">
        <f>VLOOKUP(B22,'[2]LISTADO ATM'!$A$2:$B$922,2,0)</f>
        <v xml:space="preserve">ATM Multicentro La Sirena Villa Mella </v>
      </c>
      <c r="D22" s="134" t="s">
        <v>2623</v>
      </c>
      <c r="E22" s="157">
        <v>3335989502</v>
      </c>
    </row>
    <row r="23" spans="1:5" s="114" customFormat="1" ht="18" customHeight="1" x14ac:dyDescent="0.25">
      <c r="A23" s="136" t="str">
        <f>VLOOKUP(B23,'[2]LISTADO ATM'!$A$2:$C$922,3,0)</f>
        <v>DISTRITO NACIONAL</v>
      </c>
      <c r="B23" s="136">
        <v>240</v>
      </c>
      <c r="C23" s="136" t="str">
        <f>VLOOKUP(B23,'[2]LISTADO ATM'!$A$2:$B$922,2,0)</f>
        <v xml:space="preserve">ATM Oficina Carrefour I </v>
      </c>
      <c r="D23" s="134" t="s">
        <v>2623</v>
      </c>
      <c r="E23" s="149">
        <v>3335989507</v>
      </c>
    </row>
    <row r="24" spans="1:5" s="114" customFormat="1" ht="18" customHeight="1" x14ac:dyDescent="0.25">
      <c r="A24" s="136" t="str">
        <f>VLOOKUP(B24,'[2]LISTADO ATM'!$A$2:$C$922,3,0)</f>
        <v>DISTRITO NACIONAL</v>
      </c>
      <c r="B24" s="136">
        <v>566</v>
      </c>
      <c r="C24" s="136" t="str">
        <f>VLOOKUP(B24,'[2]LISTADO ATM'!$A$2:$B$922,2,0)</f>
        <v xml:space="preserve">ATM Hiper Olé Aut. Duarte </v>
      </c>
      <c r="D24" s="134" t="s">
        <v>2623</v>
      </c>
      <c r="E24" s="149" t="s">
        <v>2636</v>
      </c>
    </row>
    <row r="25" spans="1:5" s="114" customFormat="1" ht="18" customHeight="1" x14ac:dyDescent="0.25">
      <c r="A25" s="136" t="str">
        <f>VLOOKUP(B25,'[2]LISTADO ATM'!$A$2:$C$922,3,0)</f>
        <v>DISTRITO NACIONAL</v>
      </c>
      <c r="B25" s="136">
        <v>744</v>
      </c>
      <c r="C25" s="136" t="str">
        <f>VLOOKUP(B25,'[2]LISTADO ATM'!$A$2:$B$922,2,0)</f>
        <v xml:space="preserve">ATM Multicentro La Sirena Venezuela </v>
      </c>
      <c r="D25" s="134" t="s">
        <v>2623</v>
      </c>
      <c r="E25" s="149" t="s">
        <v>2682</v>
      </c>
    </row>
    <row r="26" spans="1:5" s="114" customFormat="1" ht="18" customHeight="1" x14ac:dyDescent="0.25">
      <c r="A26" s="136" t="str">
        <f>VLOOKUP(B26,'[2]LISTADO ATM'!$A$2:$C$822,3,0)</f>
        <v>DISTRITO NACIONAL</v>
      </c>
      <c r="B26" s="154">
        <v>577</v>
      </c>
      <c r="C26" s="136" t="str">
        <f>VLOOKUP(B26,'[2]LISTADO ATM'!$A$2:$B$822,2,0)</f>
        <v xml:space="preserve">ATM Olé Ave. Duarte </v>
      </c>
      <c r="D26" s="134" t="s">
        <v>2623</v>
      </c>
      <c r="E26" s="149" t="s">
        <v>2678</v>
      </c>
    </row>
    <row r="27" spans="1:5" s="114" customFormat="1" ht="18.75" customHeight="1" x14ac:dyDescent="0.25">
      <c r="A27" s="136" t="str">
        <f>VLOOKUP(B27,'[2]LISTADO ATM'!$A$2:$C$822,3,0)</f>
        <v>DISTRITO NACIONAL</v>
      </c>
      <c r="B27" s="154">
        <v>438</v>
      </c>
      <c r="C27" s="136" t="str">
        <f>VLOOKUP(B27,'[2]LISTADO ATM'!$A$2:$B$822,2,0)</f>
        <v xml:space="preserve">ATM Autobanco Torre IV </v>
      </c>
      <c r="D27" s="134" t="s">
        <v>2623</v>
      </c>
      <c r="E27" s="149" t="s">
        <v>2674</v>
      </c>
    </row>
    <row r="28" spans="1:5" s="123" customFormat="1" ht="18.75" customHeight="1" x14ac:dyDescent="0.25">
      <c r="A28" s="136" t="str">
        <f>VLOOKUP(B28,'[2]LISTADO ATM'!$A$2:$C$822,3,0)</f>
        <v>DISTRITO NACIONAL</v>
      </c>
      <c r="B28" s="156">
        <v>192</v>
      </c>
      <c r="C28" s="136" t="str">
        <f>VLOOKUP(B28,'[2]LISTADO ATM'!$A$2:$B$822,2,0)</f>
        <v xml:space="preserve">ATM Autobanco Luperón II </v>
      </c>
      <c r="D28" s="134" t="s">
        <v>2623</v>
      </c>
      <c r="E28" s="149" t="s">
        <v>2666</v>
      </c>
    </row>
    <row r="29" spans="1:5" s="123" customFormat="1" ht="18.75" customHeight="1" x14ac:dyDescent="0.25">
      <c r="A29" s="136" t="str">
        <f>VLOOKUP(B29,'[2]LISTADO ATM'!$A$2:$C$822,3,0)</f>
        <v>DISTRITO NACIONAL</v>
      </c>
      <c r="B29" s="156">
        <v>688</v>
      </c>
      <c r="C29" s="136" t="str">
        <f>VLOOKUP(B29,'[2]LISTADO ATM'!$A$2:$B$822,2,0)</f>
        <v>ATM Innova Centro Ave. Kennedy</v>
      </c>
      <c r="D29" s="134" t="s">
        <v>2623</v>
      </c>
      <c r="E29" s="149" t="s">
        <v>2665</v>
      </c>
    </row>
    <row r="30" spans="1:5" s="123" customFormat="1" ht="18.75" customHeight="1" x14ac:dyDescent="0.25">
      <c r="A30" s="136" t="str">
        <f>VLOOKUP(B30,'[2]LISTADO ATM'!$A$2:$C$822,3,0)</f>
        <v>DISTRITO NACIONAL</v>
      </c>
      <c r="B30" s="156">
        <v>416</v>
      </c>
      <c r="C30" s="136" t="str">
        <f>VLOOKUP(B30,'[2]LISTADO ATM'!$A$2:$B$822,2,0)</f>
        <v xml:space="preserve">ATM Autobanco San Martín II </v>
      </c>
      <c r="D30" s="134" t="s">
        <v>2623</v>
      </c>
      <c r="E30" s="149"/>
    </row>
    <row r="31" spans="1:5" s="123" customFormat="1" ht="18.75" customHeight="1" x14ac:dyDescent="0.25">
      <c r="A31" s="136" t="e">
        <f>VLOOKUP(B31,'[2]LISTADO ATM'!$A$2:$C$822,3,0)</f>
        <v>#N/A</v>
      </c>
      <c r="B31" s="156"/>
      <c r="C31" s="136" t="e">
        <f>VLOOKUP(B31,'[2]LISTADO ATM'!$A$2:$B$822,2,0)</f>
        <v>#N/A</v>
      </c>
      <c r="D31" s="134" t="s">
        <v>2623</v>
      </c>
      <c r="E31" s="149"/>
    </row>
    <row r="32" spans="1:5" s="123" customFormat="1" ht="18.75" customHeight="1" thickBot="1" x14ac:dyDescent="0.3">
      <c r="A32" s="136" t="e">
        <f>VLOOKUP(B32,'[2]LISTADO ATM'!$A$2:$C$822,3,0)</f>
        <v>#N/A</v>
      </c>
      <c r="B32" s="156"/>
      <c r="C32" s="136" t="e">
        <f>VLOOKUP(B32,'[2]LISTADO ATM'!$A$2:$B$822,2,0)</f>
        <v>#N/A</v>
      </c>
      <c r="D32" s="134" t="s">
        <v>2623</v>
      </c>
      <c r="E32" s="149"/>
    </row>
    <row r="33" spans="1:10" s="114" customFormat="1" ht="18.75" customHeight="1" thickBot="1" x14ac:dyDescent="0.3">
      <c r="A33" s="126" t="s">
        <v>2464</v>
      </c>
      <c r="B33" s="155">
        <f>COUNT(B9:B32)</f>
        <v>22</v>
      </c>
      <c r="C33" s="199"/>
      <c r="D33" s="200"/>
      <c r="E33" s="201"/>
    </row>
    <row r="34" spans="1:10" s="114" customFormat="1" ht="18.75" customHeight="1" x14ac:dyDescent="0.25">
      <c r="A34" s="123"/>
      <c r="B34" s="128"/>
      <c r="C34" s="123"/>
      <c r="D34" s="123"/>
      <c r="E34" s="128"/>
    </row>
    <row r="35" spans="1:10" s="114" customFormat="1" ht="18" x14ac:dyDescent="0.25">
      <c r="A35" s="196" t="s">
        <v>2572</v>
      </c>
      <c r="B35" s="197"/>
      <c r="C35" s="197"/>
      <c r="D35" s="197"/>
      <c r="E35" s="198"/>
    </row>
    <row r="36" spans="1:10" s="114" customFormat="1" ht="18.75" customHeight="1" x14ac:dyDescent="0.25">
      <c r="A36" s="135" t="s">
        <v>15</v>
      </c>
      <c r="B36" s="135" t="s">
        <v>2408</v>
      </c>
      <c r="C36" s="135" t="s">
        <v>46</v>
      </c>
      <c r="D36" s="135" t="s">
        <v>2411</v>
      </c>
      <c r="E36" s="135" t="s">
        <v>2409</v>
      </c>
      <c r="G36" s="122"/>
    </row>
    <row r="37" spans="1:10" s="114" customFormat="1" ht="18" customHeight="1" x14ac:dyDescent="0.25">
      <c r="A37" s="136" t="e">
        <f>VLOOKUP(B37,'[2]LISTADO ATM'!$A$2:$C$822,3,0)</f>
        <v>#N/A</v>
      </c>
      <c r="B37" s="136"/>
      <c r="C37" s="136" t="e">
        <f>VLOOKUP(B37,'[2]LISTADO ATM'!$A$2:$B$822,2,0)</f>
        <v>#N/A</v>
      </c>
      <c r="D37" s="134" t="s">
        <v>2532</v>
      </c>
      <c r="E37" s="149"/>
      <c r="F37" s="122"/>
      <c r="G37" s="122"/>
      <c r="H37" s="122"/>
      <c r="I37" s="122"/>
      <c r="J37" s="122"/>
    </row>
    <row r="38" spans="1:10" s="114" customFormat="1" ht="18.75" customHeight="1" thickBot="1" x14ac:dyDescent="0.3">
      <c r="A38" s="136" t="str">
        <f>VLOOKUP(B38,'[2]LISTADO ATM'!$A$2:$C$822,3,0)</f>
        <v>DISTRITO NACIONAL</v>
      </c>
      <c r="B38" s="136">
        <v>980</v>
      </c>
      <c r="C38" s="136" t="str">
        <f>VLOOKUP(B38,'[2]LISTADO ATM'!$A$2:$B$822,2,0)</f>
        <v xml:space="preserve">ATM Oficina Bella Vista Mall II </v>
      </c>
      <c r="D38" s="134" t="s">
        <v>2532</v>
      </c>
      <c r="E38" s="149">
        <v>3335989492</v>
      </c>
      <c r="F38" s="122"/>
      <c r="G38" s="122"/>
      <c r="H38" s="122"/>
      <c r="I38" s="122"/>
      <c r="J38" s="122"/>
    </row>
    <row r="39" spans="1:10" s="122" customFormat="1" ht="18.75" thickBot="1" x14ac:dyDescent="0.3">
      <c r="A39" s="126" t="s">
        <v>2464</v>
      </c>
      <c r="B39" s="155">
        <f>COUNT(B37:B37)</f>
        <v>0</v>
      </c>
      <c r="C39" s="199"/>
      <c r="D39" s="200"/>
      <c r="E39" s="201"/>
    </row>
    <row r="40" spans="1:10" s="122" customFormat="1" ht="18.75" customHeight="1" thickBot="1" x14ac:dyDescent="0.3">
      <c r="A40" s="123"/>
      <c r="B40" s="128"/>
      <c r="C40" s="123"/>
      <c r="D40" s="123"/>
      <c r="E40" s="128"/>
    </row>
    <row r="41" spans="1:10" s="122" customFormat="1" ht="18.75" thickBot="1" x14ac:dyDescent="0.3">
      <c r="A41" s="189" t="s">
        <v>2465</v>
      </c>
      <c r="B41" s="190"/>
      <c r="C41" s="190"/>
      <c r="D41" s="190"/>
      <c r="E41" s="191"/>
    </row>
    <row r="42" spans="1:10" s="122" customFormat="1" ht="18" x14ac:dyDescent="0.25">
      <c r="A42" s="125" t="s">
        <v>15</v>
      </c>
      <c r="B42" s="125" t="s">
        <v>2408</v>
      </c>
      <c r="C42" s="125" t="s">
        <v>46</v>
      </c>
      <c r="D42" s="125" t="s">
        <v>2411</v>
      </c>
      <c r="E42" s="125" t="s">
        <v>2409</v>
      </c>
    </row>
    <row r="43" spans="1:10" s="122" customFormat="1" ht="18" customHeight="1" x14ac:dyDescent="0.25">
      <c r="A43" s="136" t="str">
        <f>VLOOKUP(B43,'[2]LISTADO ATM'!$A$2:$C$822,3,0)</f>
        <v>DISTRITO NACIONAL</v>
      </c>
      <c r="B43" s="136">
        <v>551</v>
      </c>
      <c r="C43" s="136" t="str">
        <f>VLOOKUP(B43,'[2]LISTADO ATM'!$A$2:$B$822,2,0)</f>
        <v xml:space="preserve">ATM Oficina Padre Castellanos </v>
      </c>
      <c r="D43" s="144" t="s">
        <v>2429</v>
      </c>
      <c r="E43" s="157" t="s">
        <v>2631</v>
      </c>
    </row>
    <row r="44" spans="1:10" s="122" customFormat="1" ht="18" x14ac:dyDescent="0.25">
      <c r="A44" s="136" t="str">
        <f>VLOOKUP(B44,'[2]LISTADO ATM'!$A$2:$C$822,3,0)</f>
        <v>ESTE</v>
      </c>
      <c r="B44" s="136">
        <v>68</v>
      </c>
      <c r="C44" s="136" t="str">
        <f>VLOOKUP(B44,'[2]LISTADO ATM'!$A$2:$B$822,2,0)</f>
        <v xml:space="preserve">ATM Hotel Nickelodeon (Punta Cana) </v>
      </c>
      <c r="D44" s="144" t="s">
        <v>2429</v>
      </c>
      <c r="E44" s="157" t="s">
        <v>2637</v>
      </c>
    </row>
    <row r="45" spans="1:10" s="114" customFormat="1" ht="18" customHeight="1" x14ac:dyDescent="0.25">
      <c r="A45" s="136" t="str">
        <f>VLOOKUP(B45,'[2]LISTADO ATM'!$A$2:$C$922,3,0)</f>
        <v>NORTE</v>
      </c>
      <c r="B45" s="136">
        <v>969</v>
      </c>
      <c r="C45" s="136" t="str">
        <f>VLOOKUP(B45,'[2]LISTADO ATM'!$A$2:$B$922,2,0)</f>
        <v xml:space="preserve">ATM Oficina El Sol I (Santiago) </v>
      </c>
      <c r="D45" s="144" t="s">
        <v>2429</v>
      </c>
      <c r="E45" s="157" t="s">
        <v>2633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ATM'!$A$2:$C$922,3,0)</f>
        <v>DISTRITO NACIONAL</v>
      </c>
      <c r="B46" s="136">
        <v>813</v>
      </c>
      <c r="C46" s="136" t="str">
        <f>VLOOKUP(B46,'[2]LISTADO ATM'!$A$2:$B$922,2,0)</f>
        <v>ATM Oficina Occidental Mall</v>
      </c>
      <c r="D46" s="144" t="s">
        <v>2429</v>
      </c>
      <c r="E46" s="157" t="s">
        <v>2642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ATM'!$A$2:$C$922,3,0)</f>
        <v>ESTE</v>
      </c>
      <c r="B47" s="136">
        <v>399</v>
      </c>
      <c r="C47" s="136" t="str">
        <f>VLOOKUP(B47,'[2]LISTADO ATM'!$A$2:$B$922,2,0)</f>
        <v xml:space="preserve">ATM Oficina La Romana II </v>
      </c>
      <c r="D47" s="144" t="s">
        <v>2429</v>
      </c>
      <c r="E47" s="157" t="s">
        <v>2657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ATM'!$A$2:$C$922,3,0)</f>
        <v>NORTE</v>
      </c>
      <c r="B48" s="136">
        <v>142</v>
      </c>
      <c r="C48" s="136" t="str">
        <f>VLOOKUP(B48,'[2]LISTADO ATM'!$A$2:$B$922,2,0)</f>
        <v xml:space="preserve">ATM Centro de Caja Galerías Bonao </v>
      </c>
      <c r="D48" s="144" t="s">
        <v>2429</v>
      </c>
      <c r="E48" s="157" t="s">
        <v>2655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36" t="str">
        <f>VLOOKUP(B49,'[2]LISTADO ATM'!$A$2:$C$922,3,0)</f>
        <v>DISTRITO NACIONAL</v>
      </c>
      <c r="B49" s="136">
        <v>713</v>
      </c>
      <c r="C49" s="136" t="str">
        <f>VLOOKUP(B49,'[2]LISTADO ATM'!$A$2:$B$922,2,0)</f>
        <v xml:space="preserve">ATM Oficina Las Américas </v>
      </c>
      <c r="D49" s="144" t="s">
        <v>2429</v>
      </c>
      <c r="E49" s="149" t="s">
        <v>2684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36" t="str">
        <f>VLOOKUP(B50,'[2]LISTADO ATM'!$A$2:$C$922,3,0)</f>
        <v>ESTE</v>
      </c>
      <c r="B50" s="136">
        <v>345</v>
      </c>
      <c r="C50" s="136" t="str">
        <f>VLOOKUP(B50,'[2]LISTADO ATM'!$A$2:$B$922,2,0)</f>
        <v>ATM Ofic. Yamasa II</v>
      </c>
      <c r="D50" s="144" t="s">
        <v>2429</v>
      </c>
      <c r="E50" s="149" t="s">
        <v>2673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36" t="str">
        <f>VLOOKUP(B51,'[2]LISTADO ATM'!$A$2:$C$922,3,0)</f>
        <v>DISTRITO NACIONAL</v>
      </c>
      <c r="B51" s="136">
        <v>957</v>
      </c>
      <c r="C51" s="136" t="str">
        <f>VLOOKUP(B51,'[2]LISTADO ATM'!$A$2:$B$922,2,0)</f>
        <v xml:space="preserve">ATM Oficina Venezuela </v>
      </c>
      <c r="D51" s="144" t="s">
        <v>2429</v>
      </c>
      <c r="E51" s="149" t="s">
        <v>2668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36" t="str">
        <f>VLOOKUP(B52,'[2]LISTADO ATM'!$A$2:$C$922,3,0)</f>
        <v>ESTE</v>
      </c>
      <c r="B52" s="136">
        <v>211</v>
      </c>
      <c r="C52" s="136" t="str">
        <f>VLOOKUP(B52,'[2]LISTADO ATM'!$A$2:$B$922,2,0)</f>
        <v xml:space="preserve">ATM Oficina La Romana I </v>
      </c>
      <c r="D52" s="144" t="s">
        <v>2429</v>
      </c>
      <c r="E52" s="149" t="s">
        <v>2667</v>
      </c>
    </row>
    <row r="53" spans="1:10" s="114" customFormat="1" ht="18" customHeight="1" x14ac:dyDescent="0.25">
      <c r="A53" s="136" t="str">
        <f>VLOOKUP(B53,'[2]LISTADO ATM'!$A$2:$C$922,3,0)</f>
        <v>ESTE</v>
      </c>
      <c r="B53" s="136">
        <v>609</v>
      </c>
      <c r="C53" s="136" t="str">
        <f>VLOOKUP(B53,'[2]LISTADO ATM'!$A$2:$B$922,2,0)</f>
        <v xml:space="preserve">ATM S/M Jumbo (San Pedro) </v>
      </c>
      <c r="D53" s="144" t="s">
        <v>2429</v>
      </c>
      <c r="E53" s="149" t="s">
        <v>2664</v>
      </c>
    </row>
    <row r="54" spans="1:10" s="114" customFormat="1" ht="18" customHeight="1" x14ac:dyDescent="0.25">
      <c r="A54" s="136" t="str">
        <f>VLOOKUP(B54,'[2]LISTADO ATM'!$A$2:$C$922,3,0)</f>
        <v>DISTRITO NACIONAL</v>
      </c>
      <c r="B54" s="136">
        <v>183</v>
      </c>
      <c r="C54" s="136" t="str">
        <f>VLOOKUP(B54,'[2]LISTADO ATM'!$A$2:$B$922,2,0)</f>
        <v>ATM Estación Nativa Km. 22 Aut. Duarte.</v>
      </c>
      <c r="D54" s="144" t="s">
        <v>2429</v>
      </c>
      <c r="E54" s="149">
        <v>3335989503</v>
      </c>
    </row>
    <row r="55" spans="1:10" s="114" customFormat="1" ht="18.75" customHeight="1" x14ac:dyDescent="0.25">
      <c r="A55" s="136" t="str">
        <f>VLOOKUP(B55,'[2]LISTADO ATM'!$A$2:$C$922,3,0)</f>
        <v>NORTE</v>
      </c>
      <c r="B55" s="136">
        <v>965</v>
      </c>
      <c r="C55" s="136" t="str">
        <f>VLOOKUP(B55,'[2]LISTADO ATM'!$A$2:$B$922,2,0)</f>
        <v xml:space="preserve">ATM S/M La Fuente FUN (Santiago) </v>
      </c>
      <c r="D55" s="144" t="s">
        <v>2429</v>
      </c>
      <c r="E55" s="149">
        <v>3335989514</v>
      </c>
    </row>
    <row r="56" spans="1:10" s="114" customFormat="1" ht="18" customHeight="1" x14ac:dyDescent="0.25">
      <c r="A56" s="136" t="str">
        <f>VLOOKUP(B56,'[2]LISTADO ATM'!$A$2:$C$922,3,0)</f>
        <v>DISTRITO NACIONAL</v>
      </c>
      <c r="B56" s="136">
        <v>527</v>
      </c>
      <c r="C56" s="136" t="str">
        <f>VLOOKUP(B56,'[2]LISTADO ATM'!$A$2:$B$922,2,0)</f>
        <v>ATM Oficina Zona Oriental II</v>
      </c>
      <c r="D56" s="144" t="s">
        <v>2429</v>
      </c>
      <c r="E56" s="149">
        <v>3335989522</v>
      </c>
    </row>
    <row r="57" spans="1:10" s="122" customFormat="1" ht="18" customHeight="1" x14ac:dyDescent="0.25">
      <c r="A57" s="136" t="str">
        <f>VLOOKUP(B57,'[2]LISTADO ATM'!$A$2:$C$922,3,0)</f>
        <v>SUR</v>
      </c>
      <c r="B57" s="136">
        <v>881</v>
      </c>
      <c r="C57" s="136" t="str">
        <f>VLOOKUP(B57,'[2]LISTADO ATM'!$A$2:$B$922,2,0)</f>
        <v xml:space="preserve">ATM UNP Yaguate (San Cristóbal) </v>
      </c>
      <c r="D57" s="144" t="s">
        <v>2429</v>
      </c>
      <c r="E57" s="149">
        <v>3335989523</v>
      </c>
    </row>
    <row r="58" spans="1:10" s="122" customFormat="1" ht="18" customHeight="1" x14ac:dyDescent="0.25">
      <c r="A58" s="136" t="str">
        <f>VLOOKUP(B58,'[2]LISTADO ATM'!$A$2:$C$922,3,0)</f>
        <v>ESTE</v>
      </c>
      <c r="B58" s="136">
        <v>912</v>
      </c>
      <c r="C58" s="136" t="str">
        <f>VLOOKUP(B58,'[2]LISTADO ATM'!$A$2:$B$922,2,0)</f>
        <v xml:space="preserve">ATM Oficina San Pedro II </v>
      </c>
      <c r="D58" s="144" t="s">
        <v>2429</v>
      </c>
      <c r="E58" s="149">
        <v>3335989524</v>
      </c>
    </row>
    <row r="59" spans="1:10" s="122" customFormat="1" ht="18" customHeight="1" x14ac:dyDescent="0.25">
      <c r="A59" s="136" t="str">
        <f>VLOOKUP(B59,'[2]LISTADO ATM'!$A$2:$C$922,3,0)</f>
        <v>NORTE</v>
      </c>
      <c r="B59" s="136">
        <v>119</v>
      </c>
      <c r="C59" s="136" t="str">
        <f>VLOOKUP(B59,'[2]LISTADO ATM'!$A$2:$B$922,2,0)</f>
        <v>ATM Oficina La Barranquita</v>
      </c>
      <c r="D59" s="144" t="s">
        <v>2429</v>
      </c>
      <c r="E59" s="149">
        <v>3335989525</v>
      </c>
    </row>
    <row r="60" spans="1:10" s="122" customFormat="1" ht="18" x14ac:dyDescent="0.25">
      <c r="A60" s="136" t="str">
        <f>VLOOKUP(B60,'[2]LISTADO ATM'!$A$2:$C$922,3,0)</f>
        <v>ESTE</v>
      </c>
      <c r="B60" s="136">
        <v>842</v>
      </c>
      <c r="C60" s="136" t="str">
        <f>VLOOKUP(B60,'[2]LISTADO ATM'!$A$2:$B$922,2,0)</f>
        <v xml:space="preserve">ATM Plaza Orense II (La Romana) </v>
      </c>
      <c r="D60" s="144" t="s">
        <v>2429</v>
      </c>
      <c r="E60" s="149">
        <v>3335989526</v>
      </c>
    </row>
    <row r="61" spans="1:10" s="122" customFormat="1" ht="18" x14ac:dyDescent="0.25">
      <c r="A61" s="136" t="str">
        <f>VLOOKUP(B61,'[2]LISTADO ATM'!$A$2:$C$922,3,0)</f>
        <v>ESTE</v>
      </c>
      <c r="B61" s="136">
        <v>824</v>
      </c>
      <c r="C61" s="136" t="str">
        <f>VLOOKUP(B61,'[2]LISTADO ATM'!$A$2:$B$922,2,0)</f>
        <v xml:space="preserve">ATM Multiplaza (Higuey) </v>
      </c>
      <c r="D61" s="144" t="s">
        <v>2429</v>
      </c>
      <c r="E61" s="149" t="s">
        <v>2702</v>
      </c>
    </row>
    <row r="62" spans="1:10" s="122" customFormat="1" ht="18" customHeight="1" x14ac:dyDescent="0.25">
      <c r="A62" s="136" t="str">
        <f>VLOOKUP(B62,'[2]LISTADO ATM'!$A$2:$C$922,3,0)</f>
        <v>DISTRITO NACIONAL</v>
      </c>
      <c r="B62" s="136">
        <v>300</v>
      </c>
      <c r="C62" s="136" t="str">
        <f>VLOOKUP(B62,'[2]LISTADO ATM'!$A$2:$B$922,2,0)</f>
        <v xml:space="preserve">ATM S/M Aprezio Los Guaricanos </v>
      </c>
      <c r="D62" s="144" t="s">
        <v>2429</v>
      </c>
      <c r="E62" s="149" t="s">
        <v>2701</v>
      </c>
    </row>
    <row r="63" spans="1:10" s="123" customFormat="1" ht="18" customHeight="1" x14ac:dyDescent="0.25">
      <c r="A63" s="136" t="str">
        <f>VLOOKUP(B63,'[2]LISTADO ATM'!$A$2:$C$922,3,0)</f>
        <v>NORTE</v>
      </c>
      <c r="B63" s="136">
        <v>285</v>
      </c>
      <c r="C63" s="136" t="str">
        <f>VLOOKUP(B63,'[2]LISTADO ATM'!$A$2:$B$922,2,0)</f>
        <v xml:space="preserve">ATM Oficina Camino Real (Puerto Plata) </v>
      </c>
      <c r="D63" s="144" t="s">
        <v>2429</v>
      </c>
      <c r="E63" s="149" t="s">
        <v>2699</v>
      </c>
    </row>
    <row r="64" spans="1:10" s="123" customFormat="1" ht="18" customHeight="1" x14ac:dyDescent="0.25">
      <c r="A64" s="136" t="str">
        <f>VLOOKUP(B64,'[2]LISTADO ATM'!$A$2:$C$922,3,0)</f>
        <v>DISTRITO NACIONAL</v>
      </c>
      <c r="B64" s="136">
        <v>23</v>
      </c>
      <c r="C64" s="136" t="str">
        <f>VLOOKUP(B64,'[2]LISTADO ATM'!$A$2:$B$922,2,0)</f>
        <v xml:space="preserve">ATM Oficina México </v>
      </c>
      <c r="D64" s="144" t="s">
        <v>2429</v>
      </c>
      <c r="E64" s="149" t="s">
        <v>2698</v>
      </c>
    </row>
    <row r="65" spans="1:5" s="123" customFormat="1" ht="18" customHeight="1" x14ac:dyDescent="0.25">
      <c r="A65" s="136" t="str">
        <f>VLOOKUP(B65,'[2]LISTADO ATM'!$A$2:$C$922,3,0)</f>
        <v>DISTRITO NACIONAL</v>
      </c>
      <c r="B65" s="136">
        <v>237</v>
      </c>
      <c r="C65" s="136" t="str">
        <f>VLOOKUP(B65,'[2]LISTADO ATM'!$A$2:$B$922,2,0)</f>
        <v xml:space="preserve">ATM UNP Plaza Vásquez </v>
      </c>
      <c r="D65" s="144" t="s">
        <v>2429</v>
      </c>
      <c r="E65" s="149" t="s">
        <v>2716</v>
      </c>
    </row>
    <row r="66" spans="1:5" s="123" customFormat="1" ht="18" customHeight="1" x14ac:dyDescent="0.25">
      <c r="A66" s="136" t="str">
        <f>VLOOKUP(B66,'[2]LISTADO ATM'!$A$2:$C$922,3,0)</f>
        <v>DISTRITO NACIONAL</v>
      </c>
      <c r="B66" s="136">
        <v>698</v>
      </c>
      <c r="C66" s="136" t="str">
        <f>VLOOKUP(B66,'[2]LISTADO ATM'!$A$2:$B$922,2,0)</f>
        <v>ATM Parador Bellamar</v>
      </c>
      <c r="D66" s="144" t="s">
        <v>2429</v>
      </c>
      <c r="E66" s="149" t="s">
        <v>2715</v>
      </c>
    </row>
    <row r="67" spans="1:5" s="123" customFormat="1" ht="18" customHeight="1" x14ac:dyDescent="0.25">
      <c r="A67" s="136" t="str">
        <f>VLOOKUP(B67,'[2]LISTADO ATM'!$A$2:$C$922,3,0)</f>
        <v>NORTE</v>
      </c>
      <c r="B67" s="136">
        <v>633</v>
      </c>
      <c r="C67" s="136" t="str">
        <f>VLOOKUP(B67,'[2]LISTADO ATM'!$A$2:$B$922,2,0)</f>
        <v xml:space="preserve">ATM Autobanco Las Colinas </v>
      </c>
      <c r="D67" s="144" t="s">
        <v>2429</v>
      </c>
      <c r="E67" s="149" t="s">
        <v>2714</v>
      </c>
    </row>
    <row r="68" spans="1:5" s="123" customFormat="1" ht="18" customHeight="1" x14ac:dyDescent="0.25">
      <c r="A68" s="136" t="str">
        <f>VLOOKUP(B68,'[2]LISTADO ATM'!$A$2:$C$922,3,0)</f>
        <v>NORTE</v>
      </c>
      <c r="B68" s="136">
        <v>504</v>
      </c>
      <c r="C68" s="136" t="str">
        <f>VLOOKUP(B68,'[2]LISTADO ATM'!$A$2:$B$922,2,0)</f>
        <v>ATM CURNA UASD Nagua</v>
      </c>
      <c r="D68" s="144" t="s">
        <v>2429</v>
      </c>
      <c r="E68" s="149" t="s">
        <v>2713</v>
      </c>
    </row>
    <row r="69" spans="1:5" s="123" customFormat="1" ht="18" customHeight="1" x14ac:dyDescent="0.25">
      <c r="A69" s="136" t="str">
        <f>VLOOKUP(B69,'[2]LISTADO ATM'!$A$2:$C$922,3,0)</f>
        <v>ESTE</v>
      </c>
      <c r="B69" s="136">
        <v>934</v>
      </c>
      <c r="C69" s="136" t="str">
        <f>VLOOKUP(B69,'[2]LISTADO ATM'!$A$2:$B$922,2,0)</f>
        <v>ATM Hotel Dreams La Romana</v>
      </c>
      <c r="D69" s="144" t="s">
        <v>2429</v>
      </c>
      <c r="E69" s="149" t="s">
        <v>2711</v>
      </c>
    </row>
    <row r="70" spans="1:5" s="122" customFormat="1" ht="18.75" customHeight="1" x14ac:dyDescent="0.25">
      <c r="A70" s="136" t="str">
        <f>VLOOKUP(B70,'[2]LISTADO ATM'!$A$2:$C$922,3,0)</f>
        <v>ESTE</v>
      </c>
      <c r="B70" s="136">
        <v>480</v>
      </c>
      <c r="C70" s="136" t="str">
        <f>VLOOKUP(B70,'[2]LISTADO ATM'!$A$2:$B$922,2,0)</f>
        <v>ATM UNP Farmaconal Higuey</v>
      </c>
      <c r="D70" s="144" t="s">
        <v>2429</v>
      </c>
      <c r="E70" s="149" t="s">
        <v>2710</v>
      </c>
    </row>
    <row r="71" spans="1:5" s="123" customFormat="1" ht="18.75" customHeight="1" x14ac:dyDescent="0.25">
      <c r="A71" s="136" t="str">
        <f>VLOOKUP(B71,'[2]LISTADO ATM'!$A$2:$C$922,3,0)</f>
        <v>ESTE</v>
      </c>
      <c r="B71" s="136">
        <v>963</v>
      </c>
      <c r="C71" s="136" t="str">
        <f>VLOOKUP(B71,'[2]LISTADO ATM'!$A$2:$B$922,2,0)</f>
        <v xml:space="preserve">ATM Multiplaza La Romana </v>
      </c>
      <c r="D71" s="144" t="s">
        <v>2429</v>
      </c>
      <c r="E71" s="149" t="s">
        <v>2721</v>
      </c>
    </row>
    <row r="72" spans="1:5" s="123" customFormat="1" ht="18.75" customHeight="1" x14ac:dyDescent="0.25">
      <c r="A72" s="136" t="str">
        <f>VLOOKUP(B72,'[2]LISTADO ATM'!$A$2:$C$922,3,0)</f>
        <v>DISTRITO NACIONAL</v>
      </c>
      <c r="B72" s="136">
        <v>409</v>
      </c>
      <c r="C72" s="136" t="str">
        <f>VLOOKUP(B72,'[2]LISTADO ATM'!$A$2:$B$922,2,0)</f>
        <v xml:space="preserve">ATM Oficina Las Palmas de Herrera I </v>
      </c>
      <c r="D72" s="144" t="s">
        <v>2429</v>
      </c>
      <c r="E72" s="149" t="s">
        <v>2720</v>
      </c>
    </row>
    <row r="73" spans="1:5" s="123" customFormat="1" ht="18.75" customHeight="1" x14ac:dyDescent="0.25">
      <c r="A73" s="136" t="str">
        <f>VLOOKUP(B73,'[2]LISTADO ATM'!$A$2:$C$922,3,0)</f>
        <v>NORTE</v>
      </c>
      <c r="B73" s="136">
        <v>606</v>
      </c>
      <c r="C73" s="136" t="str">
        <f>VLOOKUP(B73,'[2]LISTADO ATM'!$A$2:$B$922,2,0)</f>
        <v xml:space="preserve">ATM UNP Manolo Tavarez Justo </v>
      </c>
      <c r="D73" s="144" t="s">
        <v>2429</v>
      </c>
      <c r="E73" s="149" t="s">
        <v>2719</v>
      </c>
    </row>
    <row r="74" spans="1:5" s="114" customFormat="1" ht="18" customHeight="1" x14ac:dyDescent="0.25">
      <c r="A74" s="136" t="e">
        <f>VLOOKUP(B74,'[2]LISTADO ATM'!$A$2:$C$922,3,0)</f>
        <v>#N/A</v>
      </c>
      <c r="B74" s="136"/>
      <c r="C74" s="136" t="e">
        <f>VLOOKUP(B74,'[2]LISTADO ATM'!$A$2:$B$922,2,0)</f>
        <v>#N/A</v>
      </c>
      <c r="D74" s="144" t="s">
        <v>2429</v>
      </c>
      <c r="E74" s="149"/>
    </row>
    <row r="75" spans="1:5" s="122" customFormat="1" ht="18.75" customHeight="1" thickBot="1" x14ac:dyDescent="0.3">
      <c r="A75" s="126"/>
      <c r="B75" s="158">
        <f>COUNT(B43:B74)</f>
        <v>31</v>
      </c>
      <c r="C75" s="133"/>
      <c r="D75" s="133"/>
      <c r="E75" s="146"/>
    </row>
    <row r="76" spans="1:5" s="122" customFormat="1" ht="18" customHeight="1" thickBot="1" x14ac:dyDescent="0.3">
      <c r="A76" s="123"/>
      <c r="B76" s="128"/>
      <c r="C76" s="123"/>
      <c r="D76" s="123"/>
      <c r="E76" s="128"/>
    </row>
    <row r="77" spans="1:5" s="122" customFormat="1" ht="18" customHeight="1" x14ac:dyDescent="0.25">
      <c r="A77" s="202" t="s">
        <v>2609</v>
      </c>
      <c r="B77" s="203"/>
      <c r="C77" s="203"/>
      <c r="D77" s="203"/>
      <c r="E77" s="204"/>
    </row>
    <row r="78" spans="1:5" s="122" customFormat="1" ht="17.45" customHeight="1" x14ac:dyDescent="0.25">
      <c r="A78" s="135" t="s">
        <v>15</v>
      </c>
      <c r="B78" s="135" t="s">
        <v>2408</v>
      </c>
      <c r="C78" s="135" t="s">
        <v>46</v>
      </c>
      <c r="D78" s="135" t="s">
        <v>2411</v>
      </c>
      <c r="E78" s="135" t="s">
        <v>2409</v>
      </c>
    </row>
    <row r="79" spans="1:5" s="122" customFormat="1" ht="18.75" customHeight="1" x14ac:dyDescent="0.25">
      <c r="A79" s="136" t="str">
        <f>VLOOKUP(B79,'[2]LISTADO ATM'!$A$2:$C$822,3,0)</f>
        <v>DISTRITO NACIONAL</v>
      </c>
      <c r="B79" s="154">
        <v>267</v>
      </c>
      <c r="C79" s="136" t="str">
        <f>VLOOKUP(B79,'[2]LISTADO ATM'!$A$2:$B$822,2,0)</f>
        <v xml:space="preserve">ATM Centro de Caja México </v>
      </c>
      <c r="D79" s="136" t="s">
        <v>2471</v>
      </c>
      <c r="E79" s="149" t="s">
        <v>2712</v>
      </c>
    </row>
    <row r="80" spans="1:5" s="114" customFormat="1" ht="18.75" customHeight="1" x14ac:dyDescent="0.25">
      <c r="A80" s="136" t="str">
        <f>VLOOKUP(B80,'[2]LISTADO ATM'!$A$2:$C$822,3,0)</f>
        <v>DISTRITO NACIONAL</v>
      </c>
      <c r="B80" s="154">
        <v>39</v>
      </c>
      <c r="C80" s="136" t="str">
        <f>VLOOKUP(B80,'[2]LISTADO ATM'!$A$2:$B$822,2,0)</f>
        <v xml:space="preserve">ATM Oficina Ovando </v>
      </c>
      <c r="D80" s="136" t="s">
        <v>2471</v>
      </c>
      <c r="E80" s="149" t="s">
        <v>2635</v>
      </c>
    </row>
    <row r="81" spans="1:5" s="114" customFormat="1" ht="18" customHeight="1" x14ac:dyDescent="0.25">
      <c r="A81" s="136" t="str">
        <f>VLOOKUP(B81,'[2]LISTADO ATM'!$A$2:$C$822,3,0)</f>
        <v>DISTRITO NACIONAL</v>
      </c>
      <c r="B81" s="154">
        <v>717</v>
      </c>
      <c r="C81" s="136" t="str">
        <f>VLOOKUP(B81,'[2]LISTADO ATM'!$A$2:$B$822,2,0)</f>
        <v xml:space="preserve">ATM Oficina Los Alcarrizos </v>
      </c>
      <c r="D81" s="136" t="s">
        <v>2471</v>
      </c>
      <c r="E81" s="149" t="s">
        <v>2652</v>
      </c>
    </row>
    <row r="82" spans="1:5" s="114" customFormat="1" ht="18" customHeight="1" x14ac:dyDescent="0.25">
      <c r="A82" s="136" t="str">
        <f>VLOOKUP(B82,'[2]LISTADO ATM'!$A$2:$C$822,3,0)</f>
        <v>DISTRITO NACIONAL</v>
      </c>
      <c r="B82" s="154">
        <v>437</v>
      </c>
      <c r="C82" s="136" t="str">
        <f>VLOOKUP(B82,'[2]LISTADO ATM'!$A$2:$B$822,2,0)</f>
        <v xml:space="preserve">ATM Autobanco Torre III </v>
      </c>
      <c r="D82" s="136" t="s">
        <v>2471</v>
      </c>
      <c r="E82" s="149" t="s">
        <v>2679</v>
      </c>
    </row>
    <row r="83" spans="1:5" s="114" customFormat="1" ht="18.75" customHeight="1" x14ac:dyDescent="0.25">
      <c r="A83" s="136" t="str">
        <f>VLOOKUP(B83,'[2]LISTADO ATM'!$A$2:$C$822,3,0)</f>
        <v>ESTE</v>
      </c>
      <c r="B83" s="154">
        <v>843</v>
      </c>
      <c r="C83" s="136" t="str">
        <f>VLOOKUP(B83,'[2]LISTADO ATM'!$A$2:$B$822,2,0)</f>
        <v xml:space="preserve">ATM Oficina Romana Centro </v>
      </c>
      <c r="D83" s="136" t="s">
        <v>2471</v>
      </c>
      <c r="E83" s="149" t="s">
        <v>2677</v>
      </c>
    </row>
    <row r="84" spans="1:5" s="114" customFormat="1" ht="18" customHeight="1" x14ac:dyDescent="0.25">
      <c r="A84" s="136" t="str">
        <f>VLOOKUP(B84,'[2]LISTADO ATM'!$A$2:$C$822,3,0)</f>
        <v>NORTE</v>
      </c>
      <c r="B84" s="154">
        <v>208</v>
      </c>
      <c r="C84" s="136" t="str">
        <f>VLOOKUP(B84,'[2]LISTADO ATM'!$A$2:$B$822,2,0)</f>
        <v xml:space="preserve">ATM UNP Tireo </v>
      </c>
      <c r="D84" s="136" t="s">
        <v>2471</v>
      </c>
      <c r="E84" s="149" t="s">
        <v>2671</v>
      </c>
    </row>
    <row r="85" spans="1:5" s="122" customFormat="1" ht="18.75" customHeight="1" x14ac:dyDescent="0.25">
      <c r="A85" s="136" t="str">
        <f>VLOOKUP(B85,'[2]LISTADO ATM'!$A$2:$C$822,3,0)</f>
        <v>DISTRITO NACIONAL</v>
      </c>
      <c r="B85" s="154">
        <v>911</v>
      </c>
      <c r="C85" s="136" t="str">
        <f>VLOOKUP(B85,'[2]LISTADO ATM'!$A$2:$B$822,2,0)</f>
        <v xml:space="preserve">ATM Oficina Venezuela II </v>
      </c>
      <c r="D85" s="136" t="s">
        <v>2471</v>
      </c>
      <c r="E85" s="149" t="s">
        <v>2663</v>
      </c>
    </row>
    <row r="86" spans="1:5" s="122" customFormat="1" ht="18.75" customHeight="1" x14ac:dyDescent="0.25">
      <c r="A86" s="136" t="str">
        <f>VLOOKUP(B86,'[2]LISTADO ATM'!$A$2:$C$822,3,0)</f>
        <v>NORTE</v>
      </c>
      <c r="B86" s="154">
        <v>910</v>
      </c>
      <c r="C86" s="136" t="str">
        <f>VLOOKUP(B86,'[2]LISTADO ATM'!$A$2:$B$822,2,0)</f>
        <v xml:space="preserve">ATM Oficina El Sol II (Santiago) </v>
      </c>
      <c r="D86" s="136" t="s">
        <v>2471</v>
      </c>
      <c r="E86" s="149" t="s">
        <v>2662</v>
      </c>
    </row>
    <row r="87" spans="1:5" s="123" customFormat="1" ht="18.75" customHeight="1" x14ac:dyDescent="0.25">
      <c r="A87" s="136" t="str">
        <f>VLOOKUP(B87,'[2]LISTADO ATM'!$A$2:$C$822,3,0)</f>
        <v>DISTRITO NACIONAL</v>
      </c>
      <c r="B87" s="156">
        <v>160</v>
      </c>
      <c r="C87" s="136" t="str">
        <f>VLOOKUP(B87,'[2]LISTADO ATM'!$A$2:$B$822,2,0)</f>
        <v xml:space="preserve">ATM Oficina Herrera </v>
      </c>
      <c r="D87" s="136" t="s">
        <v>2471</v>
      </c>
      <c r="E87" s="149">
        <v>3335989515</v>
      </c>
    </row>
    <row r="88" spans="1:5" s="123" customFormat="1" ht="18.75" customHeight="1" x14ac:dyDescent="0.25">
      <c r="A88" s="136" t="str">
        <f>VLOOKUP(B88,'[2]LISTADO ATM'!$A$2:$C$822,3,0)</f>
        <v>DISTRITO NACIONAL</v>
      </c>
      <c r="B88" s="156">
        <v>435</v>
      </c>
      <c r="C88" s="136" t="str">
        <f>VLOOKUP(B88,'[2]LISTADO ATM'!$A$2:$B$822,2,0)</f>
        <v xml:space="preserve">ATM Autobanco Torre I </v>
      </c>
      <c r="D88" s="136" t="s">
        <v>2471</v>
      </c>
      <c r="E88" s="149" t="s">
        <v>2700</v>
      </c>
    </row>
    <row r="89" spans="1:5" s="123" customFormat="1" ht="18.75" customHeight="1" x14ac:dyDescent="0.25">
      <c r="A89" s="136" t="str">
        <f>VLOOKUP(B89,'[2]LISTADO ATM'!$A$2:$C$822,3,0)</f>
        <v>SUR</v>
      </c>
      <c r="B89" s="156">
        <v>470</v>
      </c>
      <c r="C89" s="136" t="str">
        <f>VLOOKUP(B89,'[2]LISTADO ATM'!$A$2:$B$822,2,0)</f>
        <v xml:space="preserve">ATM Hospital Taiwán (Azua) </v>
      </c>
      <c r="D89" s="136" t="s">
        <v>2471</v>
      </c>
      <c r="E89" s="149" t="s">
        <v>2696</v>
      </c>
    </row>
    <row r="90" spans="1:5" s="123" customFormat="1" ht="18.75" customHeight="1" x14ac:dyDescent="0.25">
      <c r="A90" s="136" t="str">
        <f>VLOOKUP(B90,'[2]LISTADO ATM'!$A$2:$C$822,3,0)</f>
        <v>ESTE</v>
      </c>
      <c r="B90" s="156">
        <v>366</v>
      </c>
      <c r="C90" s="136" t="str">
        <f>VLOOKUP(B90,'[2]LISTADO ATM'!$A$2:$B$822,2,0)</f>
        <v>ATM Oficina Boulevard (Higuey) II</v>
      </c>
      <c r="D90" s="136" t="s">
        <v>2471</v>
      </c>
      <c r="E90" s="149" t="s">
        <v>2708</v>
      </c>
    </row>
    <row r="91" spans="1:5" s="114" customFormat="1" ht="18" customHeight="1" x14ac:dyDescent="0.25">
      <c r="A91" s="136" t="str">
        <f>VLOOKUP(B91,'[2]LISTADO ATM'!$A$2:$C$822,3,0)</f>
        <v>NORTE</v>
      </c>
      <c r="B91" s="154">
        <v>282</v>
      </c>
      <c r="C91" s="136" t="str">
        <f>VLOOKUP(B91,'[2]LISTADO ATM'!$A$2:$B$822,2,0)</f>
        <v xml:space="preserve">ATM Autobanco Nibaje </v>
      </c>
      <c r="D91" s="136" t="s">
        <v>2471</v>
      </c>
      <c r="E91" s="149" t="s">
        <v>2718</v>
      </c>
    </row>
    <row r="92" spans="1:5" s="114" customFormat="1" ht="18" customHeight="1" thickBot="1" x14ac:dyDescent="0.3">
      <c r="A92" s="136" t="e">
        <f>VLOOKUP(B92,'[2]LISTADO ATM'!$A$2:$C$822,3,0)</f>
        <v>#N/A</v>
      </c>
      <c r="B92" s="154"/>
      <c r="C92" s="136" t="e">
        <f>VLOOKUP(B92,'[2]LISTADO ATM'!$A$2:$B$822,2,0)</f>
        <v>#N/A</v>
      </c>
      <c r="D92" s="136" t="s">
        <v>2471</v>
      </c>
      <c r="E92" s="149"/>
    </row>
    <row r="93" spans="1:5" s="114" customFormat="1" ht="18.75" thickBot="1" x14ac:dyDescent="0.3">
      <c r="A93" s="137" t="s">
        <v>2464</v>
      </c>
      <c r="B93" s="155">
        <f>COUNT(B79:B92)</f>
        <v>13</v>
      </c>
      <c r="C93" s="133"/>
      <c r="D93" s="133"/>
      <c r="E93" s="146"/>
    </row>
    <row r="94" spans="1:5" s="108" customFormat="1" ht="18" customHeight="1" thickBot="1" x14ac:dyDescent="0.3">
      <c r="A94" s="123"/>
      <c r="B94" s="128"/>
      <c r="C94" s="123"/>
      <c r="D94" s="123"/>
      <c r="E94" s="128"/>
    </row>
    <row r="95" spans="1:5" s="123" customFormat="1" ht="18" customHeight="1" x14ac:dyDescent="0.25">
      <c r="A95" s="202" t="s">
        <v>2586</v>
      </c>
      <c r="B95" s="203"/>
      <c r="C95" s="203"/>
      <c r="D95" s="203"/>
      <c r="E95" s="204"/>
    </row>
    <row r="96" spans="1:5" s="123" customFormat="1" ht="18" customHeight="1" x14ac:dyDescent="0.25">
      <c r="A96" s="135" t="s">
        <v>15</v>
      </c>
      <c r="B96" s="135" t="s">
        <v>2408</v>
      </c>
      <c r="C96" s="135" t="s">
        <v>46</v>
      </c>
      <c r="D96" s="135" t="s">
        <v>2411</v>
      </c>
      <c r="E96" s="135" t="s">
        <v>2409</v>
      </c>
    </row>
    <row r="97" spans="1:5" s="123" customFormat="1" ht="18" customHeight="1" x14ac:dyDescent="0.25">
      <c r="A97" s="136" t="str">
        <f>VLOOKUP(B97,'[2]LISTADO ATM'!$A$2:$C$822,3,0)</f>
        <v>NORTE</v>
      </c>
      <c r="B97" s="136">
        <v>599</v>
      </c>
      <c r="C97" s="136" t="str">
        <f>VLOOKUP(B97,'[2]LISTADO ATM'!$A$2:$B$822,2,0)</f>
        <v xml:space="preserve">ATM Oficina Plaza Internacional (Santiago) </v>
      </c>
      <c r="D97" s="151" t="s">
        <v>2649</v>
      </c>
      <c r="E97" s="157">
        <v>3335985473</v>
      </c>
    </row>
    <row r="98" spans="1:5" s="123" customFormat="1" ht="18" customHeight="1" x14ac:dyDescent="0.25">
      <c r="A98" s="136" t="str">
        <f>VLOOKUP(B98,'[2]LISTADO ATM'!$A$2:$C$822,3,0)</f>
        <v>ESTE</v>
      </c>
      <c r="B98" s="136">
        <v>330</v>
      </c>
      <c r="C98" s="136" t="str">
        <f>VLOOKUP(B98,'[2]LISTADO ATM'!$A$2:$B$822,2,0)</f>
        <v xml:space="preserve">ATM Oficina Boulevard (Higuey) </v>
      </c>
      <c r="D98" s="151" t="s">
        <v>2649</v>
      </c>
      <c r="E98" s="157" t="s">
        <v>2650</v>
      </c>
    </row>
    <row r="99" spans="1:5" s="123" customFormat="1" ht="18" customHeight="1" x14ac:dyDescent="0.25">
      <c r="A99" s="136" t="str">
        <f>VLOOKUP(B99,'[2]LISTADO ATM'!$A$2:$C$822,3,0)</f>
        <v>DISTRITO NACIONAL</v>
      </c>
      <c r="B99" s="136">
        <v>354</v>
      </c>
      <c r="C99" s="136" t="str">
        <f>VLOOKUP(B99,'[2]LISTADO ATM'!$A$2:$B$822,2,0)</f>
        <v xml:space="preserve">ATM Oficina Núñez de Cáceres II </v>
      </c>
      <c r="D99" s="151" t="s">
        <v>2649</v>
      </c>
      <c r="E99" s="157">
        <v>3335989527</v>
      </c>
    </row>
    <row r="100" spans="1:5" s="108" customFormat="1" ht="18" customHeight="1" x14ac:dyDescent="0.25">
      <c r="A100" s="136" t="str">
        <f>VLOOKUP(B100,'[2]LISTADO ATM'!$A$2:$C$822,3,0)</f>
        <v>DISTRITO NACIONAL</v>
      </c>
      <c r="B100" s="136">
        <v>347</v>
      </c>
      <c r="C100" s="136" t="str">
        <f>VLOOKUP(B100,'[2]LISTADO ATM'!$A$2:$B$822,2,0)</f>
        <v>ATM Patio de Colombia</v>
      </c>
      <c r="D100" s="151" t="s">
        <v>2649</v>
      </c>
      <c r="E100" s="157">
        <v>3335989528</v>
      </c>
    </row>
    <row r="101" spans="1:5" s="114" customFormat="1" ht="18" customHeight="1" x14ac:dyDescent="0.25">
      <c r="A101" s="136" t="str">
        <f>VLOOKUP(B101,'[2]LISTADO ATM'!$A$2:$C$822,3,0)</f>
        <v>NORTE</v>
      </c>
      <c r="B101" s="136">
        <v>8</v>
      </c>
      <c r="C101" s="136" t="str">
        <f>VLOOKUP(B101,'[2]LISTADO ATM'!$A$2:$B$822,2,0)</f>
        <v>ATM Autoservicio Yaque</v>
      </c>
      <c r="D101" s="151" t="s">
        <v>2649</v>
      </c>
      <c r="E101" s="157" t="s">
        <v>2691</v>
      </c>
    </row>
    <row r="102" spans="1:5" s="123" customFormat="1" ht="18" customHeight="1" x14ac:dyDescent="0.25">
      <c r="A102" s="136" t="str">
        <f>VLOOKUP(B102,'[2]LISTADO ATM'!$A$2:$C$822,3,0)</f>
        <v>NORTE</v>
      </c>
      <c r="B102" s="136">
        <v>291</v>
      </c>
      <c r="C102" s="136" t="str">
        <f>VLOOKUP(B102,'[2]LISTADO ATM'!$A$2:$B$822,2,0)</f>
        <v xml:space="preserve">ATM S/M Jumbo Las Colinas </v>
      </c>
      <c r="D102" s="151" t="s">
        <v>2649</v>
      </c>
      <c r="E102" s="157" t="s">
        <v>2690</v>
      </c>
    </row>
    <row r="103" spans="1:5" s="123" customFormat="1" ht="18" customHeight="1" x14ac:dyDescent="0.25">
      <c r="A103" s="136" t="str">
        <f>VLOOKUP(B103,'[2]LISTADO ATM'!$A$2:$C$822,3,0)</f>
        <v>NORTE</v>
      </c>
      <c r="B103" s="136">
        <v>654</v>
      </c>
      <c r="C103" s="136" t="str">
        <f>VLOOKUP(B103,'[2]LISTADO ATM'!$A$2:$B$822,2,0)</f>
        <v>ATM Autoservicio S/M Jumbo Puerto Plata</v>
      </c>
      <c r="D103" s="151" t="s">
        <v>2649</v>
      </c>
      <c r="E103" s="157" t="s">
        <v>2689</v>
      </c>
    </row>
    <row r="104" spans="1:5" s="123" customFormat="1" ht="18" customHeight="1" x14ac:dyDescent="0.25">
      <c r="A104" s="136" t="str">
        <f>VLOOKUP(B104,'[2]LISTADO ATM'!$A$2:$C$822,3,0)</f>
        <v>DISTRITO NACIONAL</v>
      </c>
      <c r="B104" s="136">
        <v>743</v>
      </c>
      <c r="C104" s="136" t="str">
        <f>VLOOKUP(B104,'[2]LISTADO ATM'!$A$2:$B$822,2,0)</f>
        <v xml:space="preserve">ATM Oficina Los Frailes </v>
      </c>
      <c r="D104" s="151" t="s">
        <v>2649</v>
      </c>
      <c r="E104" s="157" t="s">
        <v>2717</v>
      </c>
    </row>
    <row r="105" spans="1:5" s="123" customFormat="1" ht="18" customHeight="1" x14ac:dyDescent="0.25">
      <c r="A105" s="136" t="str">
        <f>VLOOKUP(B105,'[2]LISTADO ATM'!$A$2:$C$822,3,0)</f>
        <v>DISTRITO NACIONAL</v>
      </c>
      <c r="B105" s="136">
        <v>113</v>
      </c>
      <c r="C105" s="136" t="str">
        <f>VLOOKUP(B105,'[2]LISTADO ATM'!$A$2:$B$822,2,0)</f>
        <v xml:space="preserve">ATM Autoservicio Atalaya del Mar </v>
      </c>
      <c r="D105" s="151" t="s">
        <v>2649</v>
      </c>
      <c r="E105" s="157" t="s">
        <v>2723</v>
      </c>
    </row>
    <row r="106" spans="1:5" s="123" customFormat="1" ht="18" customHeight="1" x14ac:dyDescent="0.25">
      <c r="A106" s="136" t="str">
        <f>VLOOKUP(B106,'[2]LISTADO ATM'!$A$2:$C$822,3,0)</f>
        <v>ESTE</v>
      </c>
      <c r="B106" s="136">
        <v>158</v>
      </c>
      <c r="C106" s="136" t="str">
        <f>VLOOKUP(B106,'[2]LISTADO ATM'!$A$2:$B$822,2,0)</f>
        <v xml:space="preserve">ATM Oficina Romana Norte </v>
      </c>
      <c r="D106" s="151" t="s">
        <v>2686</v>
      </c>
      <c r="E106" s="157" t="s">
        <v>2659</v>
      </c>
    </row>
    <row r="107" spans="1:5" s="123" customFormat="1" ht="18" customHeight="1" x14ac:dyDescent="0.25">
      <c r="A107" s="136" t="str">
        <f>VLOOKUP(B107,'[2]LISTADO ATM'!$A$2:$C$822,3,0)</f>
        <v>SUR</v>
      </c>
      <c r="B107" s="136">
        <v>252</v>
      </c>
      <c r="C107" s="136" t="str">
        <f>VLOOKUP(B107,'[2]LISTADO ATM'!$A$2:$B$822,2,0)</f>
        <v xml:space="preserve">ATM Banco Agrícola (Barahona) </v>
      </c>
      <c r="D107" s="140" t="s">
        <v>2551</v>
      </c>
      <c r="E107" s="157" t="s">
        <v>2697</v>
      </c>
    </row>
    <row r="108" spans="1:5" s="123" customFormat="1" ht="18" customHeight="1" x14ac:dyDescent="0.25">
      <c r="A108" s="136" t="str">
        <f>VLOOKUP(B108,'[2]LISTADO ATM'!$A$2:$C$822,3,0)</f>
        <v>ESTE</v>
      </c>
      <c r="B108" s="136">
        <v>159</v>
      </c>
      <c r="C108" s="136" t="str">
        <f>VLOOKUP(B108,'[2]LISTADO ATM'!$A$2:$B$822,2,0)</f>
        <v xml:space="preserve">ATM Hotel Dreams Bayahibe I </v>
      </c>
      <c r="D108" s="140" t="s">
        <v>2687</v>
      </c>
      <c r="E108" s="157" t="s">
        <v>2661</v>
      </c>
    </row>
    <row r="109" spans="1:5" s="114" customFormat="1" ht="18" customHeight="1" thickBot="1" x14ac:dyDescent="0.3">
      <c r="A109" s="136" t="e">
        <f>VLOOKUP(B109,'[2]LISTADO ATM'!$A$2:$C$822,3,0)</f>
        <v>#N/A</v>
      </c>
      <c r="B109" s="136"/>
      <c r="C109" s="136" t="e">
        <f>VLOOKUP(B109,'[2]LISTADO ATM'!$A$2:$B$822,2,0)</f>
        <v>#N/A</v>
      </c>
      <c r="D109" s="151"/>
      <c r="E109" s="157"/>
    </row>
    <row r="110" spans="1:5" s="114" customFormat="1" ht="18.75" customHeight="1" thickBot="1" x14ac:dyDescent="0.3">
      <c r="A110" s="137" t="s">
        <v>2464</v>
      </c>
      <c r="B110" s="155">
        <f>COUNT(B97:B109)</f>
        <v>12</v>
      </c>
      <c r="C110" s="133"/>
      <c r="D110" s="133"/>
      <c r="E110" s="146"/>
    </row>
    <row r="111" spans="1:5" s="114" customFormat="1" ht="18.75" customHeight="1" thickBot="1" x14ac:dyDescent="0.3">
      <c r="A111" s="123"/>
      <c r="B111" s="128"/>
      <c r="C111" s="123"/>
      <c r="D111" s="123"/>
      <c r="E111" s="128"/>
    </row>
    <row r="112" spans="1:5" s="114" customFormat="1" ht="18" customHeight="1" thickBot="1" x14ac:dyDescent="0.3">
      <c r="A112" s="185" t="s">
        <v>2466</v>
      </c>
      <c r="B112" s="186"/>
      <c r="C112" s="123" t="s">
        <v>2405</v>
      </c>
      <c r="D112" s="128"/>
      <c r="E112" s="128"/>
    </row>
    <row r="113" spans="1:5" s="114" customFormat="1" ht="18" customHeight="1" thickBot="1" x14ac:dyDescent="0.3">
      <c r="A113" s="187">
        <f>+B75+B93+B110</f>
        <v>56</v>
      </c>
      <c r="B113" s="188"/>
      <c r="C113" s="123"/>
      <c r="D113" s="123"/>
      <c r="E113" s="138"/>
    </row>
    <row r="114" spans="1:5" s="114" customFormat="1" ht="15.75" thickBot="1" x14ac:dyDescent="0.3">
      <c r="A114" s="123"/>
      <c r="B114" s="128"/>
      <c r="C114" s="123"/>
      <c r="D114" s="123"/>
      <c r="E114" s="128"/>
    </row>
    <row r="115" spans="1:5" s="114" customFormat="1" ht="18.75" customHeight="1" thickBot="1" x14ac:dyDescent="0.3">
      <c r="A115" s="189" t="s">
        <v>2467</v>
      </c>
      <c r="B115" s="190"/>
      <c r="C115" s="190"/>
      <c r="D115" s="190"/>
      <c r="E115" s="191"/>
    </row>
    <row r="116" spans="1:5" s="108" customFormat="1" ht="18.75" customHeight="1" x14ac:dyDescent="0.25">
      <c r="A116" s="129" t="s">
        <v>15</v>
      </c>
      <c r="B116" s="129" t="s">
        <v>2408</v>
      </c>
      <c r="C116" s="127" t="s">
        <v>46</v>
      </c>
      <c r="D116" s="192" t="s">
        <v>2411</v>
      </c>
      <c r="E116" s="193"/>
    </row>
    <row r="117" spans="1:5" s="114" customFormat="1" ht="18" x14ac:dyDescent="0.25">
      <c r="A117" s="136" t="str">
        <f>VLOOKUP(B117,'[2]LISTADO ATM'!$A$2:$C$822,3,0)</f>
        <v>DISTRITO NACIONAL</v>
      </c>
      <c r="B117" s="156">
        <v>60</v>
      </c>
      <c r="C117" s="136" t="str">
        <f>VLOOKUP(B117,'[2]LISTADO ATM'!$A$2:$B$822,2,0)</f>
        <v xml:space="preserve">ATM Autobanco 27 de Febrero </v>
      </c>
      <c r="D117" s="194" t="s">
        <v>2588</v>
      </c>
      <c r="E117" s="195"/>
    </row>
    <row r="118" spans="1:5" s="108" customFormat="1" ht="18" customHeight="1" x14ac:dyDescent="0.25">
      <c r="A118" s="136" t="str">
        <f>VLOOKUP(B118,'[2]LISTADO ATM'!$A$2:$C$822,3,0)</f>
        <v>DISTRITO NACIONAL</v>
      </c>
      <c r="B118" s="156">
        <v>546</v>
      </c>
      <c r="C118" s="136" t="str">
        <f>VLOOKUP(B118,'[2]LISTADO ATM'!$A$2:$B$822,2,0)</f>
        <v xml:space="preserve">ATM ITLA </v>
      </c>
      <c r="D118" s="184" t="s">
        <v>2624</v>
      </c>
      <c r="E118" s="184"/>
    </row>
    <row r="119" spans="1:5" s="108" customFormat="1" ht="17.45" customHeight="1" x14ac:dyDescent="0.25">
      <c r="A119" s="136" t="str">
        <f>VLOOKUP(B119,'[2]LISTADO ATM'!$A$2:$C$822,3,0)</f>
        <v>DISTRITO NACIONAL</v>
      </c>
      <c r="B119" s="156">
        <v>678</v>
      </c>
      <c r="C119" s="136" t="str">
        <f>VLOOKUP(B119,'[2]LISTADO ATM'!$A$2:$B$822,2,0)</f>
        <v>ATM Eco Petroleo San Isidro</v>
      </c>
      <c r="D119" s="184" t="s">
        <v>2588</v>
      </c>
      <c r="E119" s="184"/>
    </row>
    <row r="120" spans="1:5" s="122" customFormat="1" ht="18" customHeight="1" x14ac:dyDescent="0.25">
      <c r="A120" s="136" t="str">
        <f>VLOOKUP(B120,'[2]LISTADO ATM'!$A$2:$C$822,3,0)</f>
        <v>ESTE</v>
      </c>
      <c r="B120" s="156">
        <v>495</v>
      </c>
      <c r="C120" s="136" t="str">
        <f>VLOOKUP(B120,'[2]LISTADO ATM'!$A$2:$B$822,2,0)</f>
        <v>ATM Cemento PANAM</v>
      </c>
      <c r="D120" s="184" t="s">
        <v>2588</v>
      </c>
      <c r="E120" s="184"/>
    </row>
    <row r="121" spans="1:5" s="108" customFormat="1" ht="18.75" customHeight="1" x14ac:dyDescent="0.25">
      <c r="A121" s="136" t="str">
        <f>VLOOKUP(B121,'[2]LISTADO ATM'!$A$2:$C$822,3,0)</f>
        <v>NORTE</v>
      </c>
      <c r="B121" s="156">
        <v>754</v>
      </c>
      <c r="C121" s="136" t="str">
        <f>VLOOKUP(B121,'[2]LISTADO ATM'!$A$2:$B$822,2,0)</f>
        <v xml:space="preserve">ATM Autobanco Oficina Licey al Medio </v>
      </c>
      <c r="D121" s="184" t="s">
        <v>2588</v>
      </c>
      <c r="E121" s="184"/>
    </row>
    <row r="122" spans="1:5" s="114" customFormat="1" ht="18" customHeight="1" x14ac:dyDescent="0.25">
      <c r="A122" s="136" t="str">
        <f>VLOOKUP(B122,'[2]LISTADO ATM'!$A$2:$C$822,3,0)</f>
        <v>SUR</v>
      </c>
      <c r="B122" s="156">
        <v>733</v>
      </c>
      <c r="C122" s="136" t="str">
        <f>VLOOKUP(B122,'[2]LISTADO ATM'!$A$2:$B$822,2,0)</f>
        <v xml:space="preserve">ATM Zona Franca Perdenales </v>
      </c>
      <c r="D122" s="184" t="s">
        <v>2588</v>
      </c>
      <c r="E122" s="184"/>
    </row>
    <row r="123" spans="1:5" s="123" customFormat="1" ht="18" customHeight="1" x14ac:dyDescent="0.25">
      <c r="A123" s="136" t="str">
        <f>VLOOKUP(B123,'[2]LISTADO ATM'!$A$2:$C$822,3,0)</f>
        <v>NORTE</v>
      </c>
      <c r="B123" s="156">
        <v>635</v>
      </c>
      <c r="C123" s="136" t="str">
        <f>VLOOKUP(B123,'[2]LISTADO ATM'!$A$2:$B$822,2,0)</f>
        <v xml:space="preserve">ATM Zona Franca Tamboril </v>
      </c>
      <c r="D123" s="184" t="s">
        <v>2588</v>
      </c>
      <c r="E123" s="184"/>
    </row>
    <row r="124" spans="1:5" s="123" customFormat="1" ht="18" customHeight="1" x14ac:dyDescent="0.25">
      <c r="A124" s="136" t="str">
        <f>VLOOKUP(B124,'[2]LISTADO ATM'!$A$2:$C$822,3,0)</f>
        <v>DISTRITO NACIONAL</v>
      </c>
      <c r="B124" s="156">
        <v>618</v>
      </c>
      <c r="C124" s="136" t="str">
        <f>VLOOKUP(B124,'[2]LISTADO ATM'!$A$2:$B$822,2,0)</f>
        <v xml:space="preserve">ATM Bienes Nacionales </v>
      </c>
      <c r="D124" s="184" t="s">
        <v>2588</v>
      </c>
      <c r="E124" s="184"/>
    </row>
    <row r="125" spans="1:5" s="123" customFormat="1" ht="18" customHeight="1" x14ac:dyDescent="0.25">
      <c r="A125" s="136" t="e">
        <f>VLOOKUP(B125,'[2]LISTADO ATM'!$A$2:$C$822,3,0)</f>
        <v>#N/A</v>
      </c>
      <c r="B125" s="156">
        <v>991</v>
      </c>
      <c r="C125" s="136" t="e">
        <f>VLOOKUP(B125,'[2]LISTADO ATM'!$A$2:$B$822,2,0)</f>
        <v>#N/A</v>
      </c>
      <c r="D125" s="184" t="s">
        <v>2588</v>
      </c>
      <c r="E125" s="184"/>
    </row>
    <row r="126" spans="1:5" s="123" customFormat="1" ht="18" customHeight="1" x14ac:dyDescent="0.25">
      <c r="A126" s="136" t="str">
        <f>VLOOKUP(B126,'[2]LISTADO ATM'!$A$2:$C$822,3,0)</f>
        <v>SUR</v>
      </c>
      <c r="B126" s="156">
        <v>297</v>
      </c>
      <c r="C126" s="136" t="str">
        <f>VLOOKUP(B126,'[2]LISTADO ATM'!$A$2:$B$822,2,0)</f>
        <v xml:space="preserve">ATM S/M Cadena Ocoa </v>
      </c>
      <c r="D126" s="184" t="s">
        <v>2588</v>
      </c>
      <c r="E126" s="184"/>
    </row>
    <row r="127" spans="1:5" s="123" customFormat="1" ht="18" customHeight="1" x14ac:dyDescent="0.25">
      <c r="A127" s="136" t="str">
        <f>VLOOKUP(B127,'[2]LISTADO ATM'!$A$2:$C$822,3,0)</f>
        <v>DISTRITO NACIONAL</v>
      </c>
      <c r="B127" s="156">
        <v>378</v>
      </c>
      <c r="C127" s="136" t="str">
        <f>VLOOKUP(B127,'[2]LISTADO ATM'!$A$2:$B$822,2,0)</f>
        <v>ATM UNP Villa Flores</v>
      </c>
      <c r="D127" s="184" t="s">
        <v>2588</v>
      </c>
      <c r="E127" s="184"/>
    </row>
    <row r="128" spans="1:5" s="123" customFormat="1" ht="18" customHeight="1" x14ac:dyDescent="0.25">
      <c r="A128" s="136" t="str">
        <f>VLOOKUP(B128,'[2]LISTADO ATM'!$A$2:$C$822,3,0)</f>
        <v>ESTE</v>
      </c>
      <c r="B128" s="156">
        <v>111</v>
      </c>
      <c r="C128" s="136" t="str">
        <f>VLOOKUP(B128,'[2]LISTADO ATM'!$A$2:$B$822,2,0)</f>
        <v xml:space="preserve">ATM Oficina San Pedro </v>
      </c>
      <c r="D128" s="184" t="s">
        <v>2624</v>
      </c>
      <c r="E128" s="184"/>
    </row>
    <row r="129" spans="1:5" s="123" customFormat="1" ht="18" customHeight="1" x14ac:dyDescent="0.25">
      <c r="A129" s="136" t="str">
        <f>VLOOKUP(B129,'[2]LISTADO ATM'!$A$2:$C$822,3,0)</f>
        <v>ESTE</v>
      </c>
      <c r="B129" s="156">
        <v>78</v>
      </c>
      <c r="C129" s="136" t="str">
        <f>VLOOKUP(B129,'[2]LISTADO ATM'!$A$2:$B$822,2,0)</f>
        <v xml:space="preserve">ATM Hotel Nickelodeon II ( Punta Cana) </v>
      </c>
      <c r="D129" s="184" t="s">
        <v>2588</v>
      </c>
      <c r="E129" s="184"/>
    </row>
    <row r="130" spans="1:5" s="123" customFormat="1" ht="18" customHeight="1" x14ac:dyDescent="0.25">
      <c r="A130" s="136" t="str">
        <f>VLOOKUP(B130,'[2]LISTADO ATM'!$A$2:$C$822,3,0)</f>
        <v>DISTRITO NACIONAL</v>
      </c>
      <c r="B130" s="156">
        <v>823</v>
      </c>
      <c r="C130" s="136" t="str">
        <f>VLOOKUP(B130,'[2]LISTADO ATM'!$A$2:$B$822,2,0)</f>
        <v xml:space="preserve">ATM UNP El Carril (Haina) </v>
      </c>
      <c r="D130" s="184" t="s">
        <v>2588</v>
      </c>
      <c r="E130" s="184"/>
    </row>
    <row r="131" spans="1:5" s="123" customFormat="1" ht="18" customHeight="1" x14ac:dyDescent="0.25">
      <c r="A131" s="136" t="str">
        <f>VLOOKUP(B131,'[2]LISTADO ATM'!$A$2:$C$822,3,0)</f>
        <v>NORTE</v>
      </c>
      <c r="B131" s="156">
        <v>662</v>
      </c>
      <c r="C131" s="136" t="str">
        <f>VLOOKUP(B131,'[2]LISTADO ATM'!$A$2:$B$822,2,0)</f>
        <v>ATM UTESA (Santiago)</v>
      </c>
      <c r="D131" s="184" t="s">
        <v>2588</v>
      </c>
      <c r="E131" s="184"/>
    </row>
    <row r="132" spans="1:5" s="123" customFormat="1" ht="18" customHeight="1" x14ac:dyDescent="0.25">
      <c r="A132" s="136" t="str">
        <f>VLOOKUP(B132,'[2]LISTADO ATM'!$A$2:$C$822,3,0)</f>
        <v>DISTRITO NACIONAL</v>
      </c>
      <c r="B132" s="156">
        <v>225</v>
      </c>
      <c r="C132" s="136" t="str">
        <f>VLOOKUP(B132,'[2]LISTADO ATM'!$A$2:$B$822,2,0)</f>
        <v xml:space="preserve">ATM S/M Nacional Arroyo Hondo </v>
      </c>
      <c r="D132" s="184" t="s">
        <v>2624</v>
      </c>
      <c r="E132" s="184"/>
    </row>
    <row r="133" spans="1:5" s="123" customFormat="1" ht="18" customHeight="1" x14ac:dyDescent="0.25">
      <c r="A133" s="136" t="str">
        <f>VLOOKUP(B133,'[2]LISTADO ATM'!$A$2:$C$822,3,0)</f>
        <v>DISTRITO NACIONAL</v>
      </c>
      <c r="B133" s="156">
        <v>734</v>
      </c>
      <c r="C133" s="136" t="str">
        <f>VLOOKUP(B133,'[2]LISTADO ATM'!$A$2:$B$822,2,0)</f>
        <v xml:space="preserve">ATM Oficina Independencia I </v>
      </c>
      <c r="D133" s="184" t="s">
        <v>2588</v>
      </c>
      <c r="E133" s="184"/>
    </row>
    <row r="134" spans="1:5" s="123" customFormat="1" ht="18" customHeight="1" x14ac:dyDescent="0.25">
      <c r="A134" s="136" t="str">
        <f>VLOOKUP(B134,'[2]LISTADO ATM'!$A$2:$C$822,3,0)</f>
        <v>DISTRITO NACIONAL</v>
      </c>
      <c r="B134" s="156">
        <v>735</v>
      </c>
      <c r="C134" s="136" t="str">
        <f>VLOOKUP(B134,'[2]LISTADO ATM'!$A$2:$B$822,2,0)</f>
        <v xml:space="preserve">ATM Oficina Independencia II  </v>
      </c>
      <c r="D134" s="184" t="s">
        <v>2588</v>
      </c>
      <c r="E134" s="184"/>
    </row>
    <row r="135" spans="1:5" s="123" customFormat="1" ht="18" customHeight="1" x14ac:dyDescent="0.25">
      <c r="A135" s="136" t="str">
        <f>VLOOKUP(B135,'[2]LISTADO ATM'!$A$2:$C$822,3,0)</f>
        <v>DISTRITO NACIONAL</v>
      </c>
      <c r="B135" s="156">
        <v>354</v>
      </c>
      <c r="C135" s="136" t="str">
        <f>VLOOKUP(B135,'[2]LISTADO ATM'!$A$2:$B$822,2,0)</f>
        <v xml:space="preserve">ATM Oficina Núñez de Cáceres II </v>
      </c>
      <c r="D135" s="184" t="s">
        <v>2588</v>
      </c>
      <c r="E135" s="184"/>
    </row>
    <row r="136" spans="1:5" s="123" customFormat="1" ht="18" customHeight="1" x14ac:dyDescent="0.25">
      <c r="A136" s="136" t="str">
        <f>VLOOKUP(B136,'[2]LISTADO ATM'!$A$2:$C$822,3,0)</f>
        <v>ESTE</v>
      </c>
      <c r="B136" s="156">
        <v>204</v>
      </c>
      <c r="C136" s="136" t="str">
        <f>VLOOKUP(B136,'[2]LISTADO ATM'!$A$2:$B$822,2,0)</f>
        <v>ATM Hotel Dominicus II</v>
      </c>
      <c r="D136" s="184" t="s">
        <v>2588</v>
      </c>
      <c r="E136" s="184"/>
    </row>
    <row r="137" spans="1:5" s="123" customFormat="1" ht="18" customHeight="1" x14ac:dyDescent="0.25">
      <c r="A137" s="136" t="e">
        <f>VLOOKUP(B137,'[2]LISTADO ATM'!$A$2:$C$822,3,0)</f>
        <v>#N/A</v>
      </c>
      <c r="B137" s="156"/>
      <c r="C137" s="136" t="e">
        <f>VLOOKUP(B137,'[2]LISTADO ATM'!$A$2:$B$822,2,0)</f>
        <v>#N/A</v>
      </c>
      <c r="D137" s="184"/>
      <c r="E137" s="184"/>
    </row>
    <row r="138" spans="1:5" s="123" customFormat="1" ht="18" customHeight="1" x14ac:dyDescent="0.25">
      <c r="A138" s="136" t="e">
        <f>VLOOKUP(B138,'[2]LISTADO ATM'!$A$2:$C$822,3,0)</f>
        <v>#N/A</v>
      </c>
      <c r="B138" s="156"/>
      <c r="C138" s="136" t="e">
        <f>VLOOKUP(B138,'[2]LISTADO ATM'!$A$2:$B$822,2,0)</f>
        <v>#N/A</v>
      </c>
      <c r="D138" s="184"/>
      <c r="E138" s="184"/>
    </row>
    <row r="139" spans="1:5" s="123" customFormat="1" ht="18" customHeight="1" x14ac:dyDescent="0.25">
      <c r="A139" s="136" t="e">
        <f>VLOOKUP(B139,'[2]LISTADO ATM'!$A$2:$C$822,3,0)</f>
        <v>#N/A</v>
      </c>
      <c r="B139" s="156"/>
      <c r="C139" s="136" t="e">
        <f>VLOOKUP(B139,'[2]LISTADO ATM'!$A$2:$B$822,2,0)</f>
        <v>#N/A</v>
      </c>
      <c r="D139" s="184"/>
      <c r="E139" s="184"/>
    </row>
    <row r="140" spans="1:5" s="123" customFormat="1" ht="18" customHeight="1" x14ac:dyDescent="0.25">
      <c r="A140" s="136" t="e">
        <f>VLOOKUP(B140,'[2]LISTADO ATM'!$A$2:$C$822,3,0)</f>
        <v>#N/A</v>
      </c>
      <c r="B140" s="156"/>
      <c r="C140" s="136" t="e">
        <f>VLOOKUP(B140,'[2]LISTADO ATM'!$A$2:$B$822,2,0)</f>
        <v>#N/A</v>
      </c>
      <c r="D140" s="184"/>
      <c r="E140" s="184"/>
    </row>
    <row r="141" spans="1:5" s="123" customFormat="1" ht="18" customHeight="1" x14ac:dyDescent="0.25">
      <c r="A141" s="136" t="e">
        <f>VLOOKUP(B141,'[2]LISTADO ATM'!$A$2:$C$822,3,0)</f>
        <v>#N/A</v>
      </c>
      <c r="B141" s="156"/>
      <c r="C141" s="136" t="e">
        <f>VLOOKUP(B141,'[2]LISTADO ATM'!$A$2:$B$822,2,0)</f>
        <v>#N/A</v>
      </c>
      <c r="D141" s="184"/>
      <c r="E141" s="184"/>
    </row>
    <row r="142" spans="1:5" s="123" customFormat="1" ht="18" customHeight="1" x14ac:dyDescent="0.25">
      <c r="A142" s="136" t="e">
        <f>VLOOKUP(B142,'[2]LISTADO ATM'!$A$2:$C$822,3,0)</f>
        <v>#N/A</v>
      </c>
      <c r="B142" s="156"/>
      <c r="C142" s="136" t="e">
        <f>VLOOKUP(B142,'[2]LISTADO ATM'!$A$2:$B$822,2,0)</f>
        <v>#N/A</v>
      </c>
      <c r="D142" s="184"/>
      <c r="E142" s="184"/>
    </row>
    <row r="143" spans="1:5" s="123" customFormat="1" ht="18" customHeight="1" x14ac:dyDescent="0.25">
      <c r="A143" s="136" t="e">
        <f>VLOOKUP(B143,'[2]LISTADO ATM'!$A$2:$C$822,3,0)</f>
        <v>#N/A</v>
      </c>
      <c r="B143" s="156"/>
      <c r="C143" s="136" t="e">
        <f>VLOOKUP(B143,'[2]LISTADO ATM'!$A$2:$B$822,2,0)</f>
        <v>#N/A</v>
      </c>
      <c r="D143" s="184"/>
      <c r="E143" s="184"/>
    </row>
    <row r="144" spans="1:5" s="114" customFormat="1" ht="18" x14ac:dyDescent="0.25">
      <c r="A144" s="136" t="e">
        <f>VLOOKUP(B144,'[2]LISTADO ATM'!$A$2:$C$822,3,0)</f>
        <v>#N/A</v>
      </c>
      <c r="B144" s="154"/>
      <c r="C144" s="136" t="e">
        <f>VLOOKUP(B144,'[2]LISTADO ATM'!$A$2:$B$822,2,0)</f>
        <v>#N/A</v>
      </c>
      <c r="D144" s="184"/>
      <c r="E144" s="184"/>
    </row>
    <row r="145" spans="1:6" s="114" customFormat="1" ht="18.75" customHeight="1" thickBot="1" x14ac:dyDescent="0.3">
      <c r="A145" s="136" t="e">
        <f>VLOOKUP(B145,'[2]LISTADO ATM'!$A$2:$C$822,3,0)</f>
        <v>#N/A</v>
      </c>
      <c r="B145" s="154"/>
      <c r="C145" s="136" t="e">
        <f>VLOOKUP(B145,'[2]LISTADO ATM'!$A$2:$B$822,2,0)</f>
        <v>#N/A</v>
      </c>
      <c r="D145" s="184"/>
      <c r="E145" s="184"/>
    </row>
    <row r="146" spans="1:6" s="108" customFormat="1" ht="18.75" customHeight="1" thickBot="1" x14ac:dyDescent="0.3">
      <c r="A146" s="137" t="s">
        <v>2464</v>
      </c>
      <c r="B146" s="155">
        <f>COUNT(B117:B145)</f>
        <v>20</v>
      </c>
      <c r="C146" s="143"/>
      <c r="D146" s="143"/>
      <c r="E146" s="147"/>
      <c r="F146" s="114"/>
    </row>
    <row r="147" spans="1:6" s="108" customFormat="1" ht="18" customHeight="1" x14ac:dyDescent="0.25">
      <c r="A147" s="123"/>
      <c r="B147" s="142"/>
      <c r="C147" s="123"/>
      <c r="D147" s="123"/>
      <c r="E147" s="138"/>
      <c r="F147" s="114"/>
    </row>
    <row r="148" spans="1:6" s="114" customFormat="1" ht="18" customHeight="1" x14ac:dyDescent="0.25">
      <c r="A148" s="123"/>
      <c r="B148" s="142"/>
      <c r="C148" s="123"/>
      <c r="D148" s="123"/>
      <c r="E148" s="138"/>
    </row>
    <row r="149" spans="1:6" s="114" customFormat="1" ht="18" customHeight="1" x14ac:dyDescent="0.25">
      <c r="A149" s="123"/>
      <c r="B149" s="142"/>
      <c r="C149" s="123"/>
      <c r="D149" s="123"/>
      <c r="E149" s="138"/>
    </row>
    <row r="150" spans="1:6" s="108" customFormat="1" x14ac:dyDescent="0.25">
      <c r="A150" s="123"/>
      <c r="B150" s="142"/>
      <c r="C150" s="123"/>
      <c r="D150" s="123"/>
      <c r="E150" s="138"/>
      <c r="F150" s="114"/>
    </row>
    <row r="151" spans="1:6" s="108" customFormat="1" ht="18.75" customHeight="1" x14ac:dyDescent="0.25">
      <c r="A151" s="123"/>
      <c r="B151" s="142"/>
      <c r="C151" s="123"/>
      <c r="D151" s="123"/>
      <c r="E151" s="138"/>
      <c r="F151" s="114"/>
    </row>
    <row r="152" spans="1:6" s="108" customFormat="1" ht="18.75" customHeight="1" x14ac:dyDescent="0.25">
      <c r="A152" s="123"/>
      <c r="B152" s="142"/>
      <c r="C152" s="123"/>
      <c r="D152" s="123"/>
      <c r="E152" s="138"/>
      <c r="F152" s="114"/>
    </row>
    <row r="153" spans="1:6" s="108" customFormat="1" x14ac:dyDescent="0.25">
      <c r="A153" s="123"/>
      <c r="B153" s="142"/>
      <c r="C153" s="123"/>
      <c r="D153" s="123"/>
      <c r="E153" s="138"/>
      <c r="F153" s="114"/>
    </row>
    <row r="154" spans="1:6" s="114" customFormat="1" ht="18" customHeight="1" x14ac:dyDescent="0.25">
      <c r="A154" s="123"/>
      <c r="B154" s="142"/>
      <c r="C154" s="123"/>
      <c r="D154" s="123"/>
      <c r="E154" s="138"/>
    </row>
    <row r="155" spans="1:6" s="114" customFormat="1" ht="18.75" customHeight="1" x14ac:dyDescent="0.25">
      <c r="A155" s="123"/>
      <c r="B155" s="142"/>
      <c r="C155" s="123"/>
      <c r="D155" s="123"/>
      <c r="E155" s="138"/>
    </row>
    <row r="156" spans="1:6" s="114" customFormat="1" x14ac:dyDescent="0.25">
      <c r="A156" s="123"/>
      <c r="B156" s="142"/>
      <c r="C156" s="123"/>
      <c r="D156" s="123"/>
      <c r="E156" s="138"/>
    </row>
    <row r="157" spans="1:6" s="108" customFormat="1" x14ac:dyDescent="0.25">
      <c r="A157" s="123"/>
      <c r="B157" s="142"/>
      <c r="C157" s="123"/>
      <c r="D157" s="123"/>
      <c r="E157" s="138"/>
    </row>
    <row r="158" spans="1:6" s="108" customFormat="1" ht="18.75" customHeight="1" x14ac:dyDescent="0.25">
      <c r="A158" s="123"/>
      <c r="B158" s="142"/>
      <c r="C158" s="123"/>
      <c r="D158" s="123"/>
      <c r="E158" s="138"/>
    </row>
    <row r="159" spans="1:6" s="108" customFormat="1" ht="18" customHeight="1" x14ac:dyDescent="0.25">
      <c r="A159" s="123"/>
      <c r="B159" s="142"/>
      <c r="C159" s="123"/>
      <c r="D159" s="123"/>
      <c r="E159" s="138"/>
    </row>
    <row r="160" spans="1:6" s="108" customFormat="1" x14ac:dyDescent="0.25">
      <c r="A160" s="123"/>
      <c r="B160" s="142"/>
      <c r="C160" s="123"/>
      <c r="D160" s="123"/>
      <c r="E160" s="138"/>
    </row>
    <row r="161" spans="1:5" s="108" customFormat="1" ht="18.75" customHeight="1" x14ac:dyDescent="0.25">
      <c r="A161" s="123"/>
      <c r="B161" s="142"/>
      <c r="C161" s="123"/>
      <c r="D161" s="123"/>
      <c r="E161" s="138"/>
    </row>
    <row r="162" spans="1:5" s="108" customFormat="1" ht="18" customHeight="1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ht="18" customHeight="1" x14ac:dyDescent="0.25">
      <c r="A165" s="123"/>
      <c r="B165" s="142"/>
      <c r="C165" s="123"/>
      <c r="D165" s="123"/>
      <c r="E165" s="138"/>
    </row>
    <row r="166" spans="1:5" ht="18" customHeight="1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ht="18.75" customHeight="1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s="108" customFormat="1" ht="18.75" customHeight="1" x14ac:dyDescent="0.25">
      <c r="A171" s="123"/>
      <c r="B171" s="142"/>
      <c r="C171" s="123"/>
      <c r="D171" s="123"/>
      <c r="E171" s="138"/>
    </row>
    <row r="172" spans="1:5" s="108" customFormat="1" ht="18" customHeight="1" x14ac:dyDescent="0.25">
      <c r="A172" s="123"/>
      <c r="B172" s="142"/>
      <c r="C172" s="123"/>
      <c r="D172" s="123"/>
      <c r="E172" s="138"/>
    </row>
    <row r="173" spans="1:5" s="108" customFormat="1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x14ac:dyDescent="0.25">
      <c r="A183" s="123"/>
      <c r="B183" s="142"/>
      <c r="C183" s="123"/>
      <c r="D183" s="123"/>
      <c r="E183" s="138"/>
    </row>
    <row r="184" spans="1:5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</sheetData>
  <mergeCells count="43">
    <mergeCell ref="D145:E145"/>
    <mergeCell ref="D120:E120"/>
    <mergeCell ref="D121:E121"/>
    <mergeCell ref="D122:E122"/>
    <mergeCell ref="D144:E144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F1:G1"/>
    <mergeCell ref="A1:E1"/>
    <mergeCell ref="A2:E2"/>
    <mergeCell ref="A7:E7"/>
    <mergeCell ref="C33:E33"/>
    <mergeCell ref="A35:E35"/>
    <mergeCell ref="C39:E39"/>
    <mergeCell ref="A41:E41"/>
    <mergeCell ref="A77:E77"/>
    <mergeCell ref="A95:E95"/>
    <mergeCell ref="A112:B112"/>
    <mergeCell ref="A113:B113"/>
    <mergeCell ref="D134:E134"/>
    <mergeCell ref="D135:E135"/>
    <mergeCell ref="D136:E136"/>
    <mergeCell ref="A115:E115"/>
    <mergeCell ref="D116:E116"/>
    <mergeCell ref="D117:E117"/>
    <mergeCell ref="D118:E118"/>
    <mergeCell ref="D119:E119"/>
    <mergeCell ref="D142:E142"/>
    <mergeCell ref="D143:E143"/>
    <mergeCell ref="D137:E137"/>
    <mergeCell ref="D138:E138"/>
    <mergeCell ref="D139:E139"/>
    <mergeCell ref="D140:E140"/>
    <mergeCell ref="D141:E141"/>
  </mergeCells>
  <phoneticPr fontId="46" type="noConversion"/>
  <conditionalFormatting sqref="B411:B1048576">
    <cfRule type="duplicateValues" dxfId="355" priority="1048"/>
  </conditionalFormatting>
  <conditionalFormatting sqref="B323:B410">
    <cfRule type="duplicateValues" dxfId="354" priority="812"/>
    <cfRule type="duplicateValues" dxfId="353" priority="815"/>
    <cfRule type="duplicateValues" dxfId="352" priority="817"/>
  </conditionalFormatting>
  <conditionalFormatting sqref="E323:E410">
    <cfRule type="duplicateValues" dxfId="351" priority="816"/>
  </conditionalFormatting>
  <conditionalFormatting sqref="E323:E410">
    <cfRule type="duplicateValues" dxfId="350" priority="813"/>
  </conditionalFormatting>
  <conditionalFormatting sqref="B147:B322">
    <cfRule type="duplicateValues" dxfId="349" priority="130395"/>
    <cfRule type="duplicateValues" dxfId="348" priority="130396"/>
    <cfRule type="duplicateValues" dxfId="347" priority="130397"/>
    <cfRule type="duplicateValues" dxfId="346" priority="130398"/>
  </conditionalFormatting>
  <conditionalFormatting sqref="E147:E322">
    <cfRule type="duplicateValues" dxfId="345" priority="130399"/>
  </conditionalFormatting>
  <conditionalFormatting sqref="E118">
    <cfRule type="duplicateValues" dxfId="344" priority="101"/>
  </conditionalFormatting>
  <conditionalFormatting sqref="E146">
    <cfRule type="duplicateValues" dxfId="343" priority="100"/>
  </conditionalFormatting>
  <conditionalFormatting sqref="E117">
    <cfRule type="duplicateValues" dxfId="342" priority="99"/>
  </conditionalFormatting>
  <conditionalFormatting sqref="E117">
    <cfRule type="duplicateValues" dxfId="341" priority="98"/>
  </conditionalFormatting>
  <conditionalFormatting sqref="E146 E118 E1:E7 E75:E77 E93:E95 E110:E116 E39:E41 E33:E35">
    <cfRule type="duplicateValues" dxfId="340" priority="97"/>
  </conditionalFormatting>
  <conditionalFormatting sqref="E146 E1:E7 E39:E41 E110:E116 E75:E77 E93:E95 E33:E35">
    <cfRule type="duplicateValues" dxfId="339" priority="96"/>
  </conditionalFormatting>
  <conditionalFormatting sqref="E119">
    <cfRule type="duplicateValues" dxfId="338" priority="95"/>
  </conditionalFormatting>
  <conditionalFormatting sqref="E119">
    <cfRule type="duplicateValues" dxfId="337" priority="94"/>
  </conditionalFormatting>
  <conditionalFormatting sqref="B37">
    <cfRule type="duplicateValues" dxfId="336" priority="93"/>
  </conditionalFormatting>
  <conditionalFormatting sqref="B37">
    <cfRule type="duplicateValues" dxfId="335" priority="92"/>
  </conditionalFormatting>
  <conditionalFormatting sqref="E37">
    <cfRule type="duplicateValues" dxfId="334" priority="91"/>
  </conditionalFormatting>
  <conditionalFormatting sqref="B37">
    <cfRule type="duplicateValues" dxfId="333" priority="90"/>
  </conditionalFormatting>
  <conditionalFormatting sqref="E37">
    <cfRule type="duplicateValues" dxfId="332" priority="89"/>
  </conditionalFormatting>
  <conditionalFormatting sqref="B23">
    <cfRule type="duplicateValues" dxfId="331" priority="85"/>
    <cfRule type="duplicateValues" dxfId="330" priority="86"/>
    <cfRule type="duplicateValues" dxfId="329" priority="87"/>
    <cfRule type="duplicateValues" dxfId="328" priority="88"/>
  </conditionalFormatting>
  <conditionalFormatting sqref="E43:E46 E22 E19:E20">
    <cfRule type="duplicateValues" dxfId="327" priority="84"/>
  </conditionalFormatting>
  <conditionalFormatting sqref="B97:B98">
    <cfRule type="duplicateValues" dxfId="326" priority="80"/>
    <cfRule type="duplicateValues" dxfId="325" priority="81"/>
    <cfRule type="duplicateValues" dxfId="324" priority="82"/>
    <cfRule type="duplicateValues" dxfId="323" priority="83"/>
  </conditionalFormatting>
  <conditionalFormatting sqref="E97">
    <cfRule type="duplicateValues" dxfId="322" priority="79"/>
  </conditionalFormatting>
  <conditionalFormatting sqref="B92 B82">
    <cfRule type="duplicateValues" dxfId="321" priority="78"/>
  </conditionalFormatting>
  <conditionalFormatting sqref="B82">
    <cfRule type="duplicateValues" dxfId="320" priority="77"/>
  </conditionalFormatting>
  <conditionalFormatting sqref="E92 E82">
    <cfRule type="duplicateValues" dxfId="319" priority="76"/>
  </conditionalFormatting>
  <conditionalFormatting sqref="E82">
    <cfRule type="duplicateValues" dxfId="318" priority="75"/>
  </conditionalFormatting>
  <conditionalFormatting sqref="B81 B9">
    <cfRule type="duplicateValues" dxfId="317" priority="74"/>
  </conditionalFormatting>
  <conditionalFormatting sqref="E81 E9">
    <cfRule type="duplicateValues" dxfId="316" priority="73"/>
  </conditionalFormatting>
  <conditionalFormatting sqref="B83:B84">
    <cfRule type="duplicateValues" dxfId="315" priority="72"/>
  </conditionalFormatting>
  <conditionalFormatting sqref="B83:B84">
    <cfRule type="duplicateValues" dxfId="314" priority="71"/>
  </conditionalFormatting>
  <conditionalFormatting sqref="E83:E84">
    <cfRule type="duplicateValues" dxfId="313" priority="70"/>
  </conditionalFormatting>
  <conditionalFormatting sqref="E83:E84">
    <cfRule type="duplicateValues" dxfId="312" priority="69"/>
  </conditionalFormatting>
  <conditionalFormatting sqref="B144:B145">
    <cfRule type="duplicateValues" dxfId="311" priority="68"/>
  </conditionalFormatting>
  <conditionalFormatting sqref="B144:B145">
    <cfRule type="duplicateValues" dxfId="310" priority="67"/>
  </conditionalFormatting>
  <conditionalFormatting sqref="B137:B143">
    <cfRule type="duplicateValues" dxfId="309" priority="66"/>
  </conditionalFormatting>
  <conditionalFormatting sqref="B137:B143">
    <cfRule type="duplicateValues" dxfId="308" priority="65"/>
  </conditionalFormatting>
  <conditionalFormatting sqref="B49:B50 B14">
    <cfRule type="duplicateValues" dxfId="307" priority="102"/>
  </conditionalFormatting>
  <conditionalFormatting sqref="E49:E50 E14">
    <cfRule type="duplicateValues" dxfId="306" priority="103"/>
  </conditionalFormatting>
  <conditionalFormatting sqref="B49:B50 B14">
    <cfRule type="duplicateValues" dxfId="305" priority="104"/>
    <cfRule type="duplicateValues" dxfId="304" priority="105"/>
    <cfRule type="duplicateValues" dxfId="303" priority="106"/>
    <cfRule type="duplicateValues" dxfId="302" priority="107"/>
  </conditionalFormatting>
  <conditionalFormatting sqref="E53 E23">
    <cfRule type="duplicateValues" dxfId="301" priority="108"/>
  </conditionalFormatting>
  <conditionalFormatting sqref="E56">
    <cfRule type="duplicateValues" dxfId="300" priority="109"/>
  </conditionalFormatting>
  <conditionalFormatting sqref="B27:B32">
    <cfRule type="duplicateValues" dxfId="299" priority="110"/>
  </conditionalFormatting>
  <conditionalFormatting sqref="E27:E32">
    <cfRule type="duplicateValues" dxfId="298" priority="111"/>
  </conditionalFormatting>
  <conditionalFormatting sqref="E38">
    <cfRule type="duplicateValues" dxfId="297" priority="53"/>
  </conditionalFormatting>
  <conditionalFormatting sqref="B38">
    <cfRule type="duplicateValues" dxfId="296" priority="52"/>
  </conditionalFormatting>
  <conditionalFormatting sqref="B38">
    <cfRule type="duplicateValues" dxfId="295" priority="54"/>
  </conditionalFormatting>
  <conditionalFormatting sqref="B38">
    <cfRule type="duplicateValues" dxfId="294" priority="55"/>
  </conditionalFormatting>
  <conditionalFormatting sqref="E38">
    <cfRule type="duplicateValues" dxfId="293" priority="56"/>
  </conditionalFormatting>
  <conditionalFormatting sqref="B110:B115">
    <cfRule type="duplicateValues" dxfId="292" priority="113"/>
  </conditionalFormatting>
  <conditionalFormatting sqref="E38">
    <cfRule type="duplicateValues" dxfId="291" priority="117"/>
  </conditionalFormatting>
  <conditionalFormatting sqref="B109 B38">
    <cfRule type="duplicateValues" dxfId="290" priority="118"/>
  </conditionalFormatting>
  <conditionalFormatting sqref="B51 B10:B11 B15">
    <cfRule type="duplicateValues" dxfId="289" priority="123"/>
  </conditionalFormatting>
  <conditionalFormatting sqref="E51 E10:E11 E15">
    <cfRule type="duplicateValues" dxfId="288" priority="124"/>
  </conditionalFormatting>
  <conditionalFormatting sqref="B51 B10:B11 B15">
    <cfRule type="duplicateValues" dxfId="287" priority="125"/>
    <cfRule type="duplicateValues" dxfId="286" priority="126"/>
    <cfRule type="duplicateValues" dxfId="285" priority="127"/>
    <cfRule type="duplicateValues" dxfId="284" priority="128"/>
  </conditionalFormatting>
  <conditionalFormatting sqref="E47:E48 E12:E13">
    <cfRule type="duplicateValues" dxfId="283" priority="129"/>
  </conditionalFormatting>
  <conditionalFormatting sqref="E57">
    <cfRule type="duplicateValues" dxfId="282" priority="50"/>
  </conditionalFormatting>
  <conditionalFormatting sqref="E98:E99">
    <cfRule type="duplicateValues" dxfId="281" priority="49"/>
  </conditionalFormatting>
  <conditionalFormatting sqref="E100">
    <cfRule type="duplicateValues" dxfId="280" priority="47"/>
  </conditionalFormatting>
  <conditionalFormatting sqref="B85:B91 B17">
    <cfRule type="duplicateValues" dxfId="279" priority="130"/>
  </conditionalFormatting>
  <conditionalFormatting sqref="E85:E91 E17">
    <cfRule type="duplicateValues" dxfId="278" priority="131"/>
  </conditionalFormatting>
  <conditionalFormatting sqref="E79:E80 E26">
    <cfRule type="duplicateValues" dxfId="277" priority="132"/>
  </conditionalFormatting>
  <conditionalFormatting sqref="B146 B33:B35 B79:B80 B39:B41 B93:B95 B53:B55 B75:B77 B1:B7 B110:B115 B18 B25:B26 B21 B23">
    <cfRule type="duplicateValues" dxfId="276" priority="133"/>
  </conditionalFormatting>
  <conditionalFormatting sqref="B146 B79:B80 B39:B41 B33:B35 B93:B95 B53:B55 B75:B77 B1:B7 B110:B115 B18 B25:B26 B21 B23">
    <cfRule type="duplicateValues" dxfId="275" priority="134"/>
  </conditionalFormatting>
  <conditionalFormatting sqref="E146 E23 E1:E7 E79:E80 E26 E39:E41 E33:E35 E93:E96 E53 E75:E77 E110:E119">
    <cfRule type="duplicateValues" dxfId="274" priority="135"/>
  </conditionalFormatting>
  <conditionalFormatting sqref="E58:E61">
    <cfRule type="duplicateValues" dxfId="273" priority="141"/>
  </conditionalFormatting>
  <conditionalFormatting sqref="B52 B24 B16">
    <cfRule type="duplicateValues" dxfId="272" priority="143"/>
  </conditionalFormatting>
  <conditionalFormatting sqref="E52 E24 E16">
    <cfRule type="duplicateValues" dxfId="271" priority="144"/>
  </conditionalFormatting>
  <conditionalFormatting sqref="B52 B24 B16">
    <cfRule type="duplicateValues" dxfId="270" priority="145"/>
    <cfRule type="duplicateValues" dxfId="269" priority="146"/>
    <cfRule type="duplicateValues" dxfId="268" priority="147"/>
    <cfRule type="duplicateValues" dxfId="267" priority="148"/>
  </conditionalFormatting>
  <conditionalFormatting sqref="B56:B74">
    <cfRule type="duplicateValues" dxfId="266" priority="130726"/>
  </conditionalFormatting>
  <conditionalFormatting sqref="B56:B74">
    <cfRule type="duplicateValues" dxfId="265" priority="130728"/>
    <cfRule type="duplicateValues" dxfId="264" priority="130729"/>
    <cfRule type="duplicateValues" dxfId="263" priority="130730"/>
    <cfRule type="duplicateValues" dxfId="262" priority="130731"/>
  </conditionalFormatting>
  <conditionalFormatting sqref="E62:E74">
    <cfRule type="duplicateValues" dxfId="261" priority="130736"/>
  </conditionalFormatting>
  <conditionalFormatting sqref="B99:B108">
    <cfRule type="duplicateValues" dxfId="260" priority="130750"/>
  </conditionalFormatting>
  <conditionalFormatting sqref="E101:E109">
    <cfRule type="duplicateValues" dxfId="259" priority="130758"/>
  </conditionalFormatting>
  <conditionalFormatting sqref="B137:B146 B79:B95 B37:B41 B97:B115 B43:B77 B1:B35">
    <cfRule type="duplicateValues" dxfId="258" priority="130824"/>
  </conditionalFormatting>
  <conditionalFormatting sqref="B123:B124">
    <cfRule type="duplicateValues" dxfId="257" priority="8"/>
  </conditionalFormatting>
  <conditionalFormatting sqref="B123:B124">
    <cfRule type="duplicateValues" dxfId="256" priority="7"/>
  </conditionalFormatting>
  <conditionalFormatting sqref="B121:B122">
    <cfRule type="duplicateValues" dxfId="255" priority="6"/>
  </conditionalFormatting>
  <conditionalFormatting sqref="B121:B122">
    <cfRule type="duplicateValues" dxfId="254" priority="5"/>
  </conditionalFormatting>
  <conditionalFormatting sqref="B120">
    <cfRule type="duplicateValues" dxfId="253" priority="10"/>
  </conditionalFormatting>
  <conditionalFormatting sqref="B117:B119">
    <cfRule type="duplicateValues" dxfId="252" priority="12"/>
  </conditionalFormatting>
  <conditionalFormatting sqref="B117:B119">
    <cfRule type="duplicateValues" dxfId="251" priority="13"/>
  </conditionalFormatting>
  <conditionalFormatting sqref="B1:B1048576">
    <cfRule type="duplicateValues" dxfId="250" priority="1"/>
  </conditionalFormatting>
  <conditionalFormatting sqref="B53:B55 B43:B48 B12:B13 B25 B18:B23">
    <cfRule type="duplicateValues" dxfId="249" priority="130843"/>
    <cfRule type="duplicateValues" dxfId="248" priority="130844"/>
    <cfRule type="duplicateValues" dxfId="247" priority="130845"/>
    <cfRule type="duplicateValues" dxfId="246" priority="130846"/>
  </conditionalFormatting>
  <conditionalFormatting sqref="E54:E55 E18 E25 E21">
    <cfRule type="duplicateValues" dxfId="245" priority="130906"/>
  </conditionalFormatting>
  <conditionalFormatting sqref="B125:B136">
    <cfRule type="duplicateValues" dxfId="244" priority="131264"/>
  </conditionalFormatting>
  <conditionalFormatting sqref="E120:E145">
    <cfRule type="duplicateValues" dxfId="243" priority="131266"/>
  </conditionalFormatting>
  <conditionalFormatting sqref="B117:B136">
    <cfRule type="duplicateValues" dxfId="242" priority="131268"/>
    <cfRule type="duplicateValues" dxfId="241" priority="131269"/>
    <cfRule type="duplicateValues" dxfId="240" priority="13127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2528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2533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2579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2591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2580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2472</v>
      </c>
      <c r="C260" s="38" t="s">
        <v>1272</v>
      </c>
    </row>
    <row r="261" spans="1:3" s="69" customFormat="1" x14ac:dyDescent="0.25">
      <c r="A261" s="87">
        <v>361</v>
      </c>
      <c r="B261" s="87" t="s">
        <v>2544</v>
      </c>
      <c r="C261" s="87" t="s">
        <v>1273</v>
      </c>
    </row>
    <row r="262" spans="1:3" s="69" customFormat="1" x14ac:dyDescent="0.25">
      <c r="A262" s="76">
        <v>363</v>
      </c>
      <c r="B262" s="76" t="s">
        <v>2460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2458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2585</v>
      </c>
      <c r="C266" s="38" t="s">
        <v>1271</v>
      </c>
    </row>
    <row r="267" spans="1:3" x14ac:dyDescent="0.25">
      <c r="A267" s="38">
        <v>368</v>
      </c>
      <c r="B267" s="38" t="s">
        <v>2524</v>
      </c>
      <c r="C267" s="38" t="s">
        <v>1271</v>
      </c>
    </row>
    <row r="268" spans="1:3" x14ac:dyDescent="0.25">
      <c r="A268" s="38">
        <v>369</v>
      </c>
      <c r="B268" s="38" t="s">
        <v>2459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2570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2592</v>
      </c>
      <c r="C273" s="38" t="s">
        <v>1270</v>
      </c>
    </row>
    <row r="274" spans="1:3" x14ac:dyDescent="0.25">
      <c r="A274" s="38">
        <v>375</v>
      </c>
      <c r="B274" s="38" t="s">
        <v>2552</v>
      </c>
      <c r="C274" s="38" t="s">
        <v>1270</v>
      </c>
    </row>
    <row r="275" spans="1:3" x14ac:dyDescent="0.25">
      <c r="A275" s="38">
        <v>376</v>
      </c>
      <c r="B275" s="38" t="s">
        <v>2593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2452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2594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2595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2589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2596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2573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2597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2581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2613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2530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2449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2448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2529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2453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2456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2531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2454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2806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2605</v>
      </c>
      <c r="C842" s="38" t="s">
        <v>1273</v>
      </c>
    </row>
    <row r="843" spans="1:3" x14ac:dyDescent="0.25">
      <c r="A843" s="38">
        <v>379</v>
      </c>
      <c r="B843" s="38" t="s">
        <v>2705</v>
      </c>
      <c r="C843" s="38" t="s">
        <v>1270</v>
      </c>
    </row>
  </sheetData>
  <autoFilter ref="A1:C829">
    <sortState ref="A2:C843">
      <sortCondition sortBy="cellColor" ref="A1:A830" dxfId="101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239" priority="20"/>
  </conditionalFormatting>
  <conditionalFormatting sqref="A830">
    <cfRule type="duplicateValues" dxfId="238" priority="19"/>
  </conditionalFormatting>
  <conditionalFormatting sqref="A831">
    <cfRule type="duplicateValues" dxfId="237" priority="18"/>
  </conditionalFormatting>
  <conditionalFormatting sqref="A832">
    <cfRule type="duplicateValues" dxfId="236" priority="17"/>
  </conditionalFormatting>
  <conditionalFormatting sqref="A833">
    <cfRule type="duplicateValues" dxfId="235" priority="16"/>
  </conditionalFormatting>
  <conditionalFormatting sqref="A844:A1048576 A1:A833">
    <cfRule type="duplicateValues" dxfId="234" priority="15"/>
  </conditionalFormatting>
  <conditionalFormatting sqref="A834:A840">
    <cfRule type="duplicateValues" dxfId="233" priority="14"/>
  </conditionalFormatting>
  <conditionalFormatting sqref="A834:A840">
    <cfRule type="duplicateValues" dxfId="232" priority="13"/>
  </conditionalFormatting>
  <conditionalFormatting sqref="A844:A1048576 A1:A840">
    <cfRule type="duplicateValues" dxfId="231" priority="12"/>
  </conditionalFormatting>
  <conditionalFormatting sqref="A841">
    <cfRule type="duplicateValues" dxfId="230" priority="11"/>
  </conditionalFormatting>
  <conditionalFormatting sqref="A841">
    <cfRule type="duplicateValues" dxfId="229" priority="10"/>
  </conditionalFormatting>
  <conditionalFormatting sqref="A841">
    <cfRule type="duplicateValues" dxfId="228" priority="9"/>
  </conditionalFormatting>
  <conditionalFormatting sqref="A842">
    <cfRule type="duplicateValues" dxfId="227" priority="8"/>
  </conditionalFormatting>
  <conditionalFormatting sqref="A842">
    <cfRule type="duplicateValues" dxfId="226" priority="7"/>
  </conditionalFormatting>
  <conditionalFormatting sqref="A842">
    <cfRule type="duplicateValues" dxfId="225" priority="6"/>
  </conditionalFormatting>
  <conditionalFormatting sqref="A1:A842 A844:A1048576">
    <cfRule type="duplicateValues" dxfId="224" priority="5"/>
  </conditionalFormatting>
  <conditionalFormatting sqref="A843">
    <cfRule type="duplicateValues" dxfId="223" priority="4"/>
  </conditionalFormatting>
  <conditionalFormatting sqref="A843">
    <cfRule type="duplicateValues" dxfId="222" priority="3"/>
  </conditionalFormatting>
  <conditionalFormatting sqref="A843">
    <cfRule type="duplicateValues" dxfId="221" priority="2"/>
  </conditionalFormatting>
  <conditionalFormatting sqref="A843">
    <cfRule type="duplicateValues" dxfId="22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3" t="s">
        <v>2413</v>
      </c>
      <c r="B1" s="214"/>
      <c r="C1" s="214"/>
      <c r="D1" s="214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2563</v>
      </c>
      <c r="C3" s="48" t="s">
        <v>2554</v>
      </c>
      <c r="D3" s="60" t="s">
        <v>2539</v>
      </c>
      <c r="E3" s="62"/>
    </row>
    <row r="4" spans="1:5" ht="15.75" x14ac:dyDescent="0.25">
      <c r="A4" s="48">
        <v>3335925995</v>
      </c>
      <c r="B4" s="48" t="s">
        <v>2564</v>
      </c>
      <c r="C4" s="48" t="s">
        <v>2554</v>
      </c>
      <c r="D4" s="60" t="s">
        <v>2539</v>
      </c>
      <c r="E4" s="62"/>
    </row>
    <row r="5" spans="1:5" ht="15.75" x14ac:dyDescent="0.25">
      <c r="A5" s="48">
        <v>3335926016</v>
      </c>
      <c r="B5" s="48" t="s">
        <v>2565</v>
      </c>
      <c r="C5" s="48" t="s">
        <v>2554</v>
      </c>
      <c r="D5" s="60" t="s">
        <v>2536</v>
      </c>
    </row>
    <row r="6" spans="1:5" ht="15.75" x14ac:dyDescent="0.25">
      <c r="A6" s="48">
        <v>3335926017</v>
      </c>
      <c r="B6" s="48" t="s">
        <v>2566</v>
      </c>
      <c r="C6" s="48" t="s">
        <v>2554</v>
      </c>
      <c r="D6" s="60" t="s">
        <v>2536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3" t="s">
        <v>2422</v>
      </c>
      <c r="B18" s="214"/>
      <c r="C18" s="214"/>
      <c r="D18" s="214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2556</v>
      </c>
      <c r="C20" s="48" t="s">
        <v>2539</v>
      </c>
      <c r="D20" s="60" t="s">
        <v>2536</v>
      </c>
    </row>
    <row r="21" spans="1:4" ht="15.75" x14ac:dyDescent="0.25">
      <c r="A21" s="48">
        <v>3335925986</v>
      </c>
      <c r="B21" s="48" t="s">
        <v>2555</v>
      </c>
      <c r="C21" s="48" t="s">
        <v>2539</v>
      </c>
      <c r="D21" s="60" t="s">
        <v>2536</v>
      </c>
    </row>
    <row r="22" spans="1:4" ht="15.75" x14ac:dyDescent="0.25">
      <c r="A22" s="48">
        <v>3335925987</v>
      </c>
      <c r="B22" s="48" t="s">
        <v>2558</v>
      </c>
      <c r="C22" s="48" t="s">
        <v>2539</v>
      </c>
      <c r="D22" s="60" t="s">
        <v>2536</v>
      </c>
    </row>
    <row r="23" spans="1:4" ht="15.75" x14ac:dyDescent="0.25">
      <c r="A23" s="48">
        <v>3335925988</v>
      </c>
      <c r="B23" s="48" t="s">
        <v>2559</v>
      </c>
      <c r="C23" s="48" t="s">
        <v>2539</v>
      </c>
      <c r="D23" s="60" t="s">
        <v>2536</v>
      </c>
    </row>
    <row r="24" spans="1:4" s="77" customFormat="1" ht="15.75" x14ac:dyDescent="0.25">
      <c r="A24" s="48">
        <v>3335925991</v>
      </c>
      <c r="B24" s="48" t="s">
        <v>2560</v>
      </c>
      <c r="C24" s="48" t="s">
        <v>2539</v>
      </c>
      <c r="D24" s="60" t="s">
        <v>2536</v>
      </c>
    </row>
    <row r="25" spans="1:4" s="77" customFormat="1" ht="15.75" x14ac:dyDescent="0.25">
      <c r="A25" s="48">
        <v>3335925992</v>
      </c>
      <c r="B25" s="48" t="s">
        <v>2561</v>
      </c>
      <c r="C25" s="48" t="s">
        <v>2539</v>
      </c>
      <c r="D25" s="60" t="s">
        <v>2536</v>
      </c>
    </row>
    <row r="26" spans="1:4" s="77" customFormat="1" ht="15.75" x14ac:dyDescent="0.25">
      <c r="A26" s="48">
        <v>3335925993</v>
      </c>
      <c r="B26" s="48" t="s">
        <v>2562</v>
      </c>
      <c r="C26" s="48" t="s">
        <v>2539</v>
      </c>
      <c r="D26" s="60" t="s">
        <v>2536</v>
      </c>
    </row>
    <row r="27" spans="1:4" s="77" customFormat="1" ht="15.75" x14ac:dyDescent="0.25">
      <c r="A27" s="48">
        <v>3335925994</v>
      </c>
      <c r="B27" s="48" t="s">
        <v>2557</v>
      </c>
      <c r="C27" s="48" t="s">
        <v>2539</v>
      </c>
      <c r="D27" s="60" t="s">
        <v>2536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19" priority="18"/>
  </conditionalFormatting>
  <conditionalFormatting sqref="B7:B8">
    <cfRule type="duplicateValues" dxfId="218" priority="17"/>
  </conditionalFormatting>
  <conditionalFormatting sqref="A7:A8">
    <cfRule type="duplicateValues" dxfId="217" priority="15"/>
    <cfRule type="duplicateValues" dxfId="216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Hoja5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2021-08-17T19:35:01Z</dcterms:modified>
</cp:coreProperties>
</file>