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8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REPORTE!$A$4:$Q$89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8" i="1" l="1"/>
  <c r="A80" i="1"/>
  <c r="A32" i="1"/>
  <c r="A42" i="1"/>
  <c r="A101" i="1"/>
  <c r="A107" i="1"/>
  <c r="A96" i="1"/>
  <c r="A82" i="1"/>
  <c r="A60" i="1"/>
  <c r="A59" i="1"/>
  <c r="A33" i="1"/>
  <c r="A30" i="1"/>
  <c r="A69" i="1"/>
  <c r="A103" i="1"/>
  <c r="A46" i="1"/>
  <c r="A31" i="1"/>
  <c r="A78" i="1"/>
  <c r="A95" i="1"/>
  <c r="A23" i="1"/>
  <c r="A77" i="1"/>
  <c r="A106" i="1"/>
  <c r="A91" i="1"/>
  <c r="A54" i="1"/>
  <c r="A64" i="1"/>
  <c r="A72" i="1"/>
  <c r="A18" i="1"/>
  <c r="A98" i="1"/>
  <c r="F88" i="1"/>
  <c r="G88" i="1"/>
  <c r="H88" i="1"/>
  <c r="I88" i="1"/>
  <c r="J88" i="1"/>
  <c r="K88" i="1"/>
  <c r="F80" i="1"/>
  <c r="G80" i="1"/>
  <c r="H80" i="1"/>
  <c r="I80" i="1"/>
  <c r="J80" i="1"/>
  <c r="K80" i="1"/>
  <c r="F32" i="1"/>
  <c r="G32" i="1"/>
  <c r="H32" i="1"/>
  <c r="I32" i="1"/>
  <c r="J32" i="1"/>
  <c r="K32" i="1"/>
  <c r="F42" i="1"/>
  <c r="G42" i="1"/>
  <c r="H42" i="1"/>
  <c r="I42" i="1"/>
  <c r="J42" i="1"/>
  <c r="K42" i="1"/>
  <c r="F101" i="1"/>
  <c r="G101" i="1"/>
  <c r="H101" i="1"/>
  <c r="I101" i="1"/>
  <c r="J101" i="1"/>
  <c r="K101" i="1"/>
  <c r="F107" i="1"/>
  <c r="G107" i="1"/>
  <c r="H107" i="1"/>
  <c r="I107" i="1"/>
  <c r="J107" i="1"/>
  <c r="K107" i="1"/>
  <c r="F96" i="1"/>
  <c r="G96" i="1"/>
  <c r="H96" i="1"/>
  <c r="I96" i="1"/>
  <c r="J96" i="1"/>
  <c r="K96" i="1"/>
  <c r="F82" i="1"/>
  <c r="G82" i="1"/>
  <c r="H82" i="1"/>
  <c r="I82" i="1"/>
  <c r="J82" i="1"/>
  <c r="K82" i="1"/>
  <c r="F60" i="1"/>
  <c r="G60" i="1"/>
  <c r="H60" i="1"/>
  <c r="I60" i="1"/>
  <c r="J60" i="1"/>
  <c r="K60" i="1"/>
  <c r="F59" i="1"/>
  <c r="G59" i="1"/>
  <c r="H59" i="1"/>
  <c r="I59" i="1"/>
  <c r="J59" i="1"/>
  <c r="K59" i="1"/>
  <c r="F33" i="1"/>
  <c r="G33" i="1"/>
  <c r="H33" i="1"/>
  <c r="I33" i="1"/>
  <c r="J33" i="1"/>
  <c r="K33" i="1"/>
  <c r="F30" i="1"/>
  <c r="G30" i="1"/>
  <c r="H30" i="1"/>
  <c r="I30" i="1"/>
  <c r="J30" i="1"/>
  <c r="K30" i="1"/>
  <c r="F69" i="1"/>
  <c r="G69" i="1"/>
  <c r="H69" i="1"/>
  <c r="I69" i="1"/>
  <c r="J69" i="1"/>
  <c r="K69" i="1"/>
  <c r="F103" i="1"/>
  <c r="G103" i="1"/>
  <c r="H103" i="1"/>
  <c r="I103" i="1"/>
  <c r="J103" i="1"/>
  <c r="K103" i="1"/>
  <c r="F46" i="1"/>
  <c r="G46" i="1"/>
  <c r="H46" i="1"/>
  <c r="I46" i="1"/>
  <c r="J46" i="1"/>
  <c r="K46" i="1"/>
  <c r="F31" i="1"/>
  <c r="G31" i="1"/>
  <c r="H31" i="1"/>
  <c r="I31" i="1"/>
  <c r="J31" i="1"/>
  <c r="K31" i="1"/>
  <c r="F78" i="1"/>
  <c r="G78" i="1"/>
  <c r="H78" i="1"/>
  <c r="I78" i="1"/>
  <c r="J78" i="1"/>
  <c r="K78" i="1"/>
  <c r="F95" i="1"/>
  <c r="G95" i="1"/>
  <c r="H95" i="1"/>
  <c r="I95" i="1"/>
  <c r="J95" i="1"/>
  <c r="K95" i="1"/>
  <c r="F23" i="1"/>
  <c r="G23" i="1"/>
  <c r="H23" i="1"/>
  <c r="I23" i="1"/>
  <c r="J23" i="1"/>
  <c r="K23" i="1"/>
  <c r="F77" i="1"/>
  <c r="G77" i="1"/>
  <c r="H77" i="1"/>
  <c r="I77" i="1"/>
  <c r="J77" i="1"/>
  <c r="K77" i="1"/>
  <c r="F106" i="1"/>
  <c r="G106" i="1"/>
  <c r="H106" i="1"/>
  <c r="I106" i="1"/>
  <c r="J106" i="1"/>
  <c r="K106" i="1"/>
  <c r="F91" i="1"/>
  <c r="G91" i="1"/>
  <c r="H91" i="1"/>
  <c r="I91" i="1"/>
  <c r="J91" i="1"/>
  <c r="K91" i="1"/>
  <c r="F54" i="1"/>
  <c r="G54" i="1"/>
  <c r="H54" i="1"/>
  <c r="I54" i="1"/>
  <c r="J54" i="1"/>
  <c r="K54" i="1"/>
  <c r="F64" i="1"/>
  <c r="G64" i="1"/>
  <c r="H64" i="1"/>
  <c r="I64" i="1"/>
  <c r="J64" i="1"/>
  <c r="K64" i="1"/>
  <c r="F72" i="1"/>
  <c r="G72" i="1"/>
  <c r="H72" i="1"/>
  <c r="I72" i="1"/>
  <c r="J72" i="1"/>
  <c r="K72" i="1"/>
  <c r="F18" i="1"/>
  <c r="G18" i="1"/>
  <c r="H18" i="1"/>
  <c r="I18" i="1"/>
  <c r="J18" i="1"/>
  <c r="K18" i="1"/>
  <c r="F98" i="1"/>
  <c r="G98" i="1"/>
  <c r="H98" i="1"/>
  <c r="I98" i="1"/>
  <c r="J98" i="1"/>
  <c r="K98" i="1"/>
  <c r="B212" i="16" l="1"/>
  <c r="B182" i="16"/>
  <c r="B170" i="16"/>
  <c r="B159" i="16"/>
  <c r="B130" i="16"/>
  <c r="B117" i="16"/>
  <c r="C211" i="16"/>
  <c r="A211" i="16"/>
  <c r="C210" i="16"/>
  <c r="A210" i="16"/>
  <c r="C209" i="16"/>
  <c r="A209" i="16"/>
  <c r="C208" i="16"/>
  <c r="A208" i="16"/>
  <c r="C207" i="16"/>
  <c r="A207" i="16"/>
  <c r="C206" i="16"/>
  <c r="A206" i="16"/>
  <c r="C205" i="16"/>
  <c r="A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68" i="1" l="1"/>
  <c r="G68" i="1"/>
  <c r="H68" i="1"/>
  <c r="I68" i="1"/>
  <c r="J68" i="1"/>
  <c r="K68" i="1"/>
  <c r="F111" i="1"/>
  <c r="G111" i="1"/>
  <c r="H111" i="1"/>
  <c r="I111" i="1"/>
  <c r="J111" i="1"/>
  <c r="K111" i="1"/>
  <c r="F39" i="1"/>
  <c r="G39" i="1"/>
  <c r="H39" i="1"/>
  <c r="I39" i="1"/>
  <c r="J39" i="1"/>
  <c r="K39" i="1"/>
  <c r="F26" i="1"/>
  <c r="G26" i="1"/>
  <c r="H26" i="1"/>
  <c r="I26" i="1"/>
  <c r="J26" i="1"/>
  <c r="K26" i="1"/>
  <c r="F71" i="1"/>
  <c r="G71" i="1"/>
  <c r="H71" i="1"/>
  <c r="I71" i="1"/>
  <c r="J71" i="1"/>
  <c r="K71" i="1"/>
  <c r="F74" i="1"/>
  <c r="G74" i="1"/>
  <c r="H74" i="1"/>
  <c r="I74" i="1"/>
  <c r="J74" i="1"/>
  <c r="K74" i="1"/>
  <c r="F19" i="1"/>
  <c r="G19" i="1"/>
  <c r="H19" i="1"/>
  <c r="I19" i="1"/>
  <c r="J19" i="1"/>
  <c r="K19" i="1"/>
  <c r="F62" i="1"/>
  <c r="G62" i="1"/>
  <c r="H62" i="1"/>
  <c r="I62" i="1"/>
  <c r="J62" i="1"/>
  <c r="K62" i="1"/>
  <c r="F97" i="1"/>
  <c r="G97" i="1"/>
  <c r="H97" i="1"/>
  <c r="I97" i="1"/>
  <c r="J97" i="1"/>
  <c r="K97" i="1"/>
  <c r="F65" i="1"/>
  <c r="G65" i="1"/>
  <c r="H65" i="1"/>
  <c r="I65" i="1"/>
  <c r="J65" i="1"/>
  <c r="K65" i="1"/>
  <c r="F56" i="1"/>
  <c r="G56" i="1"/>
  <c r="H56" i="1"/>
  <c r="I56" i="1"/>
  <c r="J56" i="1"/>
  <c r="K56" i="1"/>
  <c r="F83" i="1"/>
  <c r="G83" i="1"/>
  <c r="H83" i="1"/>
  <c r="I83" i="1"/>
  <c r="J83" i="1"/>
  <c r="K83" i="1"/>
  <c r="F34" i="1"/>
  <c r="G34" i="1"/>
  <c r="H34" i="1"/>
  <c r="I34" i="1"/>
  <c r="J34" i="1"/>
  <c r="K34" i="1"/>
  <c r="F49" i="1"/>
  <c r="G49" i="1"/>
  <c r="H49" i="1"/>
  <c r="I49" i="1"/>
  <c r="J49" i="1"/>
  <c r="K49" i="1"/>
  <c r="F89" i="1"/>
  <c r="G89" i="1"/>
  <c r="H89" i="1"/>
  <c r="I89" i="1"/>
  <c r="J89" i="1"/>
  <c r="K89" i="1"/>
  <c r="F102" i="1"/>
  <c r="G102" i="1"/>
  <c r="H102" i="1"/>
  <c r="I102" i="1"/>
  <c r="J102" i="1"/>
  <c r="K102" i="1"/>
  <c r="F75" i="1"/>
  <c r="G75" i="1"/>
  <c r="H75" i="1"/>
  <c r="I75" i="1"/>
  <c r="J75" i="1"/>
  <c r="K75" i="1"/>
  <c r="F105" i="1"/>
  <c r="G105" i="1"/>
  <c r="H105" i="1"/>
  <c r="I105" i="1"/>
  <c r="J105" i="1"/>
  <c r="K105" i="1"/>
  <c r="F27" i="1"/>
  <c r="G27" i="1"/>
  <c r="H27" i="1"/>
  <c r="I27" i="1"/>
  <c r="J27" i="1"/>
  <c r="K27" i="1"/>
  <c r="F52" i="1"/>
  <c r="G52" i="1"/>
  <c r="H52" i="1"/>
  <c r="I52" i="1"/>
  <c r="J52" i="1"/>
  <c r="K52" i="1"/>
  <c r="A68" i="1"/>
  <c r="A111" i="1"/>
  <c r="A39" i="1"/>
  <c r="A26" i="1"/>
  <c r="A71" i="1"/>
  <c r="A74" i="1"/>
  <c r="A19" i="1"/>
  <c r="A62" i="1"/>
  <c r="A97" i="1"/>
  <c r="A65" i="1"/>
  <c r="A56" i="1"/>
  <c r="A83" i="1"/>
  <c r="A34" i="1"/>
  <c r="A49" i="1"/>
  <c r="A89" i="1"/>
  <c r="A102" i="1"/>
  <c r="A75" i="1"/>
  <c r="A105" i="1"/>
  <c r="A27" i="1"/>
  <c r="A52" i="1"/>
  <c r="F48" i="1" l="1"/>
  <c r="G48" i="1"/>
  <c r="H48" i="1"/>
  <c r="I48" i="1"/>
  <c r="J48" i="1"/>
  <c r="K48" i="1"/>
  <c r="F55" i="1"/>
  <c r="G55" i="1"/>
  <c r="H55" i="1"/>
  <c r="I55" i="1"/>
  <c r="J55" i="1"/>
  <c r="K55" i="1"/>
  <c r="F90" i="1"/>
  <c r="G90" i="1"/>
  <c r="H90" i="1"/>
  <c r="I90" i="1"/>
  <c r="J90" i="1"/>
  <c r="K90" i="1"/>
  <c r="F16" i="1"/>
  <c r="G16" i="1"/>
  <c r="H16" i="1"/>
  <c r="I16" i="1"/>
  <c r="J16" i="1"/>
  <c r="K16" i="1"/>
  <c r="F53" i="1"/>
  <c r="G53" i="1"/>
  <c r="H53" i="1"/>
  <c r="I53" i="1"/>
  <c r="J53" i="1"/>
  <c r="K53" i="1"/>
  <c r="F43" i="1"/>
  <c r="G43" i="1"/>
  <c r="H43" i="1"/>
  <c r="I43" i="1"/>
  <c r="J43" i="1"/>
  <c r="K43" i="1"/>
  <c r="F81" i="1"/>
  <c r="G81" i="1"/>
  <c r="H81" i="1"/>
  <c r="I81" i="1"/>
  <c r="J81" i="1"/>
  <c r="K81" i="1"/>
  <c r="F85" i="1"/>
  <c r="G85" i="1"/>
  <c r="H85" i="1"/>
  <c r="I85" i="1"/>
  <c r="J85" i="1"/>
  <c r="K85" i="1"/>
  <c r="F108" i="1"/>
  <c r="G108" i="1"/>
  <c r="H108" i="1"/>
  <c r="I108" i="1"/>
  <c r="J108" i="1"/>
  <c r="K108" i="1"/>
  <c r="F41" i="1"/>
  <c r="G41" i="1"/>
  <c r="H41" i="1"/>
  <c r="I41" i="1"/>
  <c r="J41" i="1"/>
  <c r="K41" i="1"/>
  <c r="F28" i="1"/>
  <c r="G28" i="1"/>
  <c r="H28" i="1"/>
  <c r="I28" i="1"/>
  <c r="J28" i="1"/>
  <c r="K28" i="1"/>
  <c r="F100" i="1"/>
  <c r="G100" i="1"/>
  <c r="H100" i="1"/>
  <c r="I100" i="1"/>
  <c r="J100" i="1"/>
  <c r="K100" i="1"/>
  <c r="F86" i="1"/>
  <c r="G86" i="1"/>
  <c r="H86" i="1"/>
  <c r="I86" i="1"/>
  <c r="J86" i="1"/>
  <c r="K86" i="1"/>
  <c r="F13" i="1"/>
  <c r="G13" i="1"/>
  <c r="H13" i="1"/>
  <c r="I13" i="1"/>
  <c r="J13" i="1"/>
  <c r="K13" i="1"/>
  <c r="F87" i="1"/>
  <c r="G87" i="1"/>
  <c r="H87" i="1"/>
  <c r="I87" i="1"/>
  <c r="J87" i="1"/>
  <c r="K87" i="1"/>
  <c r="F15" i="1"/>
  <c r="G15" i="1"/>
  <c r="H15" i="1"/>
  <c r="I15" i="1"/>
  <c r="J15" i="1"/>
  <c r="K15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38" i="1"/>
  <c r="G38" i="1"/>
  <c r="H38" i="1"/>
  <c r="I38" i="1"/>
  <c r="J38" i="1"/>
  <c r="K38" i="1"/>
  <c r="A48" i="1"/>
  <c r="A55" i="1"/>
  <c r="A90" i="1"/>
  <c r="A16" i="1"/>
  <c r="A53" i="1"/>
  <c r="A43" i="1"/>
  <c r="A81" i="1"/>
  <c r="A85" i="1"/>
  <c r="A108" i="1"/>
  <c r="A41" i="1"/>
  <c r="A28" i="1"/>
  <c r="A100" i="1"/>
  <c r="A86" i="1"/>
  <c r="A13" i="1"/>
  <c r="A87" i="1"/>
  <c r="A15" i="1"/>
  <c r="A109" i="1"/>
  <c r="A110" i="1"/>
  <c r="A38" i="1"/>
  <c r="A73" i="1" l="1"/>
  <c r="A21" i="1"/>
  <c r="A29" i="1"/>
  <c r="A51" i="1"/>
  <c r="A20" i="1"/>
  <c r="A9" i="1"/>
  <c r="A79" i="1"/>
  <c r="A12" i="1"/>
  <c r="K73" i="1"/>
  <c r="J73" i="1"/>
  <c r="I73" i="1"/>
  <c r="H73" i="1"/>
  <c r="G73" i="1"/>
  <c r="F73" i="1"/>
  <c r="K21" i="1"/>
  <c r="J21" i="1"/>
  <c r="I21" i="1"/>
  <c r="H21" i="1"/>
  <c r="G21" i="1"/>
  <c r="F21" i="1"/>
  <c r="K29" i="1"/>
  <c r="J29" i="1"/>
  <c r="I29" i="1"/>
  <c r="H29" i="1"/>
  <c r="G29" i="1"/>
  <c r="F29" i="1"/>
  <c r="K51" i="1"/>
  <c r="J51" i="1"/>
  <c r="I51" i="1"/>
  <c r="H51" i="1"/>
  <c r="G51" i="1"/>
  <c r="F51" i="1"/>
  <c r="K20" i="1"/>
  <c r="J20" i="1"/>
  <c r="I20" i="1"/>
  <c r="H20" i="1"/>
  <c r="G20" i="1"/>
  <c r="F20" i="1"/>
  <c r="K9" i="1"/>
  <c r="J9" i="1"/>
  <c r="I9" i="1"/>
  <c r="H9" i="1"/>
  <c r="G9" i="1"/>
  <c r="F9" i="1"/>
  <c r="K79" i="1"/>
  <c r="J79" i="1"/>
  <c r="I79" i="1"/>
  <c r="H79" i="1"/>
  <c r="G79" i="1"/>
  <c r="F79" i="1"/>
  <c r="F12" i="1"/>
  <c r="G12" i="1"/>
  <c r="H12" i="1"/>
  <c r="I12" i="1"/>
  <c r="J12" i="1"/>
  <c r="K12" i="1"/>
  <c r="A7" i="1" l="1"/>
  <c r="A115" i="1"/>
  <c r="F7" i="1"/>
  <c r="G7" i="1"/>
  <c r="H7" i="1"/>
  <c r="I7" i="1"/>
  <c r="J7" i="1"/>
  <c r="K7" i="1"/>
  <c r="F115" i="1"/>
  <c r="G115" i="1"/>
  <c r="H115" i="1"/>
  <c r="I115" i="1"/>
  <c r="J115" i="1"/>
  <c r="K115" i="1"/>
  <c r="A24" i="1" l="1"/>
  <c r="A22" i="1"/>
  <c r="A10" i="1"/>
  <c r="A8" i="1"/>
  <c r="F24" i="1"/>
  <c r="G24" i="1"/>
  <c r="H24" i="1"/>
  <c r="I24" i="1"/>
  <c r="J24" i="1"/>
  <c r="K24" i="1"/>
  <c r="F22" i="1"/>
  <c r="G22" i="1"/>
  <c r="H22" i="1"/>
  <c r="I22" i="1"/>
  <c r="J22" i="1"/>
  <c r="K22" i="1"/>
  <c r="F10" i="1"/>
  <c r="G10" i="1"/>
  <c r="H10" i="1"/>
  <c r="I10" i="1"/>
  <c r="J10" i="1"/>
  <c r="K10" i="1"/>
  <c r="F8" i="1"/>
  <c r="G8" i="1"/>
  <c r="H8" i="1"/>
  <c r="I8" i="1"/>
  <c r="J8" i="1"/>
  <c r="K8" i="1"/>
  <c r="F113" i="1"/>
  <c r="G113" i="1"/>
  <c r="H113" i="1"/>
  <c r="I113" i="1"/>
  <c r="J113" i="1"/>
  <c r="K113" i="1"/>
  <c r="F47" i="1" l="1"/>
  <c r="G47" i="1"/>
  <c r="H47" i="1"/>
  <c r="I47" i="1"/>
  <c r="J47" i="1"/>
  <c r="K47" i="1"/>
  <c r="A47" i="1"/>
  <c r="F35" i="1" l="1"/>
  <c r="G35" i="1"/>
  <c r="H35" i="1"/>
  <c r="I35" i="1"/>
  <c r="J35" i="1"/>
  <c r="K35" i="1"/>
  <c r="F76" i="1"/>
  <c r="G76" i="1"/>
  <c r="H76" i="1"/>
  <c r="I76" i="1"/>
  <c r="J76" i="1"/>
  <c r="K76" i="1"/>
  <c r="F99" i="1"/>
  <c r="G99" i="1"/>
  <c r="H99" i="1"/>
  <c r="I99" i="1"/>
  <c r="J99" i="1"/>
  <c r="K99" i="1"/>
  <c r="F114" i="1"/>
  <c r="G114" i="1"/>
  <c r="H114" i="1"/>
  <c r="I114" i="1"/>
  <c r="J114" i="1"/>
  <c r="K114" i="1"/>
  <c r="F14" i="1"/>
  <c r="G14" i="1"/>
  <c r="H14" i="1"/>
  <c r="I14" i="1"/>
  <c r="J14" i="1"/>
  <c r="K14" i="1"/>
  <c r="A35" i="1"/>
  <c r="A76" i="1"/>
  <c r="A99" i="1"/>
  <c r="A114" i="1"/>
  <c r="A14" i="1"/>
  <c r="F44" i="1"/>
  <c r="G44" i="1"/>
  <c r="H44" i="1"/>
  <c r="I44" i="1"/>
  <c r="J44" i="1"/>
  <c r="K44" i="1"/>
  <c r="A44" i="1"/>
  <c r="F84" i="1" l="1"/>
  <c r="G84" i="1"/>
  <c r="H84" i="1"/>
  <c r="I84" i="1"/>
  <c r="J84" i="1"/>
  <c r="K84" i="1"/>
  <c r="A84" i="1"/>
  <c r="F37" i="1" l="1"/>
  <c r="G37" i="1"/>
  <c r="H37" i="1"/>
  <c r="I37" i="1"/>
  <c r="J37" i="1"/>
  <c r="K37" i="1"/>
  <c r="F11" i="1"/>
  <c r="G11" i="1"/>
  <c r="H11" i="1"/>
  <c r="I11" i="1"/>
  <c r="J11" i="1"/>
  <c r="K11" i="1"/>
  <c r="A37" i="1"/>
  <c r="A11" i="1"/>
  <c r="A116" i="1" l="1"/>
  <c r="A70" i="1"/>
  <c r="A104" i="1"/>
  <c r="F116" i="1"/>
  <c r="G116" i="1"/>
  <c r="H116" i="1"/>
  <c r="I116" i="1"/>
  <c r="J116" i="1"/>
  <c r="K116" i="1"/>
  <c r="F70" i="1"/>
  <c r="G70" i="1"/>
  <c r="H70" i="1"/>
  <c r="I70" i="1"/>
  <c r="J70" i="1"/>
  <c r="K70" i="1"/>
  <c r="F104" i="1"/>
  <c r="G104" i="1"/>
  <c r="H104" i="1"/>
  <c r="I104" i="1"/>
  <c r="J104" i="1"/>
  <c r="K104" i="1"/>
  <c r="F94" i="1" l="1"/>
  <c r="G94" i="1"/>
  <c r="H94" i="1"/>
  <c r="I94" i="1"/>
  <c r="J94" i="1"/>
  <c r="K94" i="1"/>
  <c r="A94" i="1"/>
  <c r="F25" i="1"/>
  <c r="G25" i="1"/>
  <c r="H25" i="1"/>
  <c r="I25" i="1"/>
  <c r="J25" i="1"/>
  <c r="K25" i="1"/>
  <c r="F67" i="1"/>
  <c r="G67" i="1"/>
  <c r="H67" i="1"/>
  <c r="I67" i="1"/>
  <c r="J67" i="1"/>
  <c r="K67" i="1"/>
  <c r="A25" i="1"/>
  <c r="A67" i="1"/>
  <c r="A63" i="1" l="1"/>
  <c r="F63" i="1"/>
  <c r="G63" i="1"/>
  <c r="H63" i="1"/>
  <c r="I63" i="1"/>
  <c r="J63" i="1"/>
  <c r="K63" i="1"/>
  <c r="A50" i="1" l="1"/>
  <c r="F50" i="1"/>
  <c r="G50" i="1"/>
  <c r="H50" i="1"/>
  <c r="I50" i="1"/>
  <c r="J50" i="1"/>
  <c r="K50" i="1"/>
  <c r="A6" i="1" l="1"/>
  <c r="F6" i="1"/>
  <c r="G6" i="1"/>
  <c r="H6" i="1"/>
  <c r="I6" i="1"/>
  <c r="J6" i="1"/>
  <c r="K6" i="1"/>
  <c r="F58" i="1" l="1"/>
  <c r="G58" i="1"/>
  <c r="H58" i="1"/>
  <c r="I58" i="1"/>
  <c r="J58" i="1"/>
  <c r="K58" i="1"/>
  <c r="F92" i="1"/>
  <c r="G92" i="1"/>
  <c r="H92" i="1"/>
  <c r="I92" i="1"/>
  <c r="J92" i="1"/>
  <c r="K92" i="1"/>
  <c r="F93" i="1"/>
  <c r="G93" i="1"/>
  <c r="H93" i="1"/>
  <c r="I93" i="1"/>
  <c r="J93" i="1"/>
  <c r="K93" i="1"/>
  <c r="A58" i="1"/>
  <c r="A92" i="1"/>
  <c r="A93" i="1"/>
  <c r="F17" i="1" l="1"/>
  <c r="G17" i="1"/>
  <c r="H17" i="1"/>
  <c r="I17" i="1"/>
  <c r="J17" i="1"/>
  <c r="K17" i="1"/>
  <c r="F36" i="1"/>
  <c r="G36" i="1"/>
  <c r="H36" i="1"/>
  <c r="I36" i="1"/>
  <c r="J36" i="1"/>
  <c r="K36" i="1"/>
  <c r="F40" i="1"/>
  <c r="G40" i="1"/>
  <c r="H40" i="1"/>
  <c r="I40" i="1"/>
  <c r="J40" i="1"/>
  <c r="K40" i="1"/>
  <c r="A17" i="1"/>
  <c r="A36" i="1"/>
  <c r="A40" i="1"/>
  <c r="A113" i="1" l="1"/>
  <c r="A9" i="3"/>
  <c r="G9" i="3"/>
  <c r="H9" i="3"/>
  <c r="I9" i="3"/>
  <c r="J9" i="3"/>
  <c r="F9" i="3"/>
  <c r="F112" i="1"/>
  <c r="G112" i="1"/>
  <c r="H112" i="1"/>
  <c r="I112" i="1"/>
  <c r="J112" i="1"/>
  <c r="K112" i="1"/>
  <c r="A112" i="1"/>
  <c r="F61" i="1" l="1"/>
  <c r="G61" i="1"/>
  <c r="H61" i="1"/>
  <c r="I61" i="1"/>
  <c r="J61" i="1"/>
  <c r="K61" i="1"/>
  <c r="A61" i="1"/>
  <c r="F5" i="1" l="1"/>
  <c r="G5" i="1"/>
  <c r="H5" i="1"/>
  <c r="I5" i="1"/>
  <c r="J5" i="1"/>
  <c r="K5" i="1"/>
  <c r="A5" i="1"/>
  <c r="F57" i="1" l="1"/>
  <c r="G57" i="1"/>
  <c r="H57" i="1"/>
  <c r="I57" i="1"/>
  <c r="J57" i="1"/>
  <c r="K57" i="1"/>
  <c r="F66" i="1"/>
  <c r="G66" i="1"/>
  <c r="H66" i="1"/>
  <c r="I66" i="1"/>
  <c r="J66" i="1"/>
  <c r="K66" i="1"/>
  <c r="A57" i="1"/>
  <c r="A66" i="1"/>
  <c r="F45" i="1" l="1"/>
  <c r="G45" i="1"/>
  <c r="H45" i="1"/>
  <c r="I45" i="1"/>
  <c r="J45" i="1"/>
  <c r="K45" i="1"/>
  <c r="A45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A185" i="16"/>
  <c r="I2" i="16"/>
  <c r="I3" i="16"/>
  <c r="I7" i="16"/>
  <c r="I6" i="16"/>
  <c r="I4" i="16"/>
  <c r="H1" i="16"/>
  <c r="J1" i="16"/>
  <c r="G7" i="16"/>
  <c r="I1" i="16"/>
  <c r="I5" i="16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<sst xmlns="http://schemas.openxmlformats.org/spreadsheetml/2006/main" count="14124" uniqueCount="2796">
  <si>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</si>
  <si>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</si>
  <si>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</si>
  <si>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</si>
  <si>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</si>
  <si>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</si>
  <si>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</si>
  <si>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</si>
  <si>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</si>
  <si>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</si>
  <si>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</si>
  <si>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</si>
  <si>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</si>
  <si>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</si>
  <si>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</si>
  <si>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</si>
  <si>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</si>
  <si>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</si>
  <si>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</si>
  <si>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</si>
  <si>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</si>
  <si>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</si>
  <si>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</si>
  <si>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</si>
  <si>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</si>
  <si>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</si>
  <si>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</si>
  <si>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</si>
  <si>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</si>
  <si>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</si>
  <si>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</si>
  <si>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</si>
  <si>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</si>
  <si>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</si>
  <si>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</si>
  <si>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</si>
  <si>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</si>
  <si>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</si>
  <si>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</si>
  <si>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</si>
  <si>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</si>
  <si>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</si>
  <si>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</si>
  <si>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</si>
  <si>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</si>
  <si>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</si>
  <si>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</si>
  <si>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</si>
  <si>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</si>
  <si>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</si>
  <si>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</si>
  <si>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</si>
  <si>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</si>
  <si>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</si>
  <si>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</si>
  <si>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</si>
  <si>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</si>
  <si>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</si>
  <si>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</si>
  <si>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</si>
  <si>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</si>
  <si>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</si>
  <si>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</si>
  <si>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</si>
  <si>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</si>
  <si>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</si>
  <si>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</si>
  <si>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</si>
  <si>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</si>
  <si>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</si>
  <si>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</si>
  <si>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</si>
  <si>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</si>
  <si>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</si>
  <si>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</si>
  <si>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</si>
  <si>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</si>
  <si>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</si>
  <si>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</si>
  <si>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</si>
  <si>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</si>
  <si>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</si>
  <si>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</si>
  <si>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</si>
  <si>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</si>
  <si>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</si>
  <si>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</si>
  <si>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</si>
  <si>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</si>
  <si>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</si>
  <si>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</si>
  <si>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</si>
  <si>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</si>
  <si>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</si>
  <si>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</si>
  <si>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</si>
  <si>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</si>
  <si>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</si>
  <si>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</si>
  <si>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</si>
  <si>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</si>
  <si>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</si>
  <si>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</si>
  <si>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</si>
  <si>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</si>
  <si>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</si>
  <si>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</si>
  <si>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</si>
  <si>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</si>
  <si>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</si>
  <si>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</si>
  <si>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</si>
  <si>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</si>
  <si>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</si>
  <si>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</si>
  <si>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</si>
  <si>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</si>
  <si>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</si>
  <si>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</si>
  <si>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</si>
  <si>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</si>
  <si>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</si>
  <si>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</si>
  <si>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</si>
  <si>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</si>
  <si>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</si>
  <si>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</si>
  <si>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</si>
  <si>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</si>
  <si>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</si>
  <si>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</si>
  <si>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</si>
  <si>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</si>
  <si>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</si>
  <si>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</si>
  <si>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</si>
  <si>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</si>
  <si>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</si>
  <si>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</si>
  <si>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</si>
  <si>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</si>
  <si>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</si>
  <si>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</si>
  <si>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</si>
  <si>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</si>
  <si>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</si>
  <si>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</si>
  <si>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</si>
  <si>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</si>
  <si>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</si>
  <si>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</si>
  <si>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</si>
  <si>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</si>
  <si>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</si>
  <si>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</si>
  <si>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</si>
  <si>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</si>
  <si>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</si>
  <si>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</si>
  <si>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</si>
  <si>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</si>
  <si>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</si>
  <si>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</si>
  <si>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</si>
  <si>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</si>
  <si>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</si>
  <si>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</si>
  <si>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</si>
  <si>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</si>
  <si>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</si>
  <si>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</si>
  <si>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</si>
  <si>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</si>
  <si>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</si>
  <si>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</si>
  <si>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</si>
  <si>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</si>
  <si>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</si>
  <si>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</si>
  <si>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</si>
  <si>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</si>
  <si>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</si>
  <si>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</si>
  <si>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</si>
  <si>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</si>
  <si>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</si>
  <si>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</si>
  <si>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</si>
  <si>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</si>
  <si>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</si>
  <si>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</si>
  <si>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</si>
  <si>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</si>
  <si>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</si>
  <si>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</si>
  <si>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</si>
  <si>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</si>
  <si>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</si>
  <si>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</si>
  <si>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</si>
  <si>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</si>
  <si>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</si>
  <si>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</si>
  <si>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</si>
  <si>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</si>
  <si>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</si>
  <si>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</si>
  <si>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</si>
  <si>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</si>
  <si>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</si>
  <si>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</si>
  <si>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</si>
  <si>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</si>
  <si>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</si>
  <si>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</si>
  <si>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</si>
  <si>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</si>
  <si>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</si>
  <si>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</si>
  <si>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</si>
  <si>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</si>
  <si>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</si>
  <si>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</si>
  <si>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</si>
  <si>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</si>
  <si>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</si>
  <si>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</si>
  <si>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</si>
  <si>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</si>
  <si>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</si>
  <si>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</si>
  <si>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</si>
  <si>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</si>
  <si>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</si>
  <si>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</si>
  <si>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</si>
  <si>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</si>
  <si>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</si>
  <si>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</si>
  <si>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</si>
  <si>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</si>
  <si>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</si>
  <si>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</si>
  <si>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</si>
  <si>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</si>
  <si>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</si>
  <si>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</si>
  <si>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</si>
  <si>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</si>
  <si>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</si>
  <si>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</si>
  <si>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</si>
  <si>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</si>
  <si>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</si>
  <si>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</si>
  <si>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</si>
  <si>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</si>
  <si>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</si>
  <si>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</si>
  <si>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</si>
  <si>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</si>
  <si>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</si>
  <si>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</si>
  <si>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</si>
  <si>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</si>
  <si>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</si>
  <si>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</si>
  <si>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</si>
  <si>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</si>
  <si>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</si>
  <si>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</si>
  <si>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</si>
  <si>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</si>
  <si>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</si>
  <si>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</si>
  <si>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</si>
  <si>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</si>
  <si>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</si>
  <si>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</si>
  <si>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</si>
  <si>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</si>
  <si>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</si>
  <si>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</si>
  <si>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</si>
  <si>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</si>
  <si>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</si>
  <si>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</si>
  <si>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</si>
  <si>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</si>
  <si>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</si>
  <si>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</si>
  <si>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</si>
  <si>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</si>
  <si>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</si>
  <si>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</si>
  <si>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</si>
  <si>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</si>
  <si>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</si>
  <si>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</si>
  <si>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</si>
  <si>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</si>
  <si>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</si>
  <si>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</si>
  <si>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</si>
  <si>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</si>
  <si>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</si>
  <si>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</si>
  <si>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</si>
  <si>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</si>
  <si>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</si>
  <si>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</si>
  <si>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</si>
  <si>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</si>
  <si>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</si>
  <si>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</si>
  <si>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</si>
  <si>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</si>
  <si>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</si>
  <si>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</si>
  <si>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</si>
  <si>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</si>
  <si>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</si>
  <si>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</si>
  <si>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</si>
  <si>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</si>
  <si>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</si>
  <si>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</si>
  <si>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</si>
  <si>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</si>
  <si>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</si>
  <si>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</si>
  <si>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</si>
  <si>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</si>
  <si>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</si>
  <si>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</si>
  <si>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</si>
  <si>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</si>
  <si>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</si>
  <si>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</si>
  <si>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</si>
  <si>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</si>
  <si>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</si>
  <si>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</si>
  <si>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</si>
  <si>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</si>
  <si>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</si>
  <si>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</si>
  <si>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</si>
  <si>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</si>
  <si>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</si>
  <si>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</si>
  <si>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</si>
  <si>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</si>
  <si>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</si>
  <si>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</si>
  <si>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</si>
  <si>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</si>
  <si>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</si>
  <si>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</si>
  <si>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</si>
  <si>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</si>
  <si>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</si>
  <si>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</si>
  <si>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</si>
  <si>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</si>
  <si>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</si>
  <si>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</si>
  <si>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</si>
  <si>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</si>
  <si>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</si>
  <si>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</si>
  <si>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</si>
  <si>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</si>
  <si>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</si>
  <si>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</si>
  <si>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</si>
  <si>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</si>
  <si>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</si>
  <si>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</si>
  <si>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</si>
  <si>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</si>
  <si>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</si>
  <si>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</si>
  <si>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</si>
  <si>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</si>
  <si>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</si>
  <si>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</si>
  <si>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</si>
  <si>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</si>
  <si>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</si>
  <si>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</si>
  <si>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</si>
  <si>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</si>
  <si>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</si>
  <si>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</si>
  <si>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</si>
  <si>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</si>
  <si>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</si>
  <si>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</si>
  <si>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</si>
  <si>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</si>
  <si>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</si>
  <si>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</si>
  <si>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</si>
  <si>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</si>
  <si>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</si>
  <si>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</si>
  <si>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</si>
  <si>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</si>
  <si>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</si>
  <si>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</si>
  <si>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</si>
  <si>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</si>
  <si>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</si>
  <si>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</si>
  <si>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</si>
  <si>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</si>
  <si>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</si>
  <si>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</si>
  <si>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</si>
  <si>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</si>
  <si>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</si>
  <si>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</si>
  <si>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</si>
  <si>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</si>
  <si>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</si>
  <si>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</si>
  <si>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</si>
  <si>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</si>
  <si>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</si>
  <si>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</si>
  <si>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</si>
  <si>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</si>
  <si>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</si>
  <si>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</si>
  <si>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</si>
  <si>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</si>
  <si>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</si>
  <si>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</si>
  <si>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</si>
  <si>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</si>
  <si>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</si>
  <si>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</si>
  <si>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</si>
  <si>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</si>
  <si>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</si>
  <si>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</si>
  <si>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</si>
  <si>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</si>
  <si>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</si>
  <si>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</si>
  <si>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</si>
  <si>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</si>
  <si>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</si>
  <si>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</si>
  <si>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</si>
  <si>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</si>
  <si>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</si>
  <si>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</si>
  <si>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</si>
  <si>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</si>
  <si>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</si>
  <si>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</si>
  <si>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</si>
  <si>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</si>
  <si>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</si>
  <si>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</si>
  <si>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</si>
  <si>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</si>
  <si>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</si>
  <si>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</si>
  <si>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</si>
  <si>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</si>
  <si>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</si>
  <si>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</si>
  <si>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</si>
  <si>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</si>
  <si>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</si>
  <si>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</si>
  <si>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</si>
  <si>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</si>
  <si>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</si>
  <si>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</si>
  <si>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</si>
  <si>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</si>
  <si>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</si>
  <si>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</si>
  <si>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</si>
  <si>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</si>
  <si>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</si>
  <si>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</si>
  <si>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</si>
  <si>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</si>
  <si>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</si>
  <si>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</si>
  <si>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</si>
  <si>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</si>
  <si>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</si>
  <si>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</si>
  <si>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</si>
  <si>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</si>
  <si>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</si>
  <si>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</si>
  <si>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</si>
  <si>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</si>
  <si>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</si>
  <si>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</si>
  <si>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</si>
  <si>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</si>
  <si>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</si>
  <si>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</si>
  <si>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</si>
  <si>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</si>
  <si>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</si>
  <si>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</si>
  <si>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</si>
  <si>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</si>
  <si>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</si>
  <si>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</si>
  <si>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</si>
  <si>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</si>
  <si>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</si>
  <si>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</si>
  <si>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</si>
  <si>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</si>
  <si>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</si>
  <si>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</si>
  <si>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</si>
  <si>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</si>
  <si>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</si>
  <si>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</si>
  <si>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</si>
  <si>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</si>
  <si>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</si>
  <si>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</si>
  <si>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</si>
  <si>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</si>
  <si>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</si>
  <si>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</si>
  <si>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</si>
  <si>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</si>
  <si>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</si>
  <si>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</si>
  <si>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</si>
  <si>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</si>
  <si>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</si>
  <si>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</si>
  <si>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</si>
  <si>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</si>
  <si>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</si>
  <si>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</si>
  <si>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</si>
  <si>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</si>
  <si>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</si>
  <si>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</si>
  <si>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</si>
  <si>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</si>
  <si>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</si>
  <si>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</si>
  <si>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</si>
  <si>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</si>
  <si>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</si>
  <si>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</si>
  <si>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</si>
  <si>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</si>
  <si>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</si>
  <si>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</si>
  <si>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</si>
  <si>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</si>
  <si>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</si>
  <si>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</si>
  <si>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</si>
  <si>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</si>
  <si>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</si>
  <si>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</si>
  <si>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</si>
  <si>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</si>
  <si>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</si>
  <si>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</si>
  <si>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</si>
  <si>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</si>
  <si>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</si>
  <si>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</si>
  <si>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</si>
  <si>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</si>
  <si>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</si>
  <si>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</si>
  <si>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</si>
  <si>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</si>
  <si>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</si>
  <si>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</si>
  <si>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</si>
  <si>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</si>
  <si>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</si>
  <si>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</si>
  <si>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</si>
  <si>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</si>
  <si>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</si>
  <si>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</si>
  <si>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</si>
  <si>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</si>
  <si>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</si>
  <si>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</si>
  <si>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</si>
  <si>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</si>
  <si>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</si>
  <si>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</si>
  <si>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</si>
  <si>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</si>
  <si>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</si>
  <si>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</si>
  <si>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</si>
  <si>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</si>
  <si>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</si>
  <si>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</si>
  <si>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</si>
  <si>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</si>
  <si>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</si>
  <si>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</si>
  <si>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</si>
  <si>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</si>
  <si>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</si>
  <si>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</si>
  <si>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</si>
  <si>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</si>
  <si>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</si>
  <si>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</si>
  <si>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</si>
  <si>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</si>
  <si>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</si>
  <si>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</si>
  <si>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</si>
  <si>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</si>
  <si>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</si>
  <si>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</si>
  <si>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</si>
  <si>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</si>
  <si>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</si>
  <si>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</si>
  <si>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</si>
  <si>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</si>
  <si>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</si>
  <si>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</si>
  <si>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</si>
  <si>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</si>
  <si>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</si>
  <si>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</si>
  <si>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</si>
  <si>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</si>
  <si>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</si>
  <si>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</si>
  <si>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</si>
  <si>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</si>
  <si>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</si>
  <si>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</si>
  <si>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</si>
  <si>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</si>
  <si>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</si>
  <si>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</si>
  <si>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</si>
  <si>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</si>
  <si>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</si>
  <si>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</si>
  <si>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</si>
  <si>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</si>
  <si>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</si>
  <si>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</si>
  <si>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</si>
  <si>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</si>
  <si>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</si>
  <si>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</si>
  <si>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</si>
  <si>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</si>
  <si>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</si>
  <si>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</si>
  <si>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</si>
  <si>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</si>
  <si>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</si>
  <si>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</si>
  <si>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</si>
  <si>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</si>
  <si>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</si>
  <si>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</si>
  <si>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</si>
  <si>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</si>
  <si>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</si>
  <si>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</si>
  <si>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</si>
  <si>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</si>
  <si>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</si>
  <si>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</si>
  <si>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</si>
  <si>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</si>
  <si>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</si>
  <si>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</si>
  <si>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</si>
  <si>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</si>
  <si>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</si>
  <si>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</si>
  <si>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</si>
  <si>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</si>
  <si>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</si>
  <si>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</si>
  <si>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</si>
  <si>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</si>
  <si>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</si>
  <si>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</si>
  <si>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</si>
  <si>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</si>
  <si>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</si>
  <si>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</si>
  <si>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</si>
  <si>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</si>
  <si>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</si>
  <si>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</si>
  <si>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</si>
  <si>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</si>
  <si>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</si>
  <si>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</si>
  <si>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</si>
  <si>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</si>
  <si>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</si>
  <si>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</si>
  <si>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</si>
  <si>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</si>
  <si>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</si>
  <si>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</si>
  <si>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</si>
  <si>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</si>
  <si>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</si>
  <si>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</si>
  <si>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</si>
  <si>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</si>
  <si>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</si>
  <si>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</si>
  <si>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</si>
  <si>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</si>
  <si>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</si>
  <si>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</si>
  <si>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</si>
  <si>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</si>
  <si>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</si>
  <si>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</si>
  <si>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</si>
  <si>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</si>
  <si>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</si>
  <si>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</si>
  <si>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</si>
  <si>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</si>
  <si>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</si>
  <si>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</si>
  <si>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</si>
  <si>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</si>
  <si>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</si>
  <si>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</si>
  <si>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</si>
  <si>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</si>
  <si>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</si>
  <si>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</si>
  <si>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</si>
  <si>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</si>
  <si>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</si>
  <si>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</si>
  <si>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</si>
  <si>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</si>
  <si>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</si>
  <si>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</si>
  <si>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</si>
  <si>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</si>
  <si>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</si>
  <si>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</si>
  <si>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</si>
  <si>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</si>
  <si>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</si>
  <si>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</si>
  <si>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</si>
  <si>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</si>
  <si>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</si>
  <si>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</si>
  <si>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</si>
  <si>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</si>
  <si>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</si>
  <si>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</si>
  <si>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</si>
  <si>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</si>
  <si>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</si>
  <si>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</si>
  <si>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</si>
  <si>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</si>
  <si>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</si>
  <si>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</si>
  <si>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</si>
  <si>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</si>
  <si>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</si>
  <si>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</si>
  <si>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</si>
  <si>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</si>
  <si>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</si>
  <si>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</si>
  <si>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</si>
  <si>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</si>
  <si>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</si>
  <si>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</si>
  <si>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</si>
  <si>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</si>
  <si>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</si>
  <si>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</si>
  <si>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</si>
  <si>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</si>
  <si>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</si>
  <si>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</si>
  <si>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</si>
  <si>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</si>
  <si>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</si>
  <si>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</si>
  <si>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</si>
  <si>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</si>
  <si>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</si>
  <si>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</si>
  <si>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</si>
  <si>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</si>
  <si>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</si>
  <si>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</si>
  <si>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</si>
  <si>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</si>
  <si>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</si>
  <si>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</si>
  <si>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</si>
  <si>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</si>
  <si>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</si>
  <si>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</si>
  <si>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</si>
  <si>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</si>
  <si>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</si>
  <si>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</si>
  <si>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</si>
  <si>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</si>
  <si>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</si>
  <si>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</si>
  <si>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</si>
  <si>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</si>
  <si>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</si>
  <si>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</si>
  <si>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</si>
  <si>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</si>
  <si>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</si>
  <si>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</si>
  <si>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</si>
  <si>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</si>
  <si>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</si>
  <si>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</si>
  <si>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</si>
  <si>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</si>
  <si>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</si>
  <si>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</si>
  <si>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</si>
  <si>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</si>
  <si>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</si>
  <si>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</si>
  <si>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</si>
  <si>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</si>
  <si>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</si>
  <si>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</si>
  <si>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</si>
  <si>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</si>
  <si>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</si>
  <si>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</si>
  <si>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</si>
  <si>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</si>
  <si>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</si>
  <si>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</si>
  <si>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</si>
  <si>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</si>
  <si>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</si>
  <si>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</si>
  <si>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</si>
  <si>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</si>
  <si>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</si>
  <si>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</si>
  <si>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</si>
  <si>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</si>
  <si>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</si>
  <si>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</si>
  <si>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</si>
  <si>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</si>
  <si>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</si>
  <si>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</si>
  <si>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</si>
  <si>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</si>
  <si>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</si>
  <si>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</si>
  <si>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</si>
  <si>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</si>
  <si>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</si>
  <si>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</si>
  <si>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</si>
  <si>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</si>
  <si>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</si>
  <si>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</si>
  <si>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</si>
  <si>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</si>
  <si>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</si>
  <si>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</si>
  <si>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</si>
  <si>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</si>
  <si>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</si>
  <si>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</si>
  <si>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</si>
  <si>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</si>
  <si>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</si>
  <si>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</si>
  <si>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</si>
  <si>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</si>
  <si>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</si>
  <si>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</si>
  <si>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</si>
  <si>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</si>
  <si>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</si>
  <si>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</si>
  <si>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</si>
  <si>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</si>
  <si>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</si>
  <si>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</si>
  <si>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</si>
  <si>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</si>
  <si>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</si>
  <si>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</si>
  <si>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</si>
  <si>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</si>
  <si>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</si>
  <si>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</si>
  <si>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</si>
  <si>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</si>
  <si>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</si>
  <si>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</si>
  <si>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</si>
  <si>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</si>
  <si>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</si>
  <si>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</si>
  <si>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</si>
  <si>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</si>
  <si>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</si>
  <si>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</si>
  <si>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</si>
  <si>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</si>
  <si>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</si>
  <si>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</si>
  <si>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</si>
  <si>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</si>
  <si>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</si>
  <si>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</si>
  <si>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</si>
  <si>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</si>
  <si>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</si>
  <si>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</si>
  <si>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</si>
  <si>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</si>
  <si>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</si>
  <si>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</si>
  <si>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</si>
  <si>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</si>
  <si>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</si>
  <si>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</si>
  <si>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</si>
  <si>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</si>
  <si>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</si>
  <si>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</si>
  <si>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</si>
  <si>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</si>
  <si>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</si>
  <si>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</si>
  <si>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</si>
  <si>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</si>
  <si>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</si>
  <si>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</si>
  <si>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</si>
  <si>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</si>
  <si>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</si>
  <si>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</si>
  <si>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</si>
  <si>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</si>
  <si>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</si>
  <si>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</si>
  <si>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</si>
  <si>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</si>
  <si>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</si>
  <si>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</si>
  <si>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</si>
  <si>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</si>
  <si>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</si>
  <si>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</si>
  <si>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</si>
  <si>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</si>
  <si>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</si>
  <si>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</si>
  <si>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</si>
  <si>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</si>
  <si>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</si>
  <si>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</si>
  <si>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</si>
  <si>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</si>
  <si>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</si>
  <si>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</si>
  <si>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</si>
  <si>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</si>
  <si>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</si>
  <si>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</si>
  <si>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</si>
  <si>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</si>
  <si>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</si>
  <si>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</si>
  <si>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</si>
  <si>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</si>
  <si>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</si>
  <si>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</si>
  <si>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</si>
  <si>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</si>
  <si>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</si>
  <si>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</si>
  <si>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</si>
  <si>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</si>
  <si>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</si>
  <si>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</si>
  <si>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</si>
  <si>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</si>
  <si>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</si>
  <si>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</si>
  <si>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</si>
  <si>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</si>
  <si>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</si>
  <si>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</si>
  <si>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</si>
  <si>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</si>
  <si>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</si>
  <si>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</si>
  <si>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</si>
  <si>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</si>
  <si>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</si>
  <si>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</si>
  <si>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</si>
  <si>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</si>
  <si>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</si>
  <si>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</si>
  <si>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</si>
  <si>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</si>
  <si>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</si>
  <si>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</si>
  <si>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</si>
  <si>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</si>
  <si>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</si>
  <si>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</si>
  <si>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</si>
  <si>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</si>
  <si>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</si>
  <si>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</si>
  <si>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</si>
  <si>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</si>
  <si>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</si>
  <si>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</si>
  <si>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</si>
  <si>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</si>
  <si>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</si>
  <si>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</si>
  <si>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</si>
  <si>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</si>
  <si>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</si>
  <si>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</si>
  <si>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</si>
  <si>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</si>
  <si>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</si>
  <si>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</si>
  <si>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</si>
  <si>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</si>
  <si>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</si>
  <si>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</si>
  <si>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</si>
  <si>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</si>
  <si>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</si>
  <si>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</si>
  <si>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</si>
  <si>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</si>
  <si>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</si>
  <si>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</si>
  <si>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</si>
  <si>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</si>
  <si>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</si>
  <si>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</si>
  <si>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</si>
  <si>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</si>
  <si>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</si>
  <si>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</si>
  <si>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</si>
  <si>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</si>
  <si>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</si>
  <si>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</si>
  <si>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</si>
  <si>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</si>
  <si>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</si>
  <si>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</si>
  <si>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</si>
  <si>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</si>
  <si>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</si>
  <si>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</si>
  <si>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</si>
  <si>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</si>
  <si>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</si>
  <si>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</si>
  <si>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</si>
  <si>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</si>
  <si>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</si>
  <si>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</si>
  <si>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</si>
  <si>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</si>
  <si>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</si>
  <si>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</si>
  <si>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</si>
  <si>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</si>
  <si>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</si>
  <si>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</si>
  <si>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</si>
  <si>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</si>
  <si>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</si>
  <si>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</si>
  <si>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</si>
  <si>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</si>
  <si>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</si>
  <si>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</si>
  <si>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</si>
  <si>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</si>
  <si>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</si>
  <si>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</si>
  <si>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</si>
  <si>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</si>
  <si>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</si>
  <si>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</si>
  <si>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</si>
  <si>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</si>
  <si>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</si>
  <si>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</si>
  <si>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</si>
  <si>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</si>
  <si>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</si>
  <si>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</si>
  <si>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</si>
  <si>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</si>
  <si>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</si>
  <si>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</si>
  <si>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</si>
  <si>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</si>
  <si>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</si>
  <si>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</si>
  <si>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</si>
  <si>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</si>
  <si>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</si>
  <si>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</si>
  <si>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</si>
  <si>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</si>
  <si>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</si>
  <si>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</si>
  <si>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</si>
  <si>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</si>
  <si>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</si>
  <si>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</si>
  <si>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</si>
  <si>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</si>
  <si>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</si>
  <si>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</si>
  <si>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</si>
  <si>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</si>
  <si>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</si>
  <si>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</si>
  <si>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</si>
  <si>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</si>
  <si>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</si>
  <si>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</si>
  <si>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</si>
  <si>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</si>
  <si>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</si>
  <si>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</si>
  <si>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</si>
  <si>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</si>
  <si>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</si>
  <si>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</si>
  <si>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</si>
  <si>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</si>
  <si>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</si>
  <si>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</si>
  <si>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</si>
  <si>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</si>
  <si>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</si>
  <si>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</si>
  <si>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</si>
  <si>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</si>
  <si>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</si>
  <si>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</si>
  <si>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</si>
  <si>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</si>
  <si>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</si>
  <si>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</si>
  <si>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</si>
  <si>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</si>
  <si>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</si>
  <si>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</si>
  <si>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</si>
  <si>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</si>
  <si>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</si>
  <si>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</si>
  <si>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</si>
  <si>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</si>
  <si>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</si>
  <si>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</si>
  <si>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</si>
  <si>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</si>
  <si>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</si>
  <si>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</si>
  <si>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</si>
  <si>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</si>
  <si>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</si>
  <si>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</si>
  <si>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</si>
  <si>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</si>
  <si>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</si>
  <si>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</si>
  <si>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</si>
  <si>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</si>
  <si>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</si>
  <si>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</si>
  <si>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</si>
  <si>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</si>
  <si>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</si>
  <si>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</si>
  <si>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</si>
  <si>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</si>
  <si>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</si>
  <si>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</si>
  <si>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</si>
  <si>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</si>
  <si>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</si>
  <si>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</si>
  <si>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</si>
  <si>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</si>
  <si>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</si>
  <si>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</si>
  <si>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</si>
  <si>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</si>
  <si>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</si>
  <si>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</si>
  <si>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</si>
  <si>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</si>
  <si>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</si>
  <si>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</si>
  <si>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</si>
  <si>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</si>
  <si>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</si>
  <si>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</si>
  <si>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</si>
  <si>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</si>
  <si>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</si>
  <si>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</si>
  <si>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</si>
  <si>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</si>
  <si>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</si>
  <si>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</si>
  <si>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</si>
  <si>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</si>
  <si>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</si>
  <si>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</si>
  <si>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</si>
  <si>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</si>
  <si>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</si>
  <si>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</si>
  <si>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</si>
  <si>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</si>
  <si>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</si>
  <si>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</si>
  <si>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</si>
  <si>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</si>
  <si>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</si>
  <si>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</si>
  <si>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</si>
  <si>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</si>
  <si>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</si>
  <si>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</si>
  <si>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</si>
  <si>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</si>
  <si>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</si>
  <si>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</si>
  <si>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</si>
  <si>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</si>
  <si>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</si>
  <si>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</si>
  <si>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</si>
  <si>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</si>
  <si>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</si>
  <si>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</si>
  <si>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</si>
  <si>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</si>
  <si>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</si>
  <si>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</si>
  <si>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</si>
  <si>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</si>
  <si>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</si>
  <si>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</si>
  <si>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</si>
  <si>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</si>
  <si>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</si>
  <si>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</si>
  <si>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</si>
  <si>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</si>
  <si>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</si>
  <si>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</si>
  <si>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</si>
  <si>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</si>
  <si>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</si>
  <si>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</si>
  <si>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</si>
  <si>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</si>
  <si>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</si>
  <si>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</si>
  <si>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</si>
  <si>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</si>
  <si>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</si>
  <si>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</si>
  <si>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</si>
  <si>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</si>
  <si>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</si>
  <si>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</si>
  <si>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</si>
  <si>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</si>
  <si>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</si>
  <si>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</si>
  <si>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</si>
  <si>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</si>
  <si>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</si>
  <si>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</si>
  <si>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</si>
  <si>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</si>
  <si>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</si>
  <si>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</si>
  <si>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</si>
  <si>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</si>
  <si>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</si>
  <si>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</si>
  <si>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</si>
  <si>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</si>
  <si>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</si>
  <si>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</si>
  <si>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</si>
  <si>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</si>
  <si>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</si>
  <si>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</si>
  <si>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</si>
  <si>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</si>
  <si>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</si>
  <si>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</si>
  <si>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</si>
  <si>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</si>
  <si>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</si>
  <si>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</si>
  <si>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</si>
  <si>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</si>
  <si>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</si>
  <si>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</si>
  <si>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</si>
  <si>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</si>
  <si>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</si>
  <si>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</si>
  <si>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</si>
  <si>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</si>
  <si>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</si>
  <si>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</si>
  <si>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</si>
  <si>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</si>
  <si>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</si>
  <si>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</si>
  <si>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</si>
  <si>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</si>
  <si>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</si>
  <si>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</si>
  <si>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</si>
  <si>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</si>
  <si>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</si>
  <si>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</si>
  <si>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</si>
  <si>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</si>
  <si>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</si>
  <si>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</si>
  <si>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</si>
  <si>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</si>
  <si>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</si>
  <si>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</si>
  <si>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</si>
  <si>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</si>
  <si>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</si>
  <si>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</si>
  <si>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</si>
  <si>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</si>
  <si>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</si>
  <si>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</si>
  <si>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</si>
  <si>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</si>
  <si>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</si>
  <si>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</si>
  <si>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</si>
  <si>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</si>
  <si>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</si>
  <si>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</si>
  <si>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</si>
  <si>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</si>
  <si>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</si>
  <si>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</si>
  <si>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</si>
  <si>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</si>
  <si>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</si>
  <si>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</si>
  <si>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</si>
  <si>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</si>
  <si>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</si>
  <si>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</si>
  <si>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</si>
  <si>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</si>
  <si>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</si>
  <si>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</si>
  <si>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</si>
  <si>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</si>
  <si>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</si>
  <si>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</si>
  <si>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</si>
  <si>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</si>
  <si>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</si>
  <si>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</si>
  <si>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</si>
  <si>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</si>
  <si>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</si>
  <si>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</si>
  <si>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</si>
  <si>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</si>
  <si>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</si>
  <si>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</si>
  <si>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</si>
  <si>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</si>
  <si>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</si>
  <si>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</si>
  <si>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</si>
  <si>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</si>
  <si>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</si>
  <si>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</si>
  <si>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</si>
  <si>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</si>
  <si>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</si>
  <si>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</si>
  <si>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</si>
  <si>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</si>
  <si>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</si>
  <si>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</si>
  <si>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</si>
  <si>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</si>
  <si>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</si>
  <si>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</si>
  <si>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</si>
  <si>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</si>
  <si>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</si>
  <si>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</si>
  <si>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</si>
  <si>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</si>
  <si>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</si>
  <si>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</si>
  <si>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</si>
  <si>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</si>
  <si>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</si>
  <si>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</si>
  <si>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</si>
  <si>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</si>
  <si>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</si>
  <si>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</si>
  <si>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</si>
  <si>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</si>
  <si>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</si>
  <si>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</si>
  <si>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</si>
  <si>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</si>
  <si>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</si>
  <si>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</si>
  <si>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</si>
  <si>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</si>
  <si>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</si>
  <si>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</si>
  <si>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</si>
  <si>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</si>
  <si>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</si>
  <si>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</si>
  <si>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</si>
  <si>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</si>
  <si>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</si>
  <si>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</si>
  <si>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</si>
  <si>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</si>
  <si>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</si>
  <si>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</si>
  <si>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</si>
  <si>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</si>
  <si>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</si>
  <si>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</si>
  <si>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</si>
  <si>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</si>
  <si>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</si>
  <si>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</si>
  <si>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</si>
  <si>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</si>
  <si>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</si>
  <si>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</si>
  <si>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</si>
  <si>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</si>
  <si>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</si>
  <si>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</si>
  <si>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</si>
  <si>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</si>
  <si>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</si>
  <si>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</si>
  <si>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</si>
  <si>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</si>
  <si>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</si>
  <si>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</si>
  <si>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</si>
  <si>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</si>
  <si>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</si>
  <si>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</si>
  <si>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</si>
  <si>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</si>
  <si>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</si>
  <si>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</si>
  <si>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</si>
  <si>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</si>
  <si>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</si>
  <si>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</si>
  <si>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</si>
  <si>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</si>
  <si>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</si>
  <si>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</si>
  <si>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</si>
  <si>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</si>
  <si>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</si>
  <si>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</si>
  <si>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</si>
  <si>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</si>
  <si>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</si>
  <si>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</si>
  <si>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</si>
  <si>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</si>
  <si>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</si>
  <si>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</si>
  <si>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</si>
  <si>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</si>
  <si>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</si>
  <si>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</si>
  <si>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</si>
  <si>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</si>
  <si>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</si>
  <si>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</si>
  <si>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</si>
  <si>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</si>
  <si>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</si>
  <si>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</si>
  <si>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</si>
  <si>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</si>
  <si>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</si>
  <si>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</si>
  <si>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</si>
  <si>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</si>
  <si>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</si>
  <si>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</si>
  <si>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</si>
  <si>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</si>
  <si>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</si>
  <si>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</si>
  <si>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</si>
  <si>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</si>
  <si>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</si>
  <si>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</si>
  <si>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</si>
  <si>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</si>
  <si>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</si>
  <si>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</si>
  <si>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</si>
  <si>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</si>
  <si>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</si>
  <si>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</si>
  <si>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</si>
  <si>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</si>
  <si>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</si>
  <si>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</si>
  <si>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</si>
  <si>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</si>
  <si>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</si>
  <si>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</si>
  <si>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</si>
  <si>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</si>
  <si>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</si>
  <si>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</si>
  <si>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</si>
  <si>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</si>
  <si>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</si>
  <si>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</si>
  <si>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</si>
  <si>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</si>
  <si>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</si>
  <si>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</si>
  <si>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</si>
  <si>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</si>
  <si>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</si>
  <si>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</si>
  <si>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</si>
  <si>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</si>
  <si>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</si>
  <si>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</si>
  <si>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</si>
  <si>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</si>
  <si>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</si>
  <si>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</si>
  <si>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</si>
  <si>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</si>
  <si>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</si>
  <si>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</si>
  <si>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</si>
  <si>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</si>
  <si>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</si>
  <si>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</si>
  <si>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</si>
  <si>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</si>
  <si>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</si>
  <si>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</si>
  <si>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</si>
  <si>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</si>
  <si>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</si>
  <si>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</si>
  <si>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</si>
  <si>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</si>
  <si>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</si>
  <si>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</si>
  <si>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</si>
  <si>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</si>
  <si>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</si>
  <si>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</si>
  <si>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</si>
  <si>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</si>
  <si>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</si>
  <si>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</si>
  <si>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</si>
  <si>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</si>
  <si>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</si>
  <si>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</si>
  <si>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</si>
  <si>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</si>
  <si>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</si>
  <si>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</si>
  <si>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</si>
  <si>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</si>
  <si>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</si>
  <si>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</si>
  <si>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</si>
  <si>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</si>
  <si>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</si>
  <si>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</si>
  <si>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</si>
  <si>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</si>
  <si>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</si>
  <si>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</si>
  <si>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</si>
  <si>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</si>
  <si>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</si>
  <si>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</si>
  <si>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</si>
  <si>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</si>
  <si>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</si>
  <si>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</si>
  <si>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</si>
  <si>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</si>
  <si>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</si>
  <si>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</si>
  <si>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</si>
  <si>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</si>
  <si>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</si>
  <si>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</si>
  <si>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</si>
  <si>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</si>
  <si>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</si>
  <si>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</si>
  <si>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</si>
  <si>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</si>
  <si>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</si>
  <si>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</si>
  <si>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</si>
  <si>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</si>
  <si>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</si>
  <si>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</si>
  <si>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</si>
  <si>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</si>
  <si>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</si>
  <si>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</si>
  <si>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</si>
  <si>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</si>
  <si>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</si>
  <si>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</si>
  <si>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</si>
  <si>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</si>
  <si>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</si>
  <si>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</si>
  <si>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</si>
  <si>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</si>
  <si>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</si>
  <si>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</si>
  <si>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</si>
  <si>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</si>
  <si>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</si>
  <si>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</si>
  <si>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</si>
  <si>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</si>
  <si>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</si>
  <si>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</si>
  <si>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</si>
  <si>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</si>
  <si>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</si>
  <si>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</si>
  <si>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</si>
  <si>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</si>
  <si>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</si>
  <si>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</si>
  <si>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</si>
  <si>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</si>
  <si>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</si>
  <si>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</si>
  <si>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</si>
  <si>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</si>
  <si>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</si>
  <si>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</si>
  <si>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</si>
  <si>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</si>
  <si>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</si>
  <si>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</si>
  <si>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</si>
  <si>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</si>
  <si>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</si>
  <si>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</si>
  <si>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</si>
  <si>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</si>
  <si>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</si>
  <si>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</si>
  <si>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</si>
  <si>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</si>
  <si>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</si>
  <si>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</si>
  <si>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</si>
  <si>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</si>
  <si>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</si>
  <si>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</si>
  <si>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</si>
  <si>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</si>
  <si>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</si>
  <si>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</si>
  <si>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</si>
  <si>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</si>
  <si>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</si>
  <si>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</si>
  <si>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</si>
  <si>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</si>
  <si>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</si>
  <si>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</si>
  <si>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</si>
  <si>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</si>
  <si>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</si>
  <si>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</si>
  <si>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</si>
  <si>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</si>
  <si>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</si>
  <si>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</si>
  <si>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</si>
  <si>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</si>
  <si>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</si>
  <si>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</si>
  <si>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</si>
  <si>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</si>
  <si>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</si>
  <si>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</si>
  <si>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</si>
  <si>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</si>
  <si>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</si>
  <si>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</si>
  <si>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</si>
  <si>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</si>
  <si>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</si>
  <si>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</si>
  <si>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</si>
  <si>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</si>
  <si>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</si>
  <si>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</si>
  <si>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</si>
  <si>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</si>
  <si>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</si>
  <si>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</si>
  <si>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</si>
  <si>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</si>
  <si>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</si>
  <si>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</si>
  <si>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</si>
  <si>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</si>
  <si>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</si>
  <si>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</si>
  <si>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</si>
  <si>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</si>
  <si>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</si>
  <si>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</si>
  <si>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</si>
  <si>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</si>
  <si>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</si>
  <si>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</si>
  <si>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</si>
  <si>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</si>
  <si>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</si>
  <si>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</si>
  <si>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</si>
  <si>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</si>
  <si>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</si>
  <si>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</si>
  <si>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</si>
  <si>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</si>
  <si>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</si>
  <si>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</si>
  <si>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</si>
  <si>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</si>
  <si>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</si>
  <si>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</si>
  <si>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</si>
  <si>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</si>
  <si>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</si>
  <si>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</si>
  <si>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</si>
  <si>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</si>
  <si>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</si>
  <si>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</si>
  <si>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</si>
  <si>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</si>
  <si>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</si>
  <si>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</si>
  <si>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</si>
  <si>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</si>
  <si>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</si>
  <si>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</si>
  <si>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</si>
  <si>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</si>
  <si>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</si>
  <si>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</si>
  <si>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</si>
  <si>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</si>
  <si>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</si>
  <si>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</si>
  <si>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</si>
  <si>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</si>
  <si>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</si>
  <si>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</si>
  <si>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</si>
  <si>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</si>
  <si>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</si>
  <si>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</si>
  <si>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</si>
  <si>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</si>
  <si>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</si>
  <si>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</si>
  <si>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</si>
  <si>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</si>
  <si>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</si>
  <si>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</si>
  <si>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</si>
  <si>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</si>
  <si>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</si>
  <si>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</si>
  <si>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</si>
  <si>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</si>
  <si>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</si>
  <si>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</si>
  <si>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</si>
  <si>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</si>
  <si>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</si>
  <si>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</si>
  <si>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</si>
  <si>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</si>
  <si>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</si>
  <si>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</si>
  <si>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</si>
  <si>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</si>
  <si>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</si>
  <si>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</si>
  <si>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</si>
  <si>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</si>
  <si>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</si>
  <si>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</si>
  <si>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</si>
  <si>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</si>
  <si>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</si>
  <si>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</si>
  <si>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</si>
  <si>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</si>
  <si>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</si>
  <si>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</si>
  <si>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</si>
  <si>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</si>
  <si>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</si>
  <si>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</si>
  <si>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</si>
  <si>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</si>
  <si>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</si>
  <si>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</si>
  <si>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</si>
  <si>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</si>
  <si>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</si>
  <si>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</si>
  <si>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</si>
  <si>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</si>
  <si>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</si>
  <si>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</si>
  <si>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</si>
  <si>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</si>
  <si>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</si>
  <si>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</si>
  <si>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</si>
  <si>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</si>
  <si>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</si>
  <si>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</si>
  <si>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</si>
  <si>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</si>
  <si>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</si>
  <si>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</si>
  <si>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</si>
  <si>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</si>
  <si>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</si>
  <si>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</si>
  <si>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</si>
  <si>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</si>
  <si>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</si>
  <si>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</si>
  <si>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</si>
  <si>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</si>
  <si>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</si>
  <si>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</si>
  <si>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</si>
  <si>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</si>
  <si>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</si>
  <si>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</si>
  <si>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</si>
  <si>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</si>
  <si>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</si>
  <si>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</si>
  <si>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</si>
  <si>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</si>
  <si>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</si>
  <si>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</si>
  <si>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</si>
  <si>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</si>
  <si>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</si>
  <si>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</si>
  <si>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</si>
  <si>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</si>
  <si>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</si>
  <si>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</si>
  <si>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</si>
  <si>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</si>
  <si>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</si>
  <si>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</si>
  <si>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</si>
  <si>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</si>
  <si>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</si>
  <si>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</si>
  <si>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</si>
  <si>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</si>
  <si>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</si>
  <si>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</si>
  <si>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</si>
  <si>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</si>
  <si>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</si>
  <si>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</si>
  <si>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</si>
  <si>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</si>
  <si>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</si>
  <si>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</si>
  <si>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</si>
  <si>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</si>
  <si>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</si>
  <si>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</si>
  <si>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</si>
  <si>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</si>
  <si>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</si>
  <si>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</si>
  <si>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</si>
  <si>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</si>
  <si>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</si>
  <si>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</si>
  <si>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</si>
  <si>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</si>
  <si>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</si>
  <si>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</si>
  <si>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</si>
  <si>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</si>
  <si>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</si>
  <si>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</si>
  <si>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</si>
  <si>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</si>
  <si>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</si>
  <si>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</si>
  <si>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</si>
  <si>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</si>
  <si>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</si>
  <si>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</si>
  <si>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</si>
  <si>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</si>
  <si>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</si>
  <si>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</si>
  <si>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</si>
  <si>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</si>
  <si>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</si>
  <si>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</si>
  <si>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</si>
  <si>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</si>
  <si>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</si>
  <si>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</si>
  <si>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</si>
  <si>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</si>
  <si>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</si>
  <si>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</si>
  <si>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</si>
  <si>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</si>
  <si>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</si>
  <si>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</si>
  <si>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</si>
  <si>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</si>
  <si>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</si>
  <si>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</si>
  <si>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</si>
  <si>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</si>
  <si>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</si>
  <si>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</si>
  <si>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</si>
  <si>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</si>
  <si>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</si>
  <si>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</si>
  <si>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</si>
  <si>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</si>
  <si>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</si>
  <si>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</si>
  <si>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</si>
  <si>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</si>
  <si>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</si>
  <si>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</si>
  <si>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</si>
  <si>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</si>
  <si>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</si>
  <si>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</si>
  <si>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</si>
  <si>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</si>
  <si>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</si>
  <si>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</si>
  <si>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</si>
  <si>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</si>
  <si>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</si>
  <si>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</si>
  <si>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</si>
  <si>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</si>
  <si>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</si>
  <si>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</si>
  <si>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</si>
  <si>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</si>
  <si>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</si>
  <si>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</si>
  <si>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</si>
  <si>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</si>
  <si>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</si>
  <si>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</si>
  <si>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</si>
  <si>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</si>
  <si>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</si>
  <si>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</si>
  <si>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</si>
  <si>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</si>
  <si>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</si>
  <si>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</si>
  <si>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</si>
  <si>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</si>
  <si>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</si>
  <si>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</si>
  <si>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</si>
  <si>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</si>
  <si>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</si>
  <si>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</si>
  <si>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</si>
  <si>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</si>
  <si>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</si>
  <si>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</si>
  <si>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</si>
  <si>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</si>
  <si>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</si>
  <si>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</si>
  <si>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</si>
  <si>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</si>
  <si>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</si>
  <si>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</si>
  <si>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</si>
  <si>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</si>
  <si>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</si>
  <si>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</si>
  <si>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</si>
  <si>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</si>
  <si>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</si>
  <si>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</si>
  <si>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</si>
  <si>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</si>
  <si>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</si>
  <si>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</si>
  <si>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</si>
  <si>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</si>
  <si>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</si>
  <si>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</si>
  <si>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</si>
  <si>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</si>
  <si>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</si>
  <si>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</si>
  <si>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</si>
  <si>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</si>
  <si>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</si>
  <si>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</si>
  <si>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</si>
  <si>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</si>
  <si>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</si>
  <si>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</si>
  <si>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</si>
  <si>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</si>
  <si>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</si>
  <si>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</si>
  <si>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</si>
  <si>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</si>
  <si>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</si>
  <si>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</si>
  <si>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</si>
  <si>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</si>
  <si>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</si>
  <si>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</si>
  <si>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</si>
  <si>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</si>
  <si>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</si>
  <si>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</si>
  <si>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</si>
  <si>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</si>
  <si>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</si>
  <si>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</si>
  <si>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</si>
  <si>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</si>
  <si>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</si>
  <si>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</si>
  <si>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</si>
  <si>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</si>
  <si>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</si>
  <si>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</si>
  <si>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</si>
  <si>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</si>
  <si>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</si>
  <si>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</si>
  <si>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</si>
  <si>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</si>
  <si>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</si>
  <si>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</si>
  <si>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</si>
  <si>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</si>
  <si>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</si>
  <si>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</si>
  <si>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</si>
  <si>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</si>
  <si>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</si>
  <si>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</si>
  <si>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</si>
  <si>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</si>
  <si>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</si>
  <si>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</si>
  <si>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</si>
  <si>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</si>
  <si>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</si>
  <si>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</si>
  <si>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</si>
  <si>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</si>
  <si>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</si>
  <si>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</si>
  <si>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</si>
  <si>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</si>
  <si>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</si>
  <si>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</si>
  <si>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</si>
  <si>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</si>
  <si>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</si>
  <si>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</si>
  <si>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</si>
  <si>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</si>
  <si>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</si>
  <si>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</si>
  <si>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</si>
  <si>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</si>
  <si>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</si>
  <si>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</si>
  <si>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</si>
  <si>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</si>
  <si>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</si>
  <si>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</si>
  <si>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</si>
  <si>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</si>
  <si>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</si>
  <si>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</si>
  <si>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</si>
  <si>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</si>
  <si>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</si>
  <si>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</si>
  <si>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</si>
  <si>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</si>
  <si>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</si>
  <si>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</si>
  <si>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</si>
  <si>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</si>
  <si>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</si>
  <si>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</si>
  <si>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</si>
  <si>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</si>
  <si>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</si>
  <si>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</si>
  <si>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</si>
  <si>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</si>
  <si>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</si>
  <si>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</si>
  <si>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</si>
  <si>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</si>
  <si>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</si>
  <si>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</si>
  <si>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</si>
  <si>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</si>
  <si>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</si>
  <si>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</si>
  <si>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</si>
  <si>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</si>
  <si>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</si>
  <si>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</si>
  <si>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</si>
  <si>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</si>
  <si>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</si>
  <si>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</si>
  <si>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</si>
  <si>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</si>
  <si>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</si>
  <si>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</si>
  <si>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</si>
  <si>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</si>
  <si>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</si>
  <si>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</si>
  <si>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</si>
  <si>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</si>
  <si>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</si>
  <si>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</si>
  <si>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</si>
  <si>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</si>
  <si>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</si>
  <si>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</si>
  <si>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</si>
  <si>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</si>
  <si>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</si>
  <si>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</si>
  <si>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</si>
  <si>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</si>
  <si>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</si>
  <si>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</si>
  <si>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</si>
  <si>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</si>
  <si>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</si>
  <si>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</si>
  <si>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</si>
  <si>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</si>
  <si>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</si>
  <si>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</si>
  <si>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</si>
  <si>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</si>
  <si>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</si>
  <si>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</si>
  <si>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</si>
  <si>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</si>
  <si>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</si>
  <si>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</si>
  <si>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</si>
  <si>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</si>
  <si>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</si>
  <si>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</si>
  <si>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</si>
  <si>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</si>
  <si>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</si>
  <si>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</si>
  <si>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</si>
  <si>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</si>
  <si>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</si>
  <si>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</si>
  <si>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</si>
  <si>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</si>
  <si>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</si>
  <si>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</si>
  <si>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</si>
  <si>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</si>
  <si>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</si>
  <si>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</si>
  <si>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</si>
  <si>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</si>
  <si>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</si>
  <si>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</si>
  <si>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</si>
  <si>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</si>
  <si>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</si>
  <si>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</si>
  <si>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</si>
  <si>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</si>
  <si>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</si>
  <si>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</si>
  <si>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</si>
  <si>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</si>
  <si>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</si>
  <si>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</si>
  <si>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</si>
  <si>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</si>
  <si>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</si>
  <si>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</si>
  <si>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</si>
  <si>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</si>
  <si>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</si>
  <si>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</si>
  <si>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</si>
  <si>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</si>
  <si>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</si>
  <si>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</si>
  <si>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</si>
  <si>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</si>
  <si>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</si>
  <si>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</si>
  <si>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</si>
  <si>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</si>
  <si>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</si>
  <si>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</si>
  <si>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</si>
  <si>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</si>
  <si>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</si>
  <si>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</si>
  <si>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</si>
  <si>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</si>
  <si>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</si>
  <si>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</si>
  <si>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</si>
  <si>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</si>
  <si>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</si>
  <si>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</si>
  <si>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</si>
  <si>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</si>
  <si>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</si>
  <si>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</si>
  <si>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</si>
  <si>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</si>
  <si>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</si>
  <si>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</si>
  <si>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</si>
  <si>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</si>
  <si>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</si>
  <si>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</si>
  <si>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</si>
  <si>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</si>
  <si>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</si>
  <si>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</si>
  <si>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</si>
  <si>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</si>
  <si>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</si>
  <si>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</si>
  <si>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</si>
  <si>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</si>
  <si>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</si>
  <si>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</si>
  <si>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</si>
  <si>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</si>
  <si>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</si>
  <si>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</si>
  <si>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</si>
  <si>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</si>
  <si>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</si>
  <si>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</si>
  <si>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</si>
  <si>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</si>
  <si>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</si>
  <si>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</si>
  <si>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</si>
  <si>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</si>
  <si>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</si>
  <si>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</si>
  <si>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</si>
  <si>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</si>
  <si>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</si>
  <si>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</si>
  <si>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</si>
  <si>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</si>
  <si>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</si>
  <si>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</si>
  <si>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</si>
  <si>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</si>
  <si>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</si>
  <si>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</si>
  <si>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</si>
  <si>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</si>
  <si>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</si>
  <si>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</si>
  <si>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</si>
  <si>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</si>
  <si>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</si>
  <si>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</si>
  <si>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</si>
  <si>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</si>
  <si>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</si>
  <si>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</si>
  <si>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</si>
  <si>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</si>
  <si>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</si>
  <si>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</si>
  <si>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</si>
  <si>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</si>
  <si>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</si>
  <si>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</si>
  <si>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</si>
  <si>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</si>
  <si>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</si>
  <si>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</si>
  <si>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</si>
  <si>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</si>
  <si>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</si>
  <si>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</si>
  <si>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</si>
  <si>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</si>
  <si>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</si>
  <si>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</si>
  <si>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</si>
  <si>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</si>
  <si>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</si>
  <si>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</si>
  <si>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</si>
  <si>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</si>
  <si>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</si>
  <si>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</si>
  <si>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</si>
  <si>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</si>
  <si>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</si>
  <si>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</si>
  <si>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</si>
  <si>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</si>
  <si>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</si>
  <si>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</si>
  <si>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</si>
  <si>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</si>
  <si>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</si>
  <si>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</si>
  <si>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</si>
  <si>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</si>
  <si>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</si>
  <si>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</si>
  <si>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</si>
  <si>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</si>
  <si>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</si>
  <si>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</si>
  <si>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</si>
  <si>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</si>
  <si>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</si>
  <si>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</si>
  <si>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</si>
  <si>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</si>
  <si>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</si>
  <si>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</si>
  <si>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</si>
  <si>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</si>
  <si>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</si>
  <si>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</si>
  <si>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</si>
  <si>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</si>
  <si>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</si>
  <si>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</si>
  <si>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</si>
  <si>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</si>
  <si>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</si>
  <si>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</si>
  <si>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</si>
  <si>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</si>
  <si>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</si>
  <si>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</si>
  <si>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</si>
  <si>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</si>
  <si>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</si>
  <si>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</si>
  <si>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</si>
  <si>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</si>
  <si>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</si>
  <si>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</si>
  <si>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</si>
  <si>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</si>
  <si>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</si>
  <si>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</si>
  <si>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</si>
  <si>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</si>
  <si>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</si>
  <si>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</si>
  <si>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</si>
  <si>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</si>
  <si>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</si>
  <si>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</si>
  <si>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</si>
  <si>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</si>
  <si>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</si>
  <si>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</si>
  <si>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</si>
  <si>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</si>
  <si>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</si>
  <si>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</si>
  <si>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</si>
  <si>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</si>
  <si>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</si>
  <si>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</si>
  <si>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</si>
  <si>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</si>
  <si>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</si>
  <si>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</si>
  <si>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</si>
  <si>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</si>
  <si>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</si>
  <si>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</si>
  <si>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</si>
  <si>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</si>
  <si>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</si>
  <si>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</si>
  <si>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</si>
  <si>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</si>
  <si>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</si>
  <si>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</si>
  <si>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</si>
  <si>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</si>
  <si>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</si>
  <si>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</si>
  <si>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</si>
  <si>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</si>
  <si>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</si>
  <si>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</si>
  <si>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</si>
  <si>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</si>
  <si>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</si>
  <si>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</si>
  <si>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</si>
  <si>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</si>
  <si>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</si>
  <si>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</si>
  <si>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</si>
  <si>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</si>
  <si>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</si>
  <si>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</si>
  <si>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</si>
  <si>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</si>
  <si>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</si>
  <si>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</si>
  <si>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</si>
  <si>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</si>
  <si>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</si>
  <si>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</si>
  <si>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</si>
  <si>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</si>
  <si>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</si>
  <si>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</si>
  <si>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</si>
  <si>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</si>
  <si>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</si>
  <si>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</si>
  <si>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</si>
  <si>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</si>
  <si>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</si>
  <si>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</si>
  <si>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</si>
  <si>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</si>
  <si>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</si>
  <si>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</si>
  <si>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</si>
  <si>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</si>
  <si>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</si>
  <si>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</si>
  <si>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</si>
  <si>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</si>
  <si>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</si>
  <si>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</si>
  <si>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</si>
  <si>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</si>
  <si>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</si>
  <si>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</si>
  <si>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</si>
  <si>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</si>
  <si>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</si>
  <si>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</si>
  <si>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</si>
  <si>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</si>
  <si>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</si>
  <si>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</si>
  <si>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</si>
  <si>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</si>
  <si>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</si>
  <si>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</si>
  <si>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</si>
  <si>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</si>
  <si>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</si>
  <si>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</si>
  <si>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</si>
  <si>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</si>
  <si>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</si>
  <si>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</si>
  <si>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</si>
  <si>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</si>
  <si>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</si>
  <si>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</si>
  <si>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3335987713</t>
  </si>
  <si>
    <t>LECTOR</t>
  </si>
  <si>
    <t>Abastecido</t>
  </si>
  <si>
    <t>2 Gavetas Vacías + 1 Fallando</t>
  </si>
  <si>
    <t>3335989136</t>
  </si>
  <si>
    <t>3335989159</t>
  </si>
  <si>
    <t>LOCALIDAD EN REMODELACION</t>
  </si>
  <si>
    <t>EN ESPERA DE ROZAMIENTO DE FILTRACION EN LOCALIDAD</t>
  </si>
  <si>
    <t>Acevedo Dominguez, Victor Leonardo</t>
  </si>
  <si>
    <t>3335989280</t>
  </si>
  <si>
    <t>3335989379</t>
  </si>
  <si>
    <t>3335989354</t>
  </si>
  <si>
    <t>3335989347</t>
  </si>
  <si>
    <t>3335989329</t>
  </si>
  <si>
    <t>3335989310</t>
  </si>
  <si>
    <t>3335989447</t>
  </si>
  <si>
    <t>3335989446</t>
  </si>
  <si>
    <t>3335989431</t>
  </si>
  <si>
    <t>3335989430</t>
  </si>
  <si>
    <t>GAVETA DE DEPOSITO LLENA</t>
  </si>
  <si>
    <t>Triinet</t>
  </si>
  <si>
    <t>3335989396</t>
  </si>
  <si>
    <t>3335989460</t>
  </si>
  <si>
    <t>3335989450</t>
  </si>
  <si>
    <t>3335989449</t>
  </si>
  <si>
    <t>3335989491</t>
  </si>
  <si>
    <t>3335989489</t>
  </si>
  <si>
    <t>3335989488</t>
  </si>
  <si>
    <t>3335989486</t>
  </si>
  <si>
    <t>3335989483</t>
  </si>
  <si>
    <t>3335989482</t>
  </si>
  <si>
    <t>3335989479</t>
  </si>
  <si>
    <t>3335989477</t>
  </si>
  <si>
    <t>3335989473</t>
  </si>
  <si>
    <t>3335989466</t>
  </si>
  <si>
    <t>INHIBIDO</t>
  </si>
  <si>
    <t xml:space="preserve">GAVETA DE RECHAZO LLENA </t>
  </si>
  <si>
    <t>3335989570</t>
  </si>
  <si>
    <t>3335989569</t>
  </si>
  <si>
    <t>3335989568</t>
  </si>
  <si>
    <t>3335989544</t>
  </si>
  <si>
    <t>3335989541</t>
  </si>
  <si>
    <t>3335989539</t>
  </si>
  <si>
    <t>3335989537</t>
  </si>
  <si>
    <t>3335989536</t>
  </si>
  <si>
    <t>3335989535</t>
  </si>
  <si>
    <t>3335989534</t>
  </si>
  <si>
    <t>3335989533</t>
  </si>
  <si>
    <t>SIN ACTIVIDAD DE RETIRO</t>
  </si>
  <si>
    <t xml:space="preserve">Castillo de Leon, Freddy </t>
  </si>
  <si>
    <t>ATM S/M Nacional Plaza Central</t>
  </si>
  <si>
    <t>S/M Nacional Plaza Central</t>
  </si>
  <si>
    <t>DRBR379</t>
  </si>
  <si>
    <t>3335989583</t>
  </si>
  <si>
    <t>3335989578</t>
  </si>
  <si>
    <t>3335989577</t>
  </si>
  <si>
    <t>3335989576</t>
  </si>
  <si>
    <t>3335989575</t>
  </si>
  <si>
    <t>3335989574</t>
  </si>
  <si>
    <t>3335989573</t>
  </si>
  <si>
    <t>3335989572</t>
  </si>
  <si>
    <t>3335989571</t>
  </si>
  <si>
    <t>3335989586</t>
  </si>
  <si>
    <t>3335989585</t>
  </si>
  <si>
    <t>3335989584</t>
  </si>
  <si>
    <t>3335989608</t>
  </si>
  <si>
    <t>3335989607</t>
  </si>
  <si>
    <t>3335989603</t>
  </si>
  <si>
    <t>3335989637</t>
  </si>
  <si>
    <t>3335989627</t>
  </si>
  <si>
    <t>3335989623</t>
  </si>
  <si>
    <t xml:space="preserve">Gonzalez Ceballos, Dionisio </t>
  </si>
  <si>
    <t>3335989663</t>
  </si>
  <si>
    <t>3335989688</t>
  </si>
  <si>
    <t>3335989719</t>
  </si>
  <si>
    <t>3335989708</t>
  </si>
  <si>
    <t>3335989704</t>
  </si>
  <si>
    <t>3335989703</t>
  </si>
  <si>
    <t>3335989700</t>
  </si>
  <si>
    <t>3335989697</t>
  </si>
  <si>
    <t>ATM Autobanco Plaza Moderna</t>
  </si>
  <si>
    <t>3335989721</t>
  </si>
  <si>
    <t>3335990299</t>
  </si>
  <si>
    <t>3335990446</t>
  </si>
  <si>
    <t>3335990452</t>
  </si>
  <si>
    <t>3335990457</t>
  </si>
  <si>
    <t>3335990464</t>
  </si>
  <si>
    <t>3335990469</t>
  </si>
  <si>
    <t>3335990539</t>
  </si>
  <si>
    <t>Closed</t>
  </si>
  <si>
    <t>3335990841</t>
  </si>
  <si>
    <t>3335990963</t>
  </si>
  <si>
    <t>3335990967</t>
  </si>
  <si>
    <t>3335991100</t>
  </si>
  <si>
    <t>3335991108</t>
  </si>
  <si>
    <t>3335991110</t>
  </si>
  <si>
    <t>De La Cruz Marcelo, Mawel Andres</t>
  </si>
  <si>
    <t>REINICIO FALLIDO</t>
  </si>
  <si>
    <t>3335991152</t>
  </si>
  <si>
    <t>3335991155</t>
  </si>
  <si>
    <t>3335991167</t>
  </si>
  <si>
    <t>3335991196</t>
  </si>
  <si>
    <t>3335991221</t>
  </si>
  <si>
    <t>3335991225</t>
  </si>
  <si>
    <t>3335991226</t>
  </si>
  <si>
    <t>3335991230</t>
  </si>
  <si>
    <t>3335991234</t>
  </si>
  <si>
    <t>3335991241</t>
  </si>
  <si>
    <t>3335991258</t>
  </si>
  <si>
    <t>3335991263</t>
  </si>
  <si>
    <t>3335991269</t>
  </si>
  <si>
    <t>3335991563</t>
  </si>
  <si>
    <t>3335991542</t>
  </si>
  <si>
    <t>De Leon Gonzalez, Jose Ciprian</t>
  </si>
  <si>
    <t>3335991506</t>
  </si>
  <si>
    <t>3335991499</t>
  </si>
  <si>
    <t>3335991398</t>
  </si>
  <si>
    <t>3335991392</t>
  </si>
  <si>
    <t>3335991382</t>
  </si>
  <si>
    <t>GAVETA VACIAS + GAVETA FALLAN...</t>
  </si>
  <si>
    <t>3335989711 </t>
  </si>
  <si>
    <t>3335990585 </t>
  </si>
  <si>
    <t>3335989712 </t>
  </si>
  <si>
    <t>3335989135 </t>
  </si>
  <si>
    <t>3335989151</t>
  </si>
  <si>
    <t>3335989700 </t>
  </si>
  <si>
    <t>3335989719 </t>
  </si>
  <si>
    <t>3335991609</t>
  </si>
  <si>
    <t>3335991608</t>
  </si>
  <si>
    <t>3335991607</t>
  </si>
  <si>
    <t>3335991603</t>
  </si>
  <si>
    <t>REINICIO FALLIDO POR LECTOR</t>
  </si>
  <si>
    <t>3335991602</t>
  </si>
  <si>
    <t>3335991601</t>
  </si>
  <si>
    <t>3335991599</t>
  </si>
  <si>
    <t>3335991598</t>
  </si>
  <si>
    <t>3335991596</t>
  </si>
  <si>
    <t>3335991595</t>
  </si>
  <si>
    <t>3335991592</t>
  </si>
  <si>
    <t>3335991591</t>
  </si>
  <si>
    <t>3335991590</t>
  </si>
  <si>
    <t>Fondeur Fermin, Luis Rafael</t>
  </si>
  <si>
    <t>3335991589</t>
  </si>
  <si>
    <t>3335991588</t>
  </si>
  <si>
    <t>3335991587</t>
  </si>
  <si>
    <t>3335991586</t>
  </si>
  <si>
    <t>3335991585</t>
  </si>
  <si>
    <t>3335991584</t>
  </si>
  <si>
    <t>3335991583</t>
  </si>
  <si>
    <t>18 Agosto de 2021</t>
  </si>
  <si>
    <t>3335991638</t>
  </si>
  <si>
    <t>3335991637</t>
  </si>
  <si>
    <t>3335991636</t>
  </si>
  <si>
    <t>3335991635</t>
  </si>
  <si>
    <t>3335991634</t>
  </si>
  <si>
    <t>3335991633</t>
  </si>
  <si>
    <t>3335991632</t>
  </si>
  <si>
    <t>3335991631</t>
  </si>
  <si>
    <t>3335991630</t>
  </si>
  <si>
    <t>3335991629</t>
  </si>
  <si>
    <t>3335991628</t>
  </si>
  <si>
    <t>3335991627</t>
  </si>
  <si>
    <t>3335991626</t>
  </si>
  <si>
    <t>3335991625</t>
  </si>
  <si>
    <t>3335991623</t>
  </si>
  <si>
    <t>3335991622</t>
  </si>
  <si>
    <t>3335991621</t>
  </si>
  <si>
    <t>3335991620</t>
  </si>
  <si>
    <t>3335991619</t>
  </si>
  <si>
    <t>3335991618</t>
  </si>
  <si>
    <t>3335991617</t>
  </si>
  <si>
    <t>3335991616</t>
  </si>
  <si>
    <t>3335991615</t>
  </si>
  <si>
    <t>3335991614</t>
  </si>
  <si>
    <t>3335991613</t>
  </si>
  <si>
    <t>3335991612</t>
  </si>
  <si>
    <t>3335991611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</si>
</sst>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8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49" fillId="0" borderId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1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60" xfId="0" applyBorder="1"/>
    <xf numFmtId="0" fontId="16" fillId="6" borderId="60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0" xfId="0" applyNumberFormat="1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5" xfId="0" applyFont="1" applyFill="1" applyBorder="1" applyAlignment="1">
      <alignment horizontal="center"/>
    </xf>
    <xf numFmtId="0" fontId="52" fillId="40" borderId="6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0" xfId="0" applyFont="1" applyFill="1" applyBorder="1" applyAlignment="1">
      <alignment horizontal="center" vertical="center" wrapText="1"/>
    </xf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7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5" xfId="0" applyNumberFormat="1" applyFont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0" xfId="0" applyFont="1" applyFill="1" applyBorder="1" applyAlignment="1">
      <alignment horizontal="center" vertical="center" wrapText="1"/>
    </xf>
    <xf numFmtId="22" fontId="33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54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43" fillId="42" borderId="56" xfId="0" applyFont="1" applyFill="1" applyBorder="1" applyAlignment="1">
      <alignment vertical="center" wrapText="1"/>
    </xf>
    <xf numFmtId="0" fontId="43" fillId="42" borderId="57" xfId="0" applyFont="1" applyFill="1" applyBorder="1" applyAlignment="1">
      <alignment vertical="center" wrapText="1"/>
    </xf>
    <xf numFmtId="22" fontId="54" fillId="5" borderId="65" xfId="0" applyNumberFormat="1" applyFont="1" applyFill="1" applyBorder="1" applyAlignment="1">
      <alignment horizontal="center" vertical="center"/>
    </xf>
    <xf numFmtId="43" fontId="3" fillId="3" borderId="63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71"/>
      <tableStyleElement type="headerRow" dxfId="570"/>
      <tableStyleElement type="totalRow" dxfId="569"/>
      <tableStyleElement type="firstColumn" dxfId="568"/>
      <tableStyleElement type="lastColumn" dxfId="567"/>
      <tableStyleElement type="firstRowStripe" dxfId="566"/>
      <tableStyleElement type="firstColumnStripe" dxfId="56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99175" TargetMode="External"/><Relationship Id="rId13" Type="http://schemas.openxmlformats.org/officeDocument/2006/relationships/hyperlink" Target="http://s460-helpdesk/CAisd/pdmweb.exe?OP=SEARCH+FACTORY=in+SKIPLIST=1+QBE.EQ.id=3699552" TargetMode="External"/><Relationship Id="rId18" Type="http://schemas.openxmlformats.org/officeDocument/2006/relationships/hyperlink" Target="http://s460-helpdesk/CAisd/pdmweb.exe?OP=SEARCH+FACTORY=in+SKIPLIST=1+QBE.EQ.id=3699932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699180" TargetMode="External"/><Relationship Id="rId12" Type="http://schemas.openxmlformats.org/officeDocument/2006/relationships/hyperlink" Target="http://s460-helpdesk/CAisd/pdmweb.exe?OP=SEARCH+FACTORY=in+SKIPLIST=1+QBE.EQ.id=3699811" TargetMode="External"/><Relationship Id="rId17" Type="http://schemas.openxmlformats.org/officeDocument/2006/relationships/hyperlink" Target="http://s460-helpdesk/CAisd/pdmweb.exe?OP=SEARCH+FACTORY=in+SKIPLIST=1+QBE.EQ.id=369993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9941" TargetMode="External"/><Relationship Id="rId20" Type="http://schemas.openxmlformats.org/officeDocument/2006/relationships/hyperlink" Target="http://s460-helpdesk/CAisd/pdmweb.exe?OP=SEARCH+FACTORY=in+SKIPLIST=1+QBE.EQ.id=3699866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99821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99974" TargetMode="External"/><Relationship Id="rId10" Type="http://schemas.openxmlformats.org/officeDocument/2006/relationships/hyperlink" Target="http://s460-helpdesk/CAisd/pdmweb.exe?OP=SEARCH+FACTORY=in+SKIPLIST=1+QBE.EQ.id=3699010" TargetMode="External"/><Relationship Id="rId19" Type="http://schemas.openxmlformats.org/officeDocument/2006/relationships/hyperlink" Target="http://s460-helpdesk/CAisd/pdmweb.exe?OP=SEARCH+FACTORY=in+SKIPLIST=1+QBE.EQ.id=369987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9157" TargetMode="External"/><Relationship Id="rId14" Type="http://schemas.openxmlformats.org/officeDocument/2006/relationships/hyperlink" Target="http://s460-helpdesk/CAisd/pdmweb.exe?OP=SEARCH+FACTORY=in+SKIPLIST=1+QBE.EQ.id=369998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5" t="s">
        <v>58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100.832442129627 días</v>
      </c>
      <c r="B3" s="94" t="s">
        <v>2535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2625</v>
      </c>
    </row>
    <row r="4" spans="1:11" ht="18" x14ac:dyDescent="0.25">
      <c r="A4" s="107" t="str">
        <f t="shared" ref="A4:A9" ca="1" si="0">CONCATENATE(TODAY()-C4," días")</f>
        <v>63.4985879629603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2626</v>
      </c>
    </row>
    <row r="5" spans="1:11" ht="18" x14ac:dyDescent="0.25">
      <c r="A5" s="107" t="str">
        <f ca="1">CONCATENATE(TODAY()-C5," días")</f>
        <v>53.4985879629603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2625</v>
      </c>
    </row>
    <row r="6" spans="1:11" ht="18" x14ac:dyDescent="0.25">
      <c r="A6" s="107" t="str">
        <f t="shared" ca="1" si="0"/>
        <v>53.5651273148178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2625</v>
      </c>
    </row>
    <row r="7" spans="1:11" ht="18" x14ac:dyDescent="0.25">
      <c r="A7" s="107" t="str">
        <f t="shared" ca="1" si="0"/>
        <v>24.0556018518546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2587</v>
      </c>
    </row>
    <row r="8" spans="1:11" ht="18" x14ac:dyDescent="0.25">
      <c r="A8" s="107" t="str">
        <f t="shared" ca="1" si="0"/>
        <v>18.4964583333349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2608</v>
      </c>
    </row>
    <row r="9" spans="1:11" ht="18" x14ac:dyDescent="0.25">
      <c r="A9" s="107" t="str">
        <f t="shared" ca="1" si="0"/>
        <v>5.0611689814832 días</v>
      </c>
      <c r="B9" s="150" t="s">
        <v>2619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2587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85" priority="99400"/>
  </conditionalFormatting>
  <conditionalFormatting sqref="E3">
    <cfRule type="duplicateValues" dxfId="84" priority="121763"/>
  </conditionalFormatting>
  <conditionalFormatting sqref="E3">
    <cfRule type="duplicateValues" dxfId="83" priority="121764"/>
    <cfRule type="duplicateValues" dxfId="82" priority="121765"/>
  </conditionalFormatting>
  <conditionalFormatting sqref="E3">
    <cfRule type="duplicateValues" dxfId="81" priority="121766"/>
    <cfRule type="duplicateValues" dxfId="80" priority="121767"/>
    <cfRule type="duplicateValues" dxfId="79" priority="121768"/>
    <cfRule type="duplicateValues" dxfId="78" priority="121769"/>
  </conditionalFormatting>
  <conditionalFormatting sqref="B3">
    <cfRule type="duplicateValues" dxfId="77" priority="121770"/>
  </conditionalFormatting>
  <conditionalFormatting sqref="E4">
    <cfRule type="duplicateValues" dxfId="76" priority="115"/>
  </conditionalFormatting>
  <conditionalFormatting sqref="E4">
    <cfRule type="duplicateValues" dxfId="75" priority="112"/>
    <cfRule type="duplicateValues" dxfId="74" priority="113"/>
    <cfRule type="duplicateValues" dxfId="73" priority="114"/>
  </conditionalFormatting>
  <conditionalFormatting sqref="E4">
    <cfRule type="duplicateValues" dxfId="72" priority="111"/>
  </conditionalFormatting>
  <conditionalFormatting sqref="E4">
    <cfRule type="duplicateValues" dxfId="71" priority="108"/>
    <cfRule type="duplicateValues" dxfId="70" priority="109"/>
    <cfRule type="duplicateValues" dxfId="69" priority="110"/>
  </conditionalFormatting>
  <conditionalFormatting sqref="B4">
    <cfRule type="duplicateValues" dxfId="68" priority="107"/>
  </conditionalFormatting>
  <conditionalFormatting sqref="E4">
    <cfRule type="duplicateValues" dxfId="67" priority="106"/>
  </conditionalFormatting>
  <conditionalFormatting sqref="B5">
    <cfRule type="duplicateValues" dxfId="66" priority="90"/>
  </conditionalFormatting>
  <conditionalFormatting sqref="E5">
    <cfRule type="duplicateValues" dxfId="65" priority="89"/>
  </conditionalFormatting>
  <conditionalFormatting sqref="E5">
    <cfRule type="duplicateValues" dxfId="64" priority="86"/>
    <cfRule type="duplicateValues" dxfId="63" priority="87"/>
    <cfRule type="duplicateValues" dxfId="62" priority="88"/>
  </conditionalFormatting>
  <conditionalFormatting sqref="E5">
    <cfRule type="duplicateValues" dxfId="61" priority="85"/>
  </conditionalFormatting>
  <conditionalFormatting sqref="E5">
    <cfRule type="duplicateValues" dxfId="60" priority="82"/>
    <cfRule type="duplicateValues" dxfId="59" priority="83"/>
    <cfRule type="duplicateValues" dxfId="58" priority="84"/>
  </conditionalFormatting>
  <conditionalFormatting sqref="E5">
    <cfRule type="duplicateValues" dxfId="57" priority="81"/>
  </conditionalFormatting>
  <conditionalFormatting sqref="E7">
    <cfRule type="duplicateValues" dxfId="56" priority="34"/>
  </conditionalFormatting>
  <conditionalFormatting sqref="E7">
    <cfRule type="duplicateValues" dxfId="55" priority="32"/>
    <cfRule type="duplicateValues" dxfId="54" priority="33"/>
  </conditionalFormatting>
  <conditionalFormatting sqref="E7">
    <cfRule type="duplicateValues" dxfId="53" priority="29"/>
    <cfRule type="duplicateValues" dxfId="52" priority="30"/>
    <cfRule type="duplicateValues" dxfId="51" priority="31"/>
  </conditionalFormatting>
  <conditionalFormatting sqref="E7">
    <cfRule type="duplicateValues" dxfId="50" priority="25"/>
    <cfRule type="duplicateValues" dxfId="49" priority="26"/>
    <cfRule type="duplicateValues" dxfId="48" priority="27"/>
    <cfRule type="duplicateValues" dxfId="47" priority="28"/>
  </conditionalFormatting>
  <conditionalFormatting sqref="B7">
    <cfRule type="duplicateValues" dxfId="46" priority="24"/>
  </conditionalFormatting>
  <conditionalFormatting sqref="B7">
    <cfRule type="duplicateValues" dxfId="45" priority="22"/>
    <cfRule type="duplicateValues" dxfId="44" priority="23"/>
  </conditionalFormatting>
  <conditionalFormatting sqref="E8">
    <cfRule type="duplicateValues" dxfId="43" priority="21"/>
  </conditionalFormatting>
  <conditionalFormatting sqref="E8">
    <cfRule type="duplicateValues" dxfId="42" priority="20"/>
  </conditionalFormatting>
  <conditionalFormatting sqref="B8">
    <cfRule type="duplicateValues" dxfId="41" priority="19"/>
  </conditionalFormatting>
  <conditionalFormatting sqref="E8">
    <cfRule type="duplicateValues" dxfId="40" priority="18"/>
  </conditionalFormatting>
  <conditionalFormatting sqref="B8">
    <cfRule type="duplicateValues" dxfId="39" priority="17"/>
  </conditionalFormatting>
  <conditionalFormatting sqref="E8">
    <cfRule type="duplicateValues" dxfId="38" priority="16"/>
  </conditionalFormatting>
  <conditionalFormatting sqref="E9">
    <cfRule type="duplicateValues" dxfId="37" priority="5"/>
    <cfRule type="duplicateValues" dxfId="36" priority="6"/>
    <cfRule type="duplicateValues" dxfId="35" priority="7"/>
    <cfRule type="duplicateValues" dxfId="34" priority="8"/>
  </conditionalFormatting>
  <conditionalFormatting sqref="B9">
    <cfRule type="duplicateValues" dxfId="33" priority="130226"/>
  </conditionalFormatting>
  <conditionalFormatting sqref="E6">
    <cfRule type="duplicateValues" dxfId="32" priority="130228"/>
  </conditionalFormatting>
  <conditionalFormatting sqref="B6">
    <cfRule type="duplicateValues" dxfId="31" priority="130229"/>
  </conditionalFormatting>
  <conditionalFormatting sqref="B6">
    <cfRule type="duplicateValues" dxfId="30" priority="130230"/>
    <cfRule type="duplicateValues" dxfId="29" priority="130231"/>
    <cfRule type="duplicateValues" dxfId="28" priority="130232"/>
  </conditionalFormatting>
  <conditionalFormatting sqref="E6">
    <cfRule type="duplicateValues" dxfId="27" priority="130233"/>
    <cfRule type="duplicateValues" dxfId="26" priority="130234"/>
  </conditionalFormatting>
  <conditionalFormatting sqref="E6">
    <cfRule type="duplicateValues" dxfId="25" priority="130235"/>
    <cfRule type="duplicateValues" dxfId="24" priority="130236"/>
    <cfRule type="duplicateValues" dxfId="23" priority="130237"/>
  </conditionalFormatting>
  <conditionalFormatting sqref="E6">
    <cfRule type="duplicateValues" dxfId="22" priority="130238"/>
    <cfRule type="duplicateValues" dxfId="21" priority="130239"/>
    <cfRule type="duplicateValues" dxfId="20" priority="130240"/>
    <cfRule type="duplicateValues" dxfId="19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2671</v>
      </c>
      <c r="C5" s="29" t="s">
        <v>2670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2525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2520</v>
      </c>
      <c r="C16" s="29" t="s">
        <v>2476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2521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2522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2519</v>
      </c>
      <c r="C29" s="29" t="s">
        <v>2475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2477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2478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2534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2479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2577</v>
      </c>
      <c r="C148" s="113" t="s">
        <v>2578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2598</v>
      </c>
      <c r="C212" s="29" t="s">
        <v>2591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2523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2480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2507</v>
      </c>
      <c r="C238" s="29" t="s">
        <v>2494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2481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2508</v>
      </c>
      <c r="C242" s="29" t="s">
        <v>2495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2553</v>
      </c>
      <c r="C244" s="29" t="s">
        <v>2576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2473</v>
      </c>
      <c r="D253" s="29" t="s">
        <v>87</v>
      </c>
      <c r="E253" s="29" t="s">
        <v>90</v>
      </c>
      <c r="F253" s="32" t="s">
        <v>2025</v>
      </c>
      <c r="G253" s="32" t="s">
        <v>2474</v>
      </c>
      <c r="H253" s="32" t="s">
        <v>2474</v>
      </c>
      <c r="I253" s="32" t="s">
        <v>1274</v>
      </c>
      <c r="J253" s="32" t="s">
        <v>2027</v>
      </c>
      <c r="K253" s="32" t="s">
        <v>2474</v>
      </c>
      <c r="L253" s="32" t="s">
        <v>2474</v>
      </c>
      <c r="M253" s="32" t="s">
        <v>2474</v>
      </c>
      <c r="N253" s="32" t="s">
        <v>2474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2509</v>
      </c>
      <c r="C255" s="29" t="s">
        <v>2496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2510</v>
      </c>
      <c r="C257" s="29" t="s">
        <v>2497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2511</v>
      </c>
      <c r="C259" s="29" t="s">
        <v>2498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2512</v>
      </c>
      <c r="C260" s="29" t="s">
        <v>2499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2506</v>
      </c>
      <c r="C261" s="29" t="s">
        <v>2493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2545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2611</v>
      </c>
      <c r="C265" s="29" t="s">
        <v>2570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2599</v>
      </c>
      <c r="C266" s="29" t="s">
        <v>2592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2516</v>
      </c>
      <c r="C267" s="29" t="s">
        <v>2503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2600</v>
      </c>
      <c r="C268" s="29" t="s">
        <v>2593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2483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2482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2484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2517</v>
      </c>
      <c r="C274" s="29" t="s">
        <v>2504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2485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2601</v>
      </c>
      <c r="C287" s="29" t="s">
        <v>2594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2602</v>
      </c>
      <c r="C298" s="29" t="s">
        <v>2595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2590</v>
      </c>
      <c r="C312" s="32" t="s">
        <v>2589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2603</v>
      </c>
      <c r="C331" s="29" t="s">
        <v>2596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2575</v>
      </c>
      <c r="C343" s="32" t="s">
        <v>2574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2604</v>
      </c>
      <c r="C345" s="29" t="s">
        <v>2597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2606</v>
      </c>
      <c r="C347" s="29" t="s">
        <v>2607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2486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2583</v>
      </c>
      <c r="C350" s="32" t="s">
        <v>2582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2468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2513</v>
      </c>
      <c r="C363" s="29" t="s">
        <v>2500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2487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2527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2450</v>
      </c>
      <c r="C432" s="32" t="s">
        <v>2451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2514</v>
      </c>
      <c r="C438" s="29" t="s">
        <v>2501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2526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2455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2469</v>
      </c>
      <c r="C488" s="32" t="s">
        <v>2456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2470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2488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2489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2518</v>
      </c>
      <c r="C514" s="29" t="s">
        <v>2505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2515</v>
      </c>
      <c r="C639" s="29" t="s">
        <v>2502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2490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2491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2492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54">
        <v>991</v>
      </c>
      <c r="B823" s="155" t="s">
        <v>1159</v>
      </c>
      <c r="C823" s="55" t="s">
        <v>1160</v>
      </c>
      <c r="D823" s="55" t="s">
        <v>72</v>
      </c>
      <c r="E823" s="55" t="s">
        <v>105</v>
      </c>
      <c r="F823" s="155" t="s">
        <v>2025</v>
      </c>
      <c r="G823" s="155" t="s">
        <v>77</v>
      </c>
      <c r="H823" s="155" t="s">
        <v>77</v>
      </c>
      <c r="I823" s="155" t="s">
        <v>74</v>
      </c>
      <c r="J823" s="155" t="s">
        <v>77</v>
      </c>
      <c r="K823" s="155" t="s">
        <v>74</v>
      </c>
      <c r="L823" s="155" t="s">
        <v>74</v>
      </c>
      <c r="M823" s="155" t="s">
        <v>74</v>
      </c>
      <c r="N823" s="155" t="s">
        <v>77</v>
      </c>
      <c r="O823" s="155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56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8" priority="12"/>
  </conditionalFormatting>
  <conditionalFormatting sqref="B823:B1048576 B1:B810">
    <cfRule type="duplicateValues" dxfId="17" priority="11"/>
  </conditionalFormatting>
  <conditionalFormatting sqref="A811:A814">
    <cfRule type="duplicateValues" dxfId="16" priority="10"/>
  </conditionalFormatting>
  <conditionalFormatting sqref="B811:B814">
    <cfRule type="duplicateValues" dxfId="15" priority="9"/>
  </conditionalFormatting>
  <conditionalFormatting sqref="A823:A1048576 A1:A814">
    <cfRule type="duplicateValues" dxfId="14" priority="8"/>
  </conditionalFormatting>
  <conditionalFormatting sqref="A815:A821">
    <cfRule type="duplicateValues" dxfId="13" priority="7"/>
  </conditionalFormatting>
  <conditionalFormatting sqref="B815:B821">
    <cfRule type="duplicateValues" dxfId="12" priority="6"/>
  </conditionalFormatting>
  <conditionalFormatting sqref="A815:A821">
    <cfRule type="duplicateValues" dxfId="11" priority="5"/>
  </conditionalFormatting>
  <conditionalFormatting sqref="A822">
    <cfRule type="duplicateValues" dxfId="10" priority="4"/>
  </conditionalFormatting>
  <conditionalFormatting sqref="A822">
    <cfRule type="duplicateValues" dxfId="9" priority="2"/>
  </conditionalFormatting>
  <conditionalFormatting sqref="B822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7" t="s">
        <v>0</v>
      </c>
      <c r="B1" s="20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9" t="s">
        <v>8</v>
      </c>
      <c r="B9" s="21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1" t="s">
        <v>9</v>
      </c>
      <c r="B14" s="21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36880"/>
  <sheetViews>
    <sheetView tabSelected="1" zoomScale="70" zoomScaleNormal="70" workbookViewId="0">
      <pane ySplit="4" topLeftCell="A50" activePane="bottomLeft" state="frozen"/>
      <selection pane="bottomLeft" activeCell="D39" sqref="D39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1.7109375" style="44" customWidth="1"/>
    <col min="7" max="7" width="60.5703125" style="44" customWidth="1"/>
    <col min="8" max="11" width="5.85546875" style="44" customWidth="1"/>
    <col min="12" max="12" width="52" style="44" customWidth="1"/>
    <col min="13" max="13" width="20.140625" style="101" bestFit="1" customWidth="1"/>
    <col min="14" max="14" width="18.85546875" style="101" bestFit="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7" ht="18" x14ac:dyDescent="0.25">
      <c r="A1" s="171" t="s">
        <v>2147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3"/>
    </row>
    <row r="2" spans="1:17" ht="18" x14ac:dyDescent="0.25">
      <c r="A2" s="168" t="s">
        <v>2144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70"/>
    </row>
    <row r="3" spans="1:17" ht="18.75" thickBot="1" x14ac:dyDescent="0.3">
      <c r="A3" s="174" t="s">
        <v>2768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6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2444</v>
      </c>
      <c r="P4" s="65" t="s">
        <v>2463</v>
      </c>
      <c r="Q4" s="92" t="s">
        <v>2430</v>
      </c>
    </row>
    <row r="5" spans="1:17" ht="18" x14ac:dyDescent="0.25">
      <c r="A5" s="158" t="str">
        <f>VLOOKUP(E5,'LISTADO ATM'!$A$2:$C$901,3,0)</f>
        <v>DISTRITO NACIONAL</v>
      </c>
      <c r="B5" s="150">
        <v>3335987109</v>
      </c>
      <c r="C5" s="96">
        <v>44421.44332175926</v>
      </c>
      <c r="D5" s="96" t="s">
        <v>2174</v>
      </c>
      <c r="E5" s="136">
        <v>2</v>
      </c>
      <c r="F5" s="158" t="str">
        <f>VLOOKUP(E5,VIP!$A$2:$O14855,2,0)</f>
        <v>DRBR002</v>
      </c>
      <c r="G5" s="158" t="str">
        <f>VLOOKUP(E5,'LISTADO ATM'!$A$2:$B$900,2,0)</f>
        <v>ATM Autoservicio Padre Castellano</v>
      </c>
      <c r="H5" s="158" t="str">
        <f>VLOOKUP(E5,VIP!$A$2:$O19816,7,FALSE)</f>
        <v>Si</v>
      </c>
      <c r="I5" s="158" t="str">
        <f>VLOOKUP(E5,VIP!$A$2:$O11781,8,FALSE)</f>
        <v>Si</v>
      </c>
      <c r="J5" s="158" t="str">
        <f>VLOOKUP(E5,VIP!$A$2:$O11731,8,FALSE)</f>
        <v>Si</v>
      </c>
      <c r="K5" s="158" t="str">
        <f>VLOOKUP(E5,VIP!$A$2:$O15305,6,0)</f>
        <v>NO</v>
      </c>
      <c r="L5" s="140" t="s">
        <v>2213</v>
      </c>
      <c r="M5" s="95" t="s">
        <v>2438</v>
      </c>
      <c r="N5" s="95" t="s">
        <v>2445</v>
      </c>
      <c r="O5" s="158" t="s">
        <v>2447</v>
      </c>
      <c r="P5" s="158"/>
      <c r="Q5" s="95" t="s">
        <v>2213</v>
      </c>
    </row>
    <row r="6" spans="1:17" ht="18" x14ac:dyDescent="0.25">
      <c r="A6" s="158" t="str">
        <f>VLOOKUP(E6,'LISTADO ATM'!$A$2:$C$901,3,0)</f>
        <v>SUR</v>
      </c>
      <c r="B6" s="150" t="s">
        <v>2643</v>
      </c>
      <c r="C6" s="96">
        <v>44422.894189814811</v>
      </c>
      <c r="D6" s="96" t="s">
        <v>2174</v>
      </c>
      <c r="E6" s="136">
        <v>5</v>
      </c>
      <c r="F6" s="158" t="str">
        <f>VLOOKUP(E6,VIP!$A$2:$O14958,2,0)</f>
        <v>DRBR005</v>
      </c>
      <c r="G6" s="158" t="str">
        <f>VLOOKUP(E6,'LISTADO ATM'!$A$2:$B$900,2,0)</f>
        <v>ATM Oficina Autoservicio Villa Ofelia (San Juan)</v>
      </c>
      <c r="H6" s="158" t="str">
        <f>VLOOKUP(E6,VIP!$A$2:$O19919,7,FALSE)</f>
        <v>Si</v>
      </c>
      <c r="I6" s="158" t="str">
        <f>VLOOKUP(E6,VIP!$A$2:$O11884,8,FALSE)</f>
        <v>Si</v>
      </c>
      <c r="J6" s="158" t="str">
        <f>VLOOKUP(E6,VIP!$A$2:$O11834,8,FALSE)</f>
        <v>Si</v>
      </c>
      <c r="K6" s="158" t="str">
        <f>VLOOKUP(E6,VIP!$A$2:$O15408,6,0)</f>
        <v>NO</v>
      </c>
      <c r="L6" s="140" t="s">
        <v>2213</v>
      </c>
      <c r="M6" s="95" t="s">
        <v>2438</v>
      </c>
      <c r="N6" s="95" t="s">
        <v>2445</v>
      </c>
      <c r="O6" s="158" t="s">
        <v>2447</v>
      </c>
      <c r="P6" s="158"/>
      <c r="Q6" s="95" t="s">
        <v>2213</v>
      </c>
    </row>
    <row r="7" spans="1:17" ht="18" x14ac:dyDescent="0.25">
      <c r="A7" s="158" t="str">
        <f>VLOOKUP(E7,'LISTADO ATM'!$A$2:$C$901,3,0)</f>
        <v>DISTRITO NACIONAL</v>
      </c>
      <c r="B7" s="150" t="s">
        <v>2709</v>
      </c>
      <c r="C7" s="96">
        <v>44425.523761574077</v>
      </c>
      <c r="D7" s="96" t="s">
        <v>2174</v>
      </c>
      <c r="E7" s="136">
        <v>12</v>
      </c>
      <c r="F7" s="158" t="str">
        <f>VLOOKUP(E7,VIP!$A$2:$O15042,2,0)</f>
        <v>DRBR012</v>
      </c>
      <c r="G7" s="158" t="str">
        <f>VLOOKUP(E7,'LISTADO ATM'!$A$2:$B$900,2,0)</f>
        <v xml:space="preserve">ATM Comercial Ganadera (San Isidro) </v>
      </c>
      <c r="H7" s="158" t="str">
        <f>VLOOKUP(E7,VIP!$A$2:$O20003,7,FALSE)</f>
        <v>Si</v>
      </c>
      <c r="I7" s="158" t="str">
        <f>VLOOKUP(E7,VIP!$A$2:$O11968,8,FALSE)</f>
        <v>No</v>
      </c>
      <c r="J7" s="158" t="str">
        <f>VLOOKUP(E7,VIP!$A$2:$O11918,8,FALSE)</f>
        <v>No</v>
      </c>
      <c r="K7" s="158" t="str">
        <f>VLOOKUP(E7,VIP!$A$2:$O15492,6,0)</f>
        <v>NO</v>
      </c>
      <c r="L7" s="140" t="s">
        <v>2457</v>
      </c>
      <c r="M7" s="95" t="s">
        <v>2438</v>
      </c>
      <c r="N7" s="95" t="s">
        <v>2445</v>
      </c>
      <c r="O7" s="158" t="s">
        <v>2447</v>
      </c>
      <c r="P7" s="158"/>
      <c r="Q7" s="157" t="s">
        <v>2457</v>
      </c>
    </row>
    <row r="8" spans="1:17" ht="18" x14ac:dyDescent="0.25">
      <c r="A8" s="158" t="str">
        <f>VLOOKUP(E8,'LISTADO ATM'!$A$2:$C$901,3,0)</f>
        <v>DISTRITO NACIONAL</v>
      </c>
      <c r="B8" s="150" t="s">
        <v>2706</v>
      </c>
      <c r="C8" s="96">
        <v>44425.428229166668</v>
      </c>
      <c r="D8" s="96" t="s">
        <v>2174</v>
      </c>
      <c r="E8" s="136">
        <v>13</v>
      </c>
      <c r="F8" s="158" t="str">
        <f>VLOOKUP(E8,VIP!$A$2:$O15016,2,0)</f>
        <v>DRBR013</v>
      </c>
      <c r="G8" s="158" t="str">
        <f>VLOOKUP(E8,'LISTADO ATM'!$A$2:$B$900,2,0)</f>
        <v xml:space="preserve">ATM CDEEE </v>
      </c>
      <c r="H8" s="158" t="str">
        <f>VLOOKUP(E8,VIP!$A$2:$O19977,7,FALSE)</f>
        <v>Si</v>
      </c>
      <c r="I8" s="158" t="str">
        <f>VLOOKUP(E8,VIP!$A$2:$O11942,8,FALSE)</f>
        <v>Si</v>
      </c>
      <c r="J8" s="158" t="str">
        <f>VLOOKUP(E8,VIP!$A$2:$O11892,8,FALSE)</f>
        <v>Si</v>
      </c>
      <c r="K8" s="158" t="str">
        <f>VLOOKUP(E8,VIP!$A$2:$O15466,6,0)</f>
        <v>NO</v>
      </c>
      <c r="L8" s="140" t="s">
        <v>2213</v>
      </c>
      <c r="M8" s="95" t="s">
        <v>2438</v>
      </c>
      <c r="N8" s="95" t="s">
        <v>2445</v>
      </c>
      <c r="O8" s="158" t="s">
        <v>2447</v>
      </c>
      <c r="P8" s="158"/>
      <c r="Q8" s="157" t="s">
        <v>2213</v>
      </c>
    </row>
    <row r="9" spans="1:17" ht="18" x14ac:dyDescent="0.25">
      <c r="A9" s="158" t="str">
        <f>VLOOKUP(E9,'LISTADO ATM'!$A$2:$C$901,3,0)</f>
        <v>DISTRITO NACIONAL</v>
      </c>
      <c r="B9" s="150" t="s">
        <v>2719</v>
      </c>
      <c r="C9" s="96">
        <v>44425.630173611113</v>
      </c>
      <c r="D9" s="96" t="s">
        <v>2441</v>
      </c>
      <c r="E9" s="136">
        <v>20</v>
      </c>
      <c r="F9" s="158" t="str">
        <f>VLOOKUP(E9,VIP!$A$2:$O15069,2,0)</f>
        <v>DRBR049</v>
      </c>
      <c r="G9" s="158" t="str">
        <f>VLOOKUP(E9,'LISTADO ATM'!$A$2:$B$900,2,0)</f>
        <v>ATM S/M Aprezio Las Palmas</v>
      </c>
      <c r="H9" s="158" t="str">
        <f>VLOOKUP(E9,VIP!$A$2:$O20030,7,FALSE)</f>
        <v>Si</v>
      </c>
      <c r="I9" s="158" t="str">
        <f>VLOOKUP(E9,VIP!$A$2:$O11995,8,FALSE)</f>
        <v>Si</v>
      </c>
      <c r="J9" s="158" t="str">
        <f>VLOOKUP(E9,VIP!$A$2:$O11945,8,FALSE)</f>
        <v>Si</v>
      </c>
      <c r="K9" s="158" t="str">
        <f>VLOOKUP(E9,VIP!$A$2:$O15519,6,0)</f>
        <v>NO</v>
      </c>
      <c r="L9" s="140" t="s">
        <v>2410</v>
      </c>
      <c r="M9" s="95" t="s">
        <v>2438</v>
      </c>
      <c r="N9" s="95" t="s">
        <v>2445</v>
      </c>
      <c r="O9" s="158" t="s">
        <v>2446</v>
      </c>
      <c r="P9" s="158"/>
      <c r="Q9" s="157" t="s">
        <v>2410</v>
      </c>
    </row>
    <row r="10" spans="1:17" ht="18" x14ac:dyDescent="0.25">
      <c r="A10" s="158" t="str">
        <f>VLOOKUP(E10,'LISTADO ATM'!$A$2:$C$901,3,0)</f>
        <v>DISTRITO NACIONAL</v>
      </c>
      <c r="B10" s="150" t="s">
        <v>2705</v>
      </c>
      <c r="C10" s="96">
        <v>44425.427395833336</v>
      </c>
      <c r="D10" s="96" t="s">
        <v>2174</v>
      </c>
      <c r="E10" s="136">
        <v>24</v>
      </c>
      <c r="F10" s="158" t="str">
        <f>VLOOKUP(E10,VIP!$A$2:$O15015,2,0)</f>
        <v>DRBR024</v>
      </c>
      <c r="G10" s="158" t="str">
        <f>VLOOKUP(E10,'LISTADO ATM'!$A$2:$B$900,2,0)</f>
        <v xml:space="preserve">ATM Oficina Eusebio Manzueta </v>
      </c>
      <c r="H10" s="158" t="str">
        <f>VLOOKUP(E10,VIP!$A$2:$O19976,7,FALSE)</f>
        <v>No</v>
      </c>
      <c r="I10" s="158" t="str">
        <f>VLOOKUP(E10,VIP!$A$2:$O11941,8,FALSE)</f>
        <v>No</v>
      </c>
      <c r="J10" s="158" t="str">
        <f>VLOOKUP(E10,VIP!$A$2:$O11891,8,FALSE)</f>
        <v>No</v>
      </c>
      <c r="K10" s="158" t="str">
        <f>VLOOKUP(E10,VIP!$A$2:$O15465,6,0)</f>
        <v>NO</v>
      </c>
      <c r="L10" s="140" t="s">
        <v>2213</v>
      </c>
      <c r="M10" s="95" t="s">
        <v>2438</v>
      </c>
      <c r="N10" s="95" t="s">
        <v>2445</v>
      </c>
      <c r="O10" s="158" t="s">
        <v>2447</v>
      </c>
      <c r="P10" s="158"/>
      <c r="Q10" s="157" t="s">
        <v>2213</v>
      </c>
    </row>
    <row r="11" spans="1:17" ht="18" x14ac:dyDescent="0.25">
      <c r="A11" s="158" t="str">
        <f>VLOOKUP(E11,'LISTADO ATM'!$A$2:$C$901,3,0)</f>
        <v>SUR</v>
      </c>
      <c r="B11" s="150" t="s">
        <v>2689</v>
      </c>
      <c r="C11" s="96">
        <v>44424.431527777779</v>
      </c>
      <c r="D11" s="96" t="s">
        <v>2174</v>
      </c>
      <c r="E11" s="136">
        <v>33</v>
      </c>
      <c r="F11" s="158" t="str">
        <f>VLOOKUP(E11,VIP!$A$2:$O14993,2,0)</f>
        <v>DRBR033</v>
      </c>
      <c r="G11" s="158" t="str">
        <f>VLOOKUP(E11,'LISTADO ATM'!$A$2:$B$900,2,0)</f>
        <v xml:space="preserve">ATM UNP Juan de Herrera </v>
      </c>
      <c r="H11" s="158" t="str">
        <f>VLOOKUP(E11,VIP!$A$2:$O19954,7,FALSE)</f>
        <v>Si</v>
      </c>
      <c r="I11" s="158" t="str">
        <f>VLOOKUP(E11,VIP!$A$2:$O11919,8,FALSE)</f>
        <v>Si</v>
      </c>
      <c r="J11" s="158" t="str">
        <f>VLOOKUP(E11,VIP!$A$2:$O11869,8,FALSE)</f>
        <v>Si</v>
      </c>
      <c r="K11" s="158" t="str">
        <f>VLOOKUP(E11,VIP!$A$2:$O15443,6,0)</f>
        <v>NO</v>
      </c>
      <c r="L11" s="140" t="s">
        <v>2457</v>
      </c>
      <c r="M11" s="95" t="s">
        <v>2438</v>
      </c>
      <c r="N11" s="95" t="s">
        <v>2445</v>
      </c>
      <c r="O11" s="158" t="s">
        <v>2447</v>
      </c>
      <c r="P11" s="158"/>
      <c r="Q11" s="95" t="s">
        <v>2457</v>
      </c>
    </row>
    <row r="12" spans="1:17" ht="18" x14ac:dyDescent="0.25">
      <c r="A12" s="158" t="str">
        <f>VLOOKUP(E12,'LISTADO ATM'!$A$2:$C$901,3,0)</f>
        <v>DISTRITO NACIONAL</v>
      </c>
      <c r="B12" s="150" t="s">
        <v>2714</v>
      </c>
      <c r="C12" s="96">
        <v>44425.617210648146</v>
      </c>
      <c r="D12" s="96" t="s">
        <v>2461</v>
      </c>
      <c r="E12" s="136">
        <v>35</v>
      </c>
      <c r="F12" s="158" t="str">
        <f>VLOOKUP(E12,VIP!$A$2:$O15055,2,0)</f>
        <v>DRBR035</v>
      </c>
      <c r="G12" s="158" t="str">
        <f>VLOOKUP(E12,'LISTADO ATM'!$A$2:$B$900,2,0)</f>
        <v xml:space="preserve">ATM Dirección General de Aduanas I </v>
      </c>
      <c r="H12" s="158" t="str">
        <f>VLOOKUP(E12,VIP!$A$2:$O20016,7,FALSE)</f>
        <v>Si</v>
      </c>
      <c r="I12" s="158" t="str">
        <f>VLOOKUP(E12,VIP!$A$2:$O11981,8,FALSE)</f>
        <v>Si</v>
      </c>
      <c r="J12" s="158" t="str">
        <f>VLOOKUP(E12,VIP!$A$2:$O11931,8,FALSE)</f>
        <v>Si</v>
      </c>
      <c r="K12" s="158" t="str">
        <f>VLOOKUP(E12,VIP!$A$2:$O15505,6,0)</f>
        <v>NO</v>
      </c>
      <c r="L12" s="140" t="s">
        <v>2620</v>
      </c>
      <c r="M12" s="95" t="s">
        <v>2438</v>
      </c>
      <c r="N12" s="95" t="s">
        <v>2445</v>
      </c>
      <c r="O12" s="158" t="s">
        <v>2462</v>
      </c>
      <c r="P12" s="158" t="s">
        <v>2716</v>
      </c>
      <c r="Q12" s="157" t="s">
        <v>2620</v>
      </c>
    </row>
    <row r="13" spans="1:17" ht="18" x14ac:dyDescent="0.25">
      <c r="A13" s="158" t="str">
        <f>VLOOKUP(E13,'LISTADO ATM'!$A$2:$C$901,3,0)</f>
        <v>DISTRITO NACIONAL</v>
      </c>
      <c r="B13" s="150" t="s">
        <v>2713</v>
      </c>
      <c r="C13" s="96">
        <v>44425.616724537038</v>
      </c>
      <c r="D13" s="96" t="s">
        <v>2461</v>
      </c>
      <c r="E13" s="136">
        <v>37</v>
      </c>
      <c r="F13" s="158" t="str">
        <f>VLOOKUP(E13,VIP!$A$2:$O15130,2,0)</f>
        <v>DRBR037</v>
      </c>
      <c r="G13" s="158" t="str">
        <f>VLOOKUP(E13,'LISTADO ATM'!$A$2:$B$900,2,0)</f>
        <v xml:space="preserve">ATM Oficina Villa Mella </v>
      </c>
      <c r="H13" s="158" t="str">
        <f>VLOOKUP(E13,VIP!$A$2:$O20091,7,FALSE)</f>
        <v>Si</v>
      </c>
      <c r="I13" s="158" t="str">
        <f>VLOOKUP(E13,VIP!$A$2:$O12056,8,FALSE)</f>
        <v>Si</v>
      </c>
      <c r="J13" s="158" t="str">
        <f>VLOOKUP(E13,VIP!$A$2:$O12006,8,FALSE)</f>
        <v>Si</v>
      </c>
      <c r="K13" s="158" t="str">
        <f>VLOOKUP(E13,VIP!$A$2:$O15580,6,0)</f>
        <v>SI</v>
      </c>
      <c r="L13" s="140" t="s">
        <v>2434</v>
      </c>
      <c r="M13" s="95" t="s">
        <v>2438</v>
      </c>
      <c r="N13" s="95" t="s">
        <v>2445</v>
      </c>
      <c r="O13" s="158" t="s">
        <v>2715</v>
      </c>
      <c r="P13" s="158"/>
      <c r="Q13" s="157" t="s">
        <v>2738</v>
      </c>
    </row>
    <row r="14" spans="1:17" ht="18" x14ac:dyDescent="0.25">
      <c r="A14" s="158" t="str">
        <f>VLOOKUP(E14,'LISTADO ATM'!$A$2:$C$901,3,0)</f>
        <v>SUR</v>
      </c>
      <c r="B14" s="150" t="s">
        <v>2698</v>
      </c>
      <c r="C14" s="96">
        <v>44424.980185185188</v>
      </c>
      <c r="D14" s="96" t="s">
        <v>2174</v>
      </c>
      <c r="E14" s="136">
        <v>48</v>
      </c>
      <c r="F14" s="158" t="str">
        <f>VLOOKUP(E14,VIP!$A$2:$O15021,2,0)</f>
        <v>DRBR048</v>
      </c>
      <c r="G14" s="158" t="str">
        <f>VLOOKUP(E14,'LISTADO ATM'!$A$2:$B$900,2,0)</f>
        <v xml:space="preserve">ATM Autoservicio Neiba I </v>
      </c>
      <c r="H14" s="158" t="str">
        <f>VLOOKUP(E14,VIP!$A$2:$O19982,7,FALSE)</f>
        <v>Si</v>
      </c>
      <c r="I14" s="158" t="str">
        <f>VLOOKUP(E14,VIP!$A$2:$O11947,8,FALSE)</f>
        <v>Si</v>
      </c>
      <c r="J14" s="158" t="str">
        <f>VLOOKUP(E14,VIP!$A$2:$O11897,8,FALSE)</f>
        <v>Si</v>
      </c>
      <c r="K14" s="158" t="str">
        <f>VLOOKUP(E14,VIP!$A$2:$O15471,6,0)</f>
        <v>SI</v>
      </c>
      <c r="L14" s="140" t="s">
        <v>2457</v>
      </c>
      <c r="M14" s="95" t="s">
        <v>2438</v>
      </c>
      <c r="N14" s="95" t="s">
        <v>2445</v>
      </c>
      <c r="O14" s="158" t="s">
        <v>2447</v>
      </c>
      <c r="P14" s="158"/>
      <c r="Q14" s="157" t="s">
        <v>2457</v>
      </c>
    </row>
    <row r="15" spans="1:17" ht="18" x14ac:dyDescent="0.25">
      <c r="A15" s="158" t="str">
        <f>VLOOKUP(E15,'LISTADO ATM'!$A$2:$C$901,3,0)</f>
        <v>DISTRITO NACIONAL</v>
      </c>
      <c r="B15" s="150" t="s">
        <v>2710</v>
      </c>
      <c r="C15" s="96">
        <v>44425.558634259258</v>
      </c>
      <c r="D15" s="96" t="s">
        <v>2441</v>
      </c>
      <c r="E15" s="136">
        <v>54</v>
      </c>
      <c r="F15" s="158" t="str">
        <f>VLOOKUP(E15,VIP!$A$2:$O15138,2,0)</f>
        <v>DRBR054</v>
      </c>
      <c r="G15" s="158" t="str">
        <f>VLOOKUP(E15,'LISTADO ATM'!$A$2:$B$900,2,0)</f>
        <v xml:space="preserve">ATM Autoservicio Galería 360 </v>
      </c>
      <c r="H15" s="158" t="str">
        <f>VLOOKUP(E15,VIP!$A$2:$O20099,7,FALSE)</f>
        <v>Si</v>
      </c>
      <c r="I15" s="158" t="str">
        <f>VLOOKUP(E15,VIP!$A$2:$O12064,8,FALSE)</f>
        <v>Si</v>
      </c>
      <c r="J15" s="158" t="str">
        <f>VLOOKUP(E15,VIP!$A$2:$O12014,8,FALSE)</f>
        <v>Si</v>
      </c>
      <c r="K15" s="158" t="str">
        <f>VLOOKUP(E15,VIP!$A$2:$O15588,6,0)</f>
        <v>NO</v>
      </c>
      <c r="L15" s="140" t="s">
        <v>2638</v>
      </c>
      <c r="M15" s="95" t="s">
        <v>2438</v>
      </c>
      <c r="N15" s="95" t="s">
        <v>2445</v>
      </c>
      <c r="O15" s="158" t="s">
        <v>2446</v>
      </c>
      <c r="P15" s="158"/>
      <c r="Q15" s="157" t="s">
        <v>2638</v>
      </c>
    </row>
    <row r="16" spans="1:17" ht="18" x14ac:dyDescent="0.25">
      <c r="A16" s="158" t="str">
        <f>VLOOKUP(E16,'LISTADO ATM'!$A$2:$C$901,3,0)</f>
        <v>DISTRITO NACIONAL</v>
      </c>
      <c r="B16" s="150" t="s">
        <v>2734</v>
      </c>
      <c r="C16" s="96">
        <v>44425.735567129632</v>
      </c>
      <c r="D16" s="96" t="s">
        <v>2174</v>
      </c>
      <c r="E16" s="136">
        <v>57</v>
      </c>
      <c r="F16" s="158" t="str">
        <f>VLOOKUP(E16,VIP!$A$2:$O15095,2,0)</f>
        <v>DRBR057</v>
      </c>
      <c r="G16" s="158" t="str">
        <f>VLOOKUP(E16,'LISTADO ATM'!$A$2:$B$900,2,0)</f>
        <v xml:space="preserve">ATM Oficina Malecon Center </v>
      </c>
      <c r="H16" s="158" t="str">
        <f>VLOOKUP(E16,VIP!$A$2:$O20056,7,FALSE)</f>
        <v>Si</v>
      </c>
      <c r="I16" s="158" t="str">
        <f>VLOOKUP(E16,VIP!$A$2:$O12021,8,FALSE)</f>
        <v>Si</v>
      </c>
      <c r="J16" s="158" t="str">
        <f>VLOOKUP(E16,VIP!$A$2:$O11971,8,FALSE)</f>
        <v>Si</v>
      </c>
      <c r="K16" s="158" t="str">
        <f>VLOOKUP(E16,VIP!$A$2:$O15545,6,0)</f>
        <v>NO</v>
      </c>
      <c r="L16" s="140" t="s">
        <v>2213</v>
      </c>
      <c r="M16" s="95" t="s">
        <v>2438</v>
      </c>
      <c r="N16" s="95" t="s">
        <v>2610</v>
      </c>
      <c r="O16" s="158" t="s">
        <v>2447</v>
      </c>
      <c r="P16" s="158"/>
      <c r="Q16" s="157" t="s">
        <v>2213</v>
      </c>
    </row>
    <row r="17" spans="1:17" ht="18" x14ac:dyDescent="0.25">
      <c r="A17" s="158" t="str">
        <f>VLOOKUP(E17,'LISTADO ATM'!$A$2:$C$901,3,0)</f>
        <v>ESTE</v>
      </c>
      <c r="B17" s="150" t="s">
        <v>2631</v>
      </c>
      <c r="C17" s="96">
        <v>44422.524317129632</v>
      </c>
      <c r="D17" s="96" t="s">
        <v>2441</v>
      </c>
      <c r="E17" s="136">
        <v>68</v>
      </c>
      <c r="F17" s="158" t="str">
        <f>VLOOKUP(E17,VIP!$A$2:$O14941,2,0)</f>
        <v>DRBR068</v>
      </c>
      <c r="G17" s="158" t="str">
        <f>VLOOKUP(E17,'LISTADO ATM'!$A$2:$B$900,2,0)</f>
        <v xml:space="preserve">ATM Hotel Nickelodeon (Punta Cana) </v>
      </c>
      <c r="H17" s="158" t="str">
        <f>VLOOKUP(E17,VIP!$A$2:$O19902,7,FALSE)</f>
        <v>Si</v>
      </c>
      <c r="I17" s="158" t="str">
        <f>VLOOKUP(E17,VIP!$A$2:$O11867,8,FALSE)</f>
        <v>Si</v>
      </c>
      <c r="J17" s="158" t="str">
        <f>VLOOKUP(E17,VIP!$A$2:$O11817,8,FALSE)</f>
        <v>Si</v>
      </c>
      <c r="K17" s="158" t="str">
        <f>VLOOKUP(E17,VIP!$A$2:$O15391,6,0)</f>
        <v>NO</v>
      </c>
      <c r="L17" s="140" t="s">
        <v>2410</v>
      </c>
      <c r="M17" s="95" t="s">
        <v>2438</v>
      </c>
      <c r="N17" s="95" t="s">
        <v>2445</v>
      </c>
      <c r="O17" s="158" t="s">
        <v>2446</v>
      </c>
      <c r="P17" s="158"/>
      <c r="Q17" s="95" t="s">
        <v>2410</v>
      </c>
    </row>
    <row r="18" spans="1:17" ht="18" x14ac:dyDescent="0.25">
      <c r="A18" s="158" t="str">
        <f>VLOOKUP(E18,'LISTADO ATM'!$A$2:$C$901,3,0)</f>
        <v>DISTRITO NACIONAL</v>
      </c>
      <c r="B18" s="150" t="s">
        <v>2794</v>
      </c>
      <c r="C18" s="96">
        <v>44426.037581018521</v>
      </c>
      <c r="D18" s="96" t="s">
        <v>2441</v>
      </c>
      <c r="E18" s="136">
        <v>70</v>
      </c>
      <c r="F18" s="158" t="str">
        <f>VLOOKUP(E18,VIP!$A$2:$O15111,2,0)</f>
        <v>DRBR070</v>
      </c>
      <c r="G18" s="158" t="str">
        <f>VLOOKUP(E18,'LISTADO ATM'!$A$2:$B$900,2,0)</f>
        <v xml:space="preserve">ATM Autoservicio Plaza Lama Zona Oriental </v>
      </c>
      <c r="H18" s="158" t="str">
        <f>VLOOKUP(E18,VIP!$A$2:$O20072,7,FALSE)</f>
        <v>Si</v>
      </c>
      <c r="I18" s="158" t="str">
        <f>VLOOKUP(E18,VIP!$A$2:$O12037,8,FALSE)</f>
        <v>Si</v>
      </c>
      <c r="J18" s="158" t="str">
        <f>VLOOKUP(E18,VIP!$A$2:$O11987,8,FALSE)</f>
        <v>Si</v>
      </c>
      <c r="K18" s="158" t="str">
        <f>VLOOKUP(E18,VIP!$A$2:$O15561,6,0)</f>
        <v>NO</v>
      </c>
      <c r="L18" s="140" t="s">
        <v>2638</v>
      </c>
      <c r="M18" s="95" t="s">
        <v>2438</v>
      </c>
      <c r="N18" s="95" t="s">
        <v>2445</v>
      </c>
      <c r="O18" s="158" t="s">
        <v>2446</v>
      </c>
      <c r="P18" s="158"/>
      <c r="Q18" s="157" t="s">
        <v>2638</v>
      </c>
    </row>
    <row r="19" spans="1:17" ht="18" x14ac:dyDescent="0.25">
      <c r="A19" s="158" t="str">
        <f>VLOOKUP(E19,'LISTADO ATM'!$A$2:$C$901,3,0)</f>
        <v>NORTE</v>
      </c>
      <c r="B19" s="150" t="s">
        <v>2753</v>
      </c>
      <c r="C19" s="96">
        <v>44425.922118055554</v>
      </c>
      <c r="D19" s="96" t="s">
        <v>2441</v>
      </c>
      <c r="E19" s="136">
        <v>72</v>
      </c>
      <c r="F19" s="158" t="str">
        <f>VLOOKUP(E19,VIP!$A$2:$O15094,2,0)</f>
        <v>DRBR072</v>
      </c>
      <c r="G19" s="158" t="str">
        <f>VLOOKUP(E19,'LISTADO ATM'!$A$2:$B$900,2,0)</f>
        <v xml:space="preserve">ATM UNP Aeropuerto Gregorio Luperón (Puerto Plata) </v>
      </c>
      <c r="H19" s="158" t="str">
        <f>VLOOKUP(E19,VIP!$A$2:$O20055,7,FALSE)</f>
        <v>Si</v>
      </c>
      <c r="I19" s="158" t="str">
        <f>VLOOKUP(E19,VIP!$A$2:$O12020,8,FALSE)</f>
        <v>Si</v>
      </c>
      <c r="J19" s="158" t="str">
        <f>VLOOKUP(E19,VIP!$A$2:$O11970,8,FALSE)</f>
        <v>Si</v>
      </c>
      <c r="K19" s="158" t="str">
        <f>VLOOKUP(E19,VIP!$A$2:$O15544,6,0)</f>
        <v>NO</v>
      </c>
      <c r="L19" s="140" t="s">
        <v>2410</v>
      </c>
      <c r="M19" s="95" t="s">
        <v>2438</v>
      </c>
      <c r="N19" s="95" t="s">
        <v>2445</v>
      </c>
      <c r="O19" s="158" t="s">
        <v>2446</v>
      </c>
      <c r="P19" s="158"/>
      <c r="Q19" s="157" t="s">
        <v>2410</v>
      </c>
    </row>
    <row r="20" spans="1:17" ht="18" x14ac:dyDescent="0.25">
      <c r="A20" s="158" t="str">
        <f>VLOOKUP(E20,'LISTADO ATM'!$A$2:$C$901,3,0)</f>
        <v>NORTE</v>
      </c>
      <c r="B20" s="150" t="s">
        <v>2721</v>
      </c>
      <c r="C20" s="96">
        <v>44425.64571759259</v>
      </c>
      <c r="D20" s="96" t="s">
        <v>2175</v>
      </c>
      <c r="E20" s="136">
        <v>73</v>
      </c>
      <c r="F20" s="158" t="str">
        <f>VLOOKUP(E20,VIP!$A$2:$O15072,2,0)</f>
        <v>DRBR073</v>
      </c>
      <c r="G20" s="158" t="str">
        <f>VLOOKUP(E20,'LISTADO ATM'!$A$2:$B$900,2,0)</f>
        <v xml:space="preserve">ATM Oficina Playa Dorada </v>
      </c>
      <c r="H20" s="158" t="str">
        <f>VLOOKUP(E20,VIP!$A$2:$O20033,7,FALSE)</f>
        <v>Si</v>
      </c>
      <c r="I20" s="158" t="str">
        <f>VLOOKUP(E20,VIP!$A$2:$O11998,8,FALSE)</f>
        <v>Si</v>
      </c>
      <c r="J20" s="158" t="str">
        <f>VLOOKUP(E20,VIP!$A$2:$O11948,8,FALSE)</f>
        <v>Si</v>
      </c>
      <c r="K20" s="158" t="str">
        <f>VLOOKUP(E20,VIP!$A$2:$O15522,6,0)</f>
        <v>NO</v>
      </c>
      <c r="L20" s="140" t="s">
        <v>2213</v>
      </c>
      <c r="M20" s="95" t="s">
        <v>2438</v>
      </c>
      <c r="N20" s="95" t="s">
        <v>2445</v>
      </c>
      <c r="O20" s="158" t="s">
        <v>2584</v>
      </c>
      <c r="P20" s="158"/>
      <c r="Q20" s="157" t="s">
        <v>2213</v>
      </c>
    </row>
    <row r="21" spans="1:17" ht="18" x14ac:dyDescent="0.25">
      <c r="A21" s="158" t="str">
        <f>VLOOKUP(E21,'LISTADO ATM'!$A$2:$C$901,3,0)</f>
        <v>NORTE</v>
      </c>
      <c r="B21" s="150" t="s">
        <v>2728</v>
      </c>
      <c r="C21" s="96">
        <v>44425.656400462962</v>
      </c>
      <c r="D21" s="96" t="s">
        <v>2461</v>
      </c>
      <c r="E21" s="136">
        <v>77</v>
      </c>
      <c r="F21" s="158" t="str">
        <f>VLOOKUP(E21,VIP!$A$2:$O15080,2,0)</f>
        <v>DRBR077</v>
      </c>
      <c r="G21" s="158" t="str">
        <f>VLOOKUP(E21,'LISTADO ATM'!$A$2:$B$900,2,0)</f>
        <v xml:space="preserve">ATM Oficina Cruce de Imbert </v>
      </c>
      <c r="H21" s="158" t="str">
        <f>VLOOKUP(E21,VIP!$A$2:$O20041,7,FALSE)</f>
        <v>Si</v>
      </c>
      <c r="I21" s="158" t="str">
        <f>VLOOKUP(E21,VIP!$A$2:$O12006,8,FALSE)</f>
        <v>Si</v>
      </c>
      <c r="J21" s="158" t="str">
        <f>VLOOKUP(E21,VIP!$A$2:$O11956,8,FALSE)</f>
        <v>Si</v>
      </c>
      <c r="K21" s="158" t="str">
        <f>VLOOKUP(E21,VIP!$A$2:$O15530,6,0)</f>
        <v>SI</v>
      </c>
      <c r="L21" s="140" t="s">
        <v>2410</v>
      </c>
      <c r="M21" s="95" t="s">
        <v>2438</v>
      </c>
      <c r="N21" s="95" t="s">
        <v>2445</v>
      </c>
      <c r="O21" s="158" t="s">
        <v>2690</v>
      </c>
      <c r="P21" s="158"/>
      <c r="Q21" s="157" t="s">
        <v>2410</v>
      </c>
    </row>
    <row r="22" spans="1:17" ht="18" x14ac:dyDescent="0.25">
      <c r="A22" s="158" t="str">
        <f>VLOOKUP(E22,'LISTADO ATM'!$A$2:$C$901,3,0)</f>
        <v>DISTRITO NACIONAL</v>
      </c>
      <c r="B22" s="150" t="s">
        <v>2702</v>
      </c>
      <c r="C22" s="96">
        <v>44425.42491898148</v>
      </c>
      <c r="D22" s="96" t="s">
        <v>2174</v>
      </c>
      <c r="E22" s="136">
        <v>87</v>
      </c>
      <c r="F22" s="158" t="str">
        <f>VLOOKUP(E22,VIP!$A$2:$O15012,2,0)</f>
        <v>DRBR087</v>
      </c>
      <c r="G22" s="158" t="str">
        <f>VLOOKUP(E22,'LISTADO ATM'!$A$2:$B$900,2,0)</f>
        <v xml:space="preserve">ATM Autoservicio Sarasota </v>
      </c>
      <c r="H22" s="158" t="str">
        <f>VLOOKUP(E22,VIP!$A$2:$O19973,7,FALSE)</f>
        <v>Si</v>
      </c>
      <c r="I22" s="158" t="str">
        <f>VLOOKUP(E22,VIP!$A$2:$O11938,8,FALSE)</f>
        <v>Si</v>
      </c>
      <c r="J22" s="158" t="str">
        <f>VLOOKUP(E22,VIP!$A$2:$O11888,8,FALSE)</f>
        <v>Si</v>
      </c>
      <c r="K22" s="158" t="str">
        <f>VLOOKUP(E22,VIP!$A$2:$O15462,6,0)</f>
        <v>NO</v>
      </c>
      <c r="L22" s="140" t="s">
        <v>2213</v>
      </c>
      <c r="M22" s="95" t="s">
        <v>2438</v>
      </c>
      <c r="N22" s="95" t="s">
        <v>2445</v>
      </c>
      <c r="O22" s="158" t="s">
        <v>2447</v>
      </c>
      <c r="P22" s="158"/>
      <c r="Q22" s="157" t="s">
        <v>2213</v>
      </c>
    </row>
    <row r="23" spans="1:17" ht="18" x14ac:dyDescent="0.25">
      <c r="A23" s="158" t="str">
        <f>VLOOKUP(E23,'LISTADO ATM'!$A$2:$C$901,3,0)</f>
        <v>NORTE</v>
      </c>
      <c r="B23" s="150" t="s">
        <v>2787</v>
      </c>
      <c r="C23" s="96">
        <v>44426.063703703701</v>
      </c>
      <c r="D23" s="96" t="s">
        <v>2175</v>
      </c>
      <c r="E23" s="136">
        <v>88</v>
      </c>
      <c r="F23" s="158" t="str">
        <f>VLOOKUP(E23,VIP!$A$2:$O15104,2,0)</f>
        <v>DRBR088</v>
      </c>
      <c r="G23" s="158" t="str">
        <f>VLOOKUP(E23,'LISTADO ATM'!$A$2:$B$900,2,0)</f>
        <v xml:space="preserve">ATM S/M La Fuente (Santiago) </v>
      </c>
      <c r="H23" s="158" t="str">
        <f>VLOOKUP(E23,VIP!$A$2:$O20065,7,FALSE)</f>
        <v>Si</v>
      </c>
      <c r="I23" s="158" t="str">
        <f>VLOOKUP(E23,VIP!$A$2:$O12030,8,FALSE)</f>
        <v>Si</v>
      </c>
      <c r="J23" s="158" t="str">
        <f>VLOOKUP(E23,VIP!$A$2:$O11980,8,FALSE)</f>
        <v>Si</v>
      </c>
      <c r="K23" s="158" t="str">
        <f>VLOOKUP(E23,VIP!$A$2:$O15554,6,0)</f>
        <v>NO</v>
      </c>
      <c r="L23" s="140" t="s">
        <v>2457</v>
      </c>
      <c r="M23" s="95" t="s">
        <v>2438</v>
      </c>
      <c r="N23" s="95" t="s">
        <v>2445</v>
      </c>
      <c r="O23" s="158" t="s">
        <v>2627</v>
      </c>
      <c r="P23" s="158"/>
      <c r="Q23" s="157" t="s">
        <v>2457</v>
      </c>
    </row>
    <row r="24" spans="1:17" ht="18" x14ac:dyDescent="0.25">
      <c r="A24" s="158" t="str">
        <f>VLOOKUP(E24,'LISTADO ATM'!$A$2:$C$901,3,0)</f>
        <v>NORTE</v>
      </c>
      <c r="B24" s="150" t="s">
        <v>2701</v>
      </c>
      <c r="C24" s="96">
        <v>44425.402060185188</v>
      </c>
      <c r="D24" s="96" t="s">
        <v>2615</v>
      </c>
      <c r="E24" s="136">
        <v>91</v>
      </c>
      <c r="F24" s="158" t="str">
        <f>VLOOKUP(E24,VIP!$A$2:$O15006,2,0)</f>
        <v>DRBR091</v>
      </c>
      <c r="G24" s="158" t="str">
        <f>VLOOKUP(E24,'LISTADO ATM'!$A$2:$B$900,2,0)</f>
        <v xml:space="preserve">ATM UNP Villa Isabela </v>
      </c>
      <c r="H24" s="158" t="str">
        <f>VLOOKUP(E24,VIP!$A$2:$O19967,7,FALSE)</f>
        <v>Si</v>
      </c>
      <c r="I24" s="158" t="str">
        <f>VLOOKUP(E24,VIP!$A$2:$O11932,8,FALSE)</f>
        <v>Si</v>
      </c>
      <c r="J24" s="158" t="str">
        <f>VLOOKUP(E24,VIP!$A$2:$O11882,8,FALSE)</f>
        <v>Si</v>
      </c>
      <c r="K24" s="158" t="str">
        <f>VLOOKUP(E24,VIP!$A$2:$O15456,6,0)</f>
        <v>NO</v>
      </c>
      <c r="L24" s="140" t="s">
        <v>2434</v>
      </c>
      <c r="M24" s="95" t="s">
        <v>2438</v>
      </c>
      <c r="N24" s="95" t="s">
        <v>2445</v>
      </c>
      <c r="O24" s="158" t="s">
        <v>2616</v>
      </c>
      <c r="P24" s="158"/>
      <c r="Q24" s="157" t="s">
        <v>2434</v>
      </c>
    </row>
    <row r="25" spans="1:17" ht="18" x14ac:dyDescent="0.25">
      <c r="A25" s="158" t="str">
        <f>VLOOKUP(E25,'LISTADO ATM'!$A$2:$C$901,3,0)</f>
        <v>SUR</v>
      </c>
      <c r="B25" s="150" t="s">
        <v>2659</v>
      </c>
      <c r="C25" s="96">
        <v>44423.640486111108</v>
      </c>
      <c r="D25" s="96" t="s">
        <v>2639</v>
      </c>
      <c r="E25" s="136">
        <v>103</v>
      </c>
      <c r="F25" s="158" t="str">
        <f>VLOOKUP(E25,VIP!$A$2:$O14979,2,0)</f>
        <v>DRBR103</v>
      </c>
      <c r="G25" s="158" t="str">
        <f>VLOOKUP(E25,'LISTADO ATM'!$A$2:$B$900,2,0)</f>
        <v xml:space="preserve">ATM Oficina Las Matas de Farfán </v>
      </c>
      <c r="H25" s="158" t="str">
        <f>VLOOKUP(E25,VIP!$A$2:$O19940,7,FALSE)</f>
        <v>Si</v>
      </c>
      <c r="I25" s="158" t="str">
        <f>VLOOKUP(E25,VIP!$A$2:$O11905,8,FALSE)</f>
        <v>Si</v>
      </c>
      <c r="J25" s="158" t="str">
        <f>VLOOKUP(E25,VIP!$A$2:$O11855,8,FALSE)</f>
        <v>Si</v>
      </c>
      <c r="K25" s="158" t="str">
        <f>VLOOKUP(E25,VIP!$A$2:$O15429,6,0)</f>
        <v>NO</v>
      </c>
      <c r="L25" s="140" t="s">
        <v>2667</v>
      </c>
      <c r="M25" s="95" t="s">
        <v>2438</v>
      </c>
      <c r="N25" s="95" t="s">
        <v>2445</v>
      </c>
      <c r="O25" s="158" t="s">
        <v>2668</v>
      </c>
      <c r="P25" s="158"/>
      <c r="Q25" s="95" t="s">
        <v>2667</v>
      </c>
    </row>
    <row r="26" spans="1:17" ht="18" x14ac:dyDescent="0.25">
      <c r="A26" s="158" t="str">
        <f>VLOOKUP(E26,'LISTADO ATM'!$A$2:$C$901,3,0)</f>
        <v>ESTE</v>
      </c>
      <c r="B26" s="150" t="s">
        <v>2749</v>
      </c>
      <c r="C26" s="96">
        <v>44425.929513888892</v>
      </c>
      <c r="D26" s="96" t="s">
        <v>2174</v>
      </c>
      <c r="E26" s="136">
        <v>104</v>
      </c>
      <c r="F26" s="158" t="str">
        <f>VLOOKUP(E26,VIP!$A$2:$O15091,2,0)</f>
        <v>DRBR104</v>
      </c>
      <c r="G26" s="158" t="str">
        <f>VLOOKUP(E26,'LISTADO ATM'!$A$2:$B$900,2,0)</f>
        <v xml:space="preserve">ATM Jumbo Higuey </v>
      </c>
      <c r="H26" s="158" t="str">
        <f>VLOOKUP(E26,VIP!$A$2:$O20052,7,FALSE)</f>
        <v>Si</v>
      </c>
      <c r="I26" s="158" t="str">
        <f>VLOOKUP(E26,VIP!$A$2:$O12017,8,FALSE)</f>
        <v>Si</v>
      </c>
      <c r="J26" s="158" t="str">
        <f>VLOOKUP(E26,VIP!$A$2:$O11967,8,FALSE)</f>
        <v>Si</v>
      </c>
      <c r="K26" s="158" t="str">
        <f>VLOOKUP(E26,VIP!$A$2:$O15541,6,0)</f>
        <v>NO</v>
      </c>
      <c r="L26" s="140" t="s">
        <v>2750</v>
      </c>
      <c r="M26" s="95" t="s">
        <v>2438</v>
      </c>
      <c r="N26" s="95" t="s">
        <v>2445</v>
      </c>
      <c r="O26" s="158" t="s">
        <v>2447</v>
      </c>
      <c r="P26" s="158" t="s">
        <v>2716</v>
      </c>
      <c r="Q26" s="157" t="s">
        <v>2750</v>
      </c>
    </row>
    <row r="27" spans="1:17" ht="18" x14ac:dyDescent="0.25">
      <c r="A27" s="158" t="str">
        <f>VLOOKUP(E27,'LISTADO ATM'!$A$2:$C$901,3,0)</f>
        <v>ESTE</v>
      </c>
      <c r="B27" s="150" t="s">
        <v>2766</v>
      </c>
      <c r="C27" s="96">
        <v>44425.908414351848</v>
      </c>
      <c r="D27" s="96" t="s">
        <v>2441</v>
      </c>
      <c r="E27" s="136">
        <v>114</v>
      </c>
      <c r="F27" s="158" t="str">
        <f>VLOOKUP(E27,VIP!$A$2:$O15106,2,0)</f>
        <v>DRBR114</v>
      </c>
      <c r="G27" s="158" t="str">
        <f>VLOOKUP(E27,'LISTADO ATM'!$A$2:$B$900,2,0)</f>
        <v xml:space="preserve">ATM Oficina Hato Mayor </v>
      </c>
      <c r="H27" s="158" t="str">
        <f>VLOOKUP(E27,VIP!$A$2:$O20067,7,FALSE)</f>
        <v>Si</v>
      </c>
      <c r="I27" s="158" t="str">
        <f>VLOOKUP(E27,VIP!$A$2:$O12032,8,FALSE)</f>
        <v>Si</v>
      </c>
      <c r="J27" s="158" t="str">
        <f>VLOOKUP(E27,VIP!$A$2:$O11982,8,FALSE)</f>
        <v>Si</v>
      </c>
      <c r="K27" s="158" t="str">
        <f>VLOOKUP(E27,VIP!$A$2:$O15556,6,0)</f>
        <v>NO</v>
      </c>
      <c r="L27" s="140" t="s">
        <v>2410</v>
      </c>
      <c r="M27" s="95" t="s">
        <v>2438</v>
      </c>
      <c r="N27" s="95" t="s">
        <v>2445</v>
      </c>
      <c r="O27" s="158" t="s">
        <v>2446</v>
      </c>
      <c r="P27" s="158"/>
      <c r="Q27" s="157" t="s">
        <v>2410</v>
      </c>
    </row>
    <row r="28" spans="1:17" ht="18" x14ac:dyDescent="0.25">
      <c r="A28" s="159" t="str">
        <f>VLOOKUP(E28,'LISTADO ATM'!$A$2:$C$901,3,0)</f>
        <v>ESTE</v>
      </c>
      <c r="B28" s="150" t="s">
        <v>2723</v>
      </c>
      <c r="C28" s="96">
        <v>44425.646956018521</v>
      </c>
      <c r="D28" s="96" t="s">
        <v>2461</v>
      </c>
      <c r="E28" s="136">
        <v>117</v>
      </c>
      <c r="F28" s="159" t="str">
        <f>VLOOKUP(E28,VIP!$A$2:$O15114,2,0)</f>
        <v>DRBR117</v>
      </c>
      <c r="G28" s="159" t="str">
        <f>VLOOKUP(E28,'LISTADO ATM'!$A$2:$B$900,2,0)</f>
        <v xml:space="preserve">ATM Oficina El Seybo </v>
      </c>
      <c r="H28" s="159" t="str">
        <f>VLOOKUP(E28,VIP!$A$2:$O20075,7,FALSE)</f>
        <v>Si</v>
      </c>
      <c r="I28" s="159" t="str">
        <f>VLOOKUP(E28,VIP!$A$2:$O12040,8,FALSE)</f>
        <v>Si</v>
      </c>
      <c r="J28" s="159" t="str">
        <f>VLOOKUP(E28,VIP!$A$2:$O11990,8,FALSE)</f>
        <v>Si</v>
      </c>
      <c r="K28" s="159" t="str">
        <f>VLOOKUP(E28,VIP!$A$2:$O15564,6,0)</f>
        <v>SI</v>
      </c>
      <c r="L28" s="140" t="s">
        <v>2638</v>
      </c>
      <c r="M28" s="95" t="s">
        <v>2438</v>
      </c>
      <c r="N28" s="95" t="s">
        <v>2445</v>
      </c>
      <c r="O28" s="158" t="s">
        <v>2690</v>
      </c>
      <c r="P28" s="158"/>
      <c r="Q28" s="157" t="s">
        <v>2638</v>
      </c>
    </row>
    <row r="29" spans="1:17" ht="18" x14ac:dyDescent="0.25">
      <c r="A29" s="158" t="str">
        <f>VLOOKUP(E29,'LISTADO ATM'!$A$2:$C$901,3,0)</f>
        <v>DISTRITO NACIONAL</v>
      </c>
      <c r="B29" s="150" t="s">
        <v>2724</v>
      </c>
      <c r="C29" s="96">
        <v>44425.648287037038</v>
      </c>
      <c r="D29" s="96" t="s">
        <v>2174</v>
      </c>
      <c r="E29" s="136">
        <v>149</v>
      </c>
      <c r="F29" s="158" t="str">
        <f>VLOOKUP(E29,VIP!$A$2:$O15075,2,0)</f>
        <v>DRBR149</v>
      </c>
      <c r="G29" s="158" t="str">
        <f>VLOOKUP(E29,'LISTADO ATM'!$A$2:$B$900,2,0)</f>
        <v>ATM Estación Metro Concepción</v>
      </c>
      <c r="H29" s="158" t="str">
        <f>VLOOKUP(E29,VIP!$A$2:$O20036,7,FALSE)</f>
        <v>N/A</v>
      </c>
      <c r="I29" s="158" t="str">
        <f>VLOOKUP(E29,VIP!$A$2:$O12001,8,FALSE)</f>
        <v>N/A</v>
      </c>
      <c r="J29" s="158" t="str">
        <f>VLOOKUP(E29,VIP!$A$2:$O11951,8,FALSE)</f>
        <v>N/A</v>
      </c>
      <c r="K29" s="158" t="str">
        <f>VLOOKUP(E29,VIP!$A$2:$O15525,6,0)</f>
        <v>N/A</v>
      </c>
      <c r="L29" s="140" t="s">
        <v>2457</v>
      </c>
      <c r="M29" s="95" t="s">
        <v>2438</v>
      </c>
      <c r="N29" s="95" t="s">
        <v>2445</v>
      </c>
      <c r="O29" s="158" t="s">
        <v>2447</v>
      </c>
      <c r="P29" s="158"/>
      <c r="Q29" s="157" t="s">
        <v>2457</v>
      </c>
    </row>
    <row r="30" spans="1:17" ht="18" x14ac:dyDescent="0.25">
      <c r="A30" s="158" t="str">
        <f>VLOOKUP(E30,'LISTADO ATM'!$A$2:$C$901,3,0)</f>
        <v>NORTE</v>
      </c>
      <c r="B30" s="150" t="s">
        <v>2780</v>
      </c>
      <c r="C30" s="96">
        <v>44426.084456018521</v>
      </c>
      <c r="D30" s="96" t="s">
        <v>2461</v>
      </c>
      <c r="E30" s="136">
        <v>157</v>
      </c>
      <c r="F30" s="158" t="str">
        <f>VLOOKUP(E30,VIP!$A$2:$O15097,2,0)</f>
        <v>DRBR157</v>
      </c>
      <c r="G30" s="158" t="str">
        <f>VLOOKUP(E30,'LISTADO ATM'!$A$2:$B$900,2,0)</f>
        <v xml:space="preserve">ATM Oficina Samaná </v>
      </c>
      <c r="H30" s="158" t="str">
        <f>VLOOKUP(E30,VIP!$A$2:$O20058,7,FALSE)</f>
        <v>Si</v>
      </c>
      <c r="I30" s="158" t="str">
        <f>VLOOKUP(E30,VIP!$A$2:$O12023,8,FALSE)</f>
        <v>Si</v>
      </c>
      <c r="J30" s="158" t="str">
        <f>VLOOKUP(E30,VIP!$A$2:$O11973,8,FALSE)</f>
        <v>Si</v>
      </c>
      <c r="K30" s="158" t="str">
        <f>VLOOKUP(E30,VIP!$A$2:$O15547,6,0)</f>
        <v>SI</v>
      </c>
      <c r="L30" s="140" t="s">
        <v>2410</v>
      </c>
      <c r="M30" s="95" t="s">
        <v>2438</v>
      </c>
      <c r="N30" s="95" t="s">
        <v>2445</v>
      </c>
      <c r="O30" s="158" t="s">
        <v>2462</v>
      </c>
      <c r="P30" s="158"/>
      <c r="Q30" s="157" t="s">
        <v>2410</v>
      </c>
    </row>
    <row r="31" spans="1:17" ht="18" x14ac:dyDescent="0.25">
      <c r="A31" s="158" t="str">
        <f>VLOOKUP(E31,'LISTADO ATM'!$A$2:$C$901,3,0)</f>
        <v>DISTRITO NACIONAL</v>
      </c>
      <c r="B31" s="150" t="s">
        <v>2784</v>
      </c>
      <c r="C31" s="96">
        <v>44426.073472222219</v>
      </c>
      <c r="D31" s="96" t="s">
        <v>2174</v>
      </c>
      <c r="E31" s="136">
        <v>180</v>
      </c>
      <c r="F31" s="158" t="str">
        <f>VLOOKUP(E31,VIP!$A$2:$O15101,2,0)</f>
        <v>DRBR180</v>
      </c>
      <c r="G31" s="158" t="str">
        <f>VLOOKUP(E31,'LISTADO ATM'!$A$2:$B$900,2,0)</f>
        <v xml:space="preserve">ATM Megacentro II </v>
      </c>
      <c r="H31" s="158" t="str">
        <f>VLOOKUP(E31,VIP!$A$2:$O20062,7,FALSE)</f>
        <v>Si</v>
      </c>
      <c r="I31" s="158" t="str">
        <f>VLOOKUP(E31,VIP!$A$2:$O12027,8,FALSE)</f>
        <v>Si</v>
      </c>
      <c r="J31" s="158" t="str">
        <f>VLOOKUP(E31,VIP!$A$2:$O11977,8,FALSE)</f>
        <v>Si</v>
      </c>
      <c r="K31" s="158" t="str">
        <f>VLOOKUP(E31,VIP!$A$2:$O15551,6,0)</f>
        <v>SI</v>
      </c>
      <c r="L31" s="140" t="s">
        <v>2239</v>
      </c>
      <c r="M31" s="95" t="s">
        <v>2438</v>
      </c>
      <c r="N31" s="95" t="s">
        <v>2445</v>
      </c>
      <c r="O31" s="158" t="s">
        <v>2447</v>
      </c>
      <c r="P31" s="158"/>
      <c r="Q31" s="157" t="s">
        <v>2239</v>
      </c>
    </row>
    <row r="32" spans="1:17" ht="18" x14ac:dyDescent="0.25">
      <c r="A32" s="158" t="str">
        <f>VLOOKUP(E32,'LISTADO ATM'!$A$2:$C$901,3,0)</f>
        <v>NORTE</v>
      </c>
      <c r="B32" s="150" t="s">
        <v>2771</v>
      </c>
      <c r="C32" s="96">
        <v>44426.169965277775</v>
      </c>
      <c r="D32" s="96" t="s">
        <v>2461</v>
      </c>
      <c r="E32" s="136">
        <v>181</v>
      </c>
      <c r="F32" s="158" t="str">
        <f>VLOOKUP(E32,VIP!$A$2:$O15088,2,0)</f>
        <v>DRBR181</v>
      </c>
      <c r="G32" s="158" t="str">
        <f>VLOOKUP(E32,'LISTADO ATM'!$A$2:$B$900,2,0)</f>
        <v xml:space="preserve">ATM Oficina Sabaneta </v>
      </c>
      <c r="H32" s="158" t="str">
        <f>VLOOKUP(E32,VIP!$A$2:$O20049,7,FALSE)</f>
        <v>Si</v>
      </c>
      <c r="I32" s="158" t="str">
        <f>VLOOKUP(E32,VIP!$A$2:$O12014,8,FALSE)</f>
        <v>Si</v>
      </c>
      <c r="J32" s="158" t="str">
        <f>VLOOKUP(E32,VIP!$A$2:$O11964,8,FALSE)</f>
        <v>Si</v>
      </c>
      <c r="K32" s="158" t="str">
        <f>VLOOKUP(E32,VIP!$A$2:$O15538,6,0)</f>
        <v>SI</v>
      </c>
      <c r="L32" s="140" t="s">
        <v>2410</v>
      </c>
      <c r="M32" s="95" t="s">
        <v>2438</v>
      </c>
      <c r="N32" s="95" t="s">
        <v>2445</v>
      </c>
      <c r="O32" s="158" t="s">
        <v>2462</v>
      </c>
      <c r="P32" s="158"/>
      <c r="Q32" s="157" t="s">
        <v>2410</v>
      </c>
    </row>
    <row r="33" spans="1:17" ht="18" x14ac:dyDescent="0.25">
      <c r="A33" s="158" t="str">
        <f>VLOOKUP(E33,'LISTADO ATM'!$A$2:$C$901,3,0)</f>
        <v>DISTRITO NACIONAL</v>
      </c>
      <c r="B33" s="150" t="s">
        <v>2779</v>
      </c>
      <c r="C33" s="96">
        <v>44426.08866898148</v>
      </c>
      <c r="D33" s="96" t="s">
        <v>2461</v>
      </c>
      <c r="E33" s="136">
        <v>194</v>
      </c>
      <c r="F33" s="158" t="str">
        <f>VLOOKUP(E33,VIP!$A$2:$O15096,2,0)</f>
        <v>DRBR194</v>
      </c>
      <c r="G33" s="158" t="str">
        <f>VLOOKUP(E33,'LISTADO ATM'!$A$2:$B$900,2,0)</f>
        <v xml:space="preserve">ATM UNP Pantoja </v>
      </c>
      <c r="H33" s="158" t="str">
        <f>VLOOKUP(E33,VIP!$A$2:$O20057,7,FALSE)</f>
        <v>Si</v>
      </c>
      <c r="I33" s="158" t="str">
        <f>VLOOKUP(E33,VIP!$A$2:$O12022,8,FALSE)</f>
        <v>No</v>
      </c>
      <c r="J33" s="158" t="str">
        <f>VLOOKUP(E33,VIP!$A$2:$O11972,8,FALSE)</f>
        <v>No</v>
      </c>
      <c r="K33" s="158" t="str">
        <f>VLOOKUP(E33,VIP!$A$2:$O15546,6,0)</f>
        <v>NO</v>
      </c>
      <c r="L33" s="140" t="s">
        <v>2434</v>
      </c>
      <c r="M33" s="95" t="s">
        <v>2438</v>
      </c>
      <c r="N33" s="95" t="s">
        <v>2445</v>
      </c>
      <c r="O33" s="158" t="s">
        <v>2462</v>
      </c>
      <c r="P33" s="158"/>
      <c r="Q33" s="157" t="s">
        <v>2434</v>
      </c>
    </row>
    <row r="34" spans="1:17" ht="18" x14ac:dyDescent="0.25">
      <c r="A34" s="158" t="str">
        <f>VLOOKUP(E34,'LISTADO ATM'!$A$2:$C$901,3,0)</f>
        <v>NORTE</v>
      </c>
      <c r="B34" s="150" t="s">
        <v>2759</v>
      </c>
      <c r="C34" s="96">
        <v>44425.913298611114</v>
      </c>
      <c r="D34" s="96" t="s">
        <v>2615</v>
      </c>
      <c r="E34" s="136">
        <v>198</v>
      </c>
      <c r="F34" s="158" t="str">
        <f>VLOOKUP(E34,VIP!$A$2:$O15100,2,0)</f>
        <v>DRBR198</v>
      </c>
      <c r="G34" s="158" t="str">
        <f>VLOOKUP(E34,'LISTADO ATM'!$A$2:$B$900,2,0)</f>
        <v xml:space="preserve">ATM Almacenes El Encanto  (Santiago) </v>
      </c>
      <c r="H34" s="158" t="str">
        <f>VLOOKUP(E34,VIP!$A$2:$O20061,7,FALSE)</f>
        <v>NO</v>
      </c>
      <c r="I34" s="158" t="str">
        <f>VLOOKUP(E34,VIP!$A$2:$O12026,8,FALSE)</f>
        <v>NO</v>
      </c>
      <c r="J34" s="158" t="str">
        <f>VLOOKUP(E34,VIP!$A$2:$O11976,8,FALSE)</f>
        <v>NO</v>
      </c>
      <c r="K34" s="158" t="str">
        <f>VLOOKUP(E34,VIP!$A$2:$O15550,6,0)</f>
        <v>NO</v>
      </c>
      <c r="L34" s="140" t="s">
        <v>2410</v>
      </c>
      <c r="M34" s="95" t="s">
        <v>2438</v>
      </c>
      <c r="N34" s="95" t="s">
        <v>2445</v>
      </c>
      <c r="O34" s="158" t="s">
        <v>2760</v>
      </c>
      <c r="P34" s="158"/>
      <c r="Q34" s="157" t="s">
        <v>2410</v>
      </c>
    </row>
    <row r="35" spans="1:17" ht="18" x14ac:dyDescent="0.25">
      <c r="A35" s="158" t="str">
        <f>VLOOKUP(E35,'LISTADO ATM'!$A$2:$C$901,3,0)</f>
        <v>ESTE</v>
      </c>
      <c r="B35" s="150" t="s">
        <v>2693</v>
      </c>
      <c r="C35" s="96">
        <v>44425.010428240741</v>
      </c>
      <c r="D35" s="96" t="s">
        <v>2461</v>
      </c>
      <c r="E35" s="136">
        <v>204</v>
      </c>
      <c r="F35" s="158" t="str">
        <f>VLOOKUP(E35,VIP!$A$2:$O15000,2,0)</f>
        <v>DRBR204</v>
      </c>
      <c r="G35" s="158" t="str">
        <f>VLOOKUP(E35,'LISTADO ATM'!$A$2:$B$900,2,0)</f>
        <v>ATM Hotel Dominicus II</v>
      </c>
      <c r="H35" s="158" t="str">
        <f>VLOOKUP(E35,VIP!$A$2:$O19961,7,FALSE)</f>
        <v>Si</v>
      </c>
      <c r="I35" s="158" t="str">
        <f>VLOOKUP(E35,VIP!$A$2:$O11926,8,FALSE)</f>
        <v>Si</v>
      </c>
      <c r="J35" s="158" t="str">
        <f>VLOOKUP(E35,VIP!$A$2:$O11876,8,FALSE)</f>
        <v>Si</v>
      </c>
      <c r="K35" s="158" t="str">
        <f>VLOOKUP(E35,VIP!$A$2:$O15450,6,0)</f>
        <v>NO</v>
      </c>
      <c r="L35" s="140" t="s">
        <v>2410</v>
      </c>
      <c r="M35" s="95" t="s">
        <v>2438</v>
      </c>
      <c r="N35" s="95" t="s">
        <v>2445</v>
      </c>
      <c r="O35" s="158" t="s">
        <v>2462</v>
      </c>
      <c r="P35" s="158"/>
      <c r="Q35" s="157" t="s">
        <v>2410</v>
      </c>
    </row>
    <row r="36" spans="1:17" ht="18" x14ac:dyDescent="0.25">
      <c r="A36" s="158" t="str">
        <f>VLOOKUP(E36,'LISTADO ATM'!$A$2:$C$901,3,0)</f>
        <v>ESTE</v>
      </c>
      <c r="B36" s="150" t="s">
        <v>2632</v>
      </c>
      <c r="C36" s="96">
        <v>44422.500277777777</v>
      </c>
      <c r="D36" s="96" t="s">
        <v>2174</v>
      </c>
      <c r="E36" s="136">
        <v>217</v>
      </c>
      <c r="F36" s="158" t="str">
        <f>VLOOKUP(E36,VIP!$A$2:$O14945,2,0)</f>
        <v>DRBR217</v>
      </c>
      <c r="G36" s="158" t="str">
        <f>VLOOKUP(E36,'LISTADO ATM'!$A$2:$B$900,2,0)</f>
        <v xml:space="preserve">ATM Oficina Bávaro </v>
      </c>
      <c r="H36" s="158" t="str">
        <f>VLOOKUP(E36,VIP!$A$2:$O19906,7,FALSE)</f>
        <v>Si</v>
      </c>
      <c r="I36" s="158" t="str">
        <f>VLOOKUP(E36,VIP!$A$2:$O11871,8,FALSE)</f>
        <v>Si</v>
      </c>
      <c r="J36" s="158" t="str">
        <f>VLOOKUP(E36,VIP!$A$2:$O11821,8,FALSE)</f>
        <v>Si</v>
      </c>
      <c r="K36" s="158" t="str">
        <f>VLOOKUP(E36,VIP!$A$2:$O15395,6,0)</f>
        <v>NO</v>
      </c>
      <c r="L36" s="140" t="s">
        <v>2213</v>
      </c>
      <c r="M36" s="95" t="s">
        <v>2438</v>
      </c>
      <c r="N36" s="95" t="s">
        <v>2445</v>
      </c>
      <c r="O36" s="158" t="s">
        <v>2447</v>
      </c>
      <c r="P36" s="158"/>
      <c r="Q36" s="95" t="s">
        <v>2213</v>
      </c>
    </row>
    <row r="37" spans="1:17" ht="18" x14ac:dyDescent="0.25">
      <c r="A37" s="158" t="str">
        <f>VLOOKUP(E37,'LISTADO ATM'!$A$2:$C$901,3,0)</f>
        <v>DISTRITO NACIONAL</v>
      </c>
      <c r="B37" s="150" t="s">
        <v>2687</v>
      </c>
      <c r="C37" s="96">
        <v>44424.504849537036</v>
      </c>
      <c r="D37" s="96" t="s">
        <v>2441</v>
      </c>
      <c r="E37" s="136">
        <v>225</v>
      </c>
      <c r="F37" s="158" t="str">
        <f>VLOOKUP(E37,VIP!$A$2:$O14981,2,0)</f>
        <v>DRBR225</v>
      </c>
      <c r="G37" s="158" t="str">
        <f>VLOOKUP(E37,'LISTADO ATM'!$A$2:$B$900,2,0)</f>
        <v xml:space="preserve">ATM S/M Nacional Arroyo Hondo </v>
      </c>
      <c r="H37" s="158" t="str">
        <f>VLOOKUP(E37,VIP!$A$2:$O19942,7,FALSE)</f>
        <v>Si</v>
      </c>
      <c r="I37" s="158" t="str">
        <f>VLOOKUP(E37,VIP!$A$2:$O11907,8,FALSE)</f>
        <v>Si</v>
      </c>
      <c r="J37" s="158" t="str">
        <f>VLOOKUP(E37,VIP!$A$2:$O11857,8,FALSE)</f>
        <v>Si</v>
      </c>
      <c r="K37" s="158" t="str">
        <f>VLOOKUP(E37,VIP!$A$2:$O15431,6,0)</f>
        <v>NO</v>
      </c>
      <c r="L37" s="140" t="s">
        <v>2434</v>
      </c>
      <c r="M37" s="95" t="s">
        <v>2438</v>
      </c>
      <c r="N37" s="95" t="s">
        <v>2445</v>
      </c>
      <c r="O37" s="158" t="s">
        <v>2446</v>
      </c>
      <c r="P37" s="158"/>
      <c r="Q37" s="95" t="s">
        <v>2434</v>
      </c>
    </row>
    <row r="38" spans="1:17" ht="18" x14ac:dyDescent="0.25">
      <c r="A38" s="158" t="str">
        <f>VLOOKUP(E38,'LISTADO ATM'!$A$2:$C$901,3,0)</f>
        <v>DISTRITO NACIONAL</v>
      </c>
      <c r="B38" s="150" t="s">
        <v>2703</v>
      </c>
      <c r="C38" s="96">
        <v>44425.425543981481</v>
      </c>
      <c r="D38" s="96" t="s">
        <v>2174</v>
      </c>
      <c r="E38" s="136">
        <v>248</v>
      </c>
      <c r="F38" s="158" t="str">
        <f>VLOOKUP(E38,VIP!$A$2:$O15172,2,0)</f>
        <v>DRBR248</v>
      </c>
      <c r="G38" s="158" t="str">
        <f>VLOOKUP(E38,'LISTADO ATM'!$A$2:$B$900,2,0)</f>
        <v xml:space="preserve">ATM Shell Paraiso </v>
      </c>
      <c r="H38" s="158" t="str">
        <f>VLOOKUP(E38,VIP!$A$2:$O20133,7,FALSE)</f>
        <v>Si</v>
      </c>
      <c r="I38" s="158" t="str">
        <f>VLOOKUP(E38,VIP!$A$2:$O12098,8,FALSE)</f>
        <v>Si</v>
      </c>
      <c r="J38" s="158" t="str">
        <f>VLOOKUP(E38,VIP!$A$2:$O12048,8,FALSE)</f>
        <v>Si</v>
      </c>
      <c r="K38" s="158" t="str">
        <f>VLOOKUP(E38,VIP!$A$2:$O15622,6,0)</f>
        <v>NO</v>
      </c>
      <c r="L38" s="140" t="s">
        <v>2213</v>
      </c>
      <c r="M38" s="95" t="s">
        <v>2438</v>
      </c>
      <c r="N38" s="95" t="s">
        <v>2610</v>
      </c>
      <c r="O38" s="158" t="s">
        <v>2447</v>
      </c>
      <c r="P38" s="158"/>
      <c r="Q38" s="95" t="s">
        <v>2213</v>
      </c>
    </row>
    <row r="39" spans="1:17" ht="18" x14ac:dyDescent="0.25">
      <c r="A39" s="159" t="str">
        <f>VLOOKUP(E39,'LISTADO ATM'!$A$2:$C$901,3,0)</f>
        <v>DISTRITO NACIONAL</v>
      </c>
      <c r="B39" s="150" t="s">
        <v>2748</v>
      </c>
      <c r="C39" s="96">
        <v>44425.941759259258</v>
      </c>
      <c r="D39" s="96" t="s">
        <v>2174</v>
      </c>
      <c r="E39" s="136">
        <v>264</v>
      </c>
      <c r="F39" s="159" t="str">
        <f>VLOOKUP(E39,VIP!$A$2:$O15087,2,0)</f>
        <v>DRBR264</v>
      </c>
      <c r="G39" s="159" t="str">
        <f>VLOOKUP(E39,'LISTADO ATM'!$A$2:$B$900,2,0)</f>
        <v xml:space="preserve">ATM S/M Nacional Independencia </v>
      </c>
      <c r="H39" s="159" t="str">
        <f>VLOOKUP(E39,VIP!$A$2:$O20048,7,FALSE)</f>
        <v>Si</v>
      </c>
      <c r="I39" s="159" t="str">
        <f>VLOOKUP(E39,VIP!$A$2:$O12013,8,FALSE)</f>
        <v>Si</v>
      </c>
      <c r="J39" s="159" t="str">
        <f>VLOOKUP(E39,VIP!$A$2:$O11963,8,FALSE)</f>
        <v>Si</v>
      </c>
      <c r="K39" s="159" t="str">
        <f>VLOOKUP(E39,VIP!$A$2:$O15537,6,0)</f>
        <v>SI</v>
      </c>
      <c r="L39" s="140" t="s">
        <v>2457</v>
      </c>
      <c r="M39" s="95" t="s">
        <v>2438</v>
      </c>
      <c r="N39" s="95" t="s">
        <v>2445</v>
      </c>
      <c r="O39" s="159" t="s">
        <v>2447</v>
      </c>
      <c r="P39" s="159"/>
      <c r="Q39" s="157" t="s">
        <v>2457</v>
      </c>
    </row>
    <row r="40" spans="1:17" ht="18" x14ac:dyDescent="0.25">
      <c r="A40" s="159" t="str">
        <f>VLOOKUP(E40,'LISTADO ATM'!$A$2:$C$901,3,0)</f>
        <v>NORTE</v>
      </c>
      <c r="B40" s="150" t="s">
        <v>2633</v>
      </c>
      <c r="C40" s="96">
        <v>44422.48097222222</v>
      </c>
      <c r="D40" s="96" t="s">
        <v>2174</v>
      </c>
      <c r="E40" s="136">
        <v>266</v>
      </c>
      <c r="F40" s="159" t="str">
        <f>VLOOKUP(E40,VIP!$A$2:$O14953,2,0)</f>
        <v>DRBR266</v>
      </c>
      <c r="G40" s="159" t="str">
        <f>VLOOKUP(E40,'LISTADO ATM'!$A$2:$B$900,2,0)</f>
        <v xml:space="preserve">ATM Oficina Villa Francisca </v>
      </c>
      <c r="H40" s="159" t="str">
        <f>VLOOKUP(E40,VIP!$A$2:$O19914,7,FALSE)</f>
        <v>Si</v>
      </c>
      <c r="I40" s="159" t="str">
        <f>VLOOKUP(E40,VIP!$A$2:$O11879,8,FALSE)</f>
        <v>Si</v>
      </c>
      <c r="J40" s="159" t="str">
        <f>VLOOKUP(E40,VIP!$A$2:$O11829,8,FALSE)</f>
        <v>Si</v>
      </c>
      <c r="K40" s="159" t="str">
        <f>VLOOKUP(E40,VIP!$A$2:$O15403,6,0)</f>
        <v>NO</v>
      </c>
      <c r="L40" s="140" t="s">
        <v>2213</v>
      </c>
      <c r="M40" s="95" t="s">
        <v>2438</v>
      </c>
      <c r="N40" s="95" t="s">
        <v>2445</v>
      </c>
      <c r="O40" s="159" t="s">
        <v>2447</v>
      </c>
      <c r="P40" s="159"/>
      <c r="Q40" s="95" t="s">
        <v>2213</v>
      </c>
    </row>
    <row r="41" spans="1:17" ht="18" x14ac:dyDescent="0.25">
      <c r="A41" s="159" t="str">
        <f>VLOOKUP(E41,'LISTADO ATM'!$A$2:$C$901,3,0)</f>
        <v>NORTE</v>
      </c>
      <c r="B41" s="150" t="s">
        <v>2725</v>
      </c>
      <c r="C41" s="96">
        <v>44425.649016203701</v>
      </c>
      <c r="D41" s="96" t="s">
        <v>2461</v>
      </c>
      <c r="E41" s="136">
        <v>283</v>
      </c>
      <c r="F41" s="159" t="str">
        <f>VLOOKUP(E41,VIP!$A$2:$O15112,2,0)</f>
        <v>DRBR283</v>
      </c>
      <c r="G41" s="159" t="str">
        <f>VLOOKUP(E41,'LISTADO ATM'!$A$2:$B$900,2,0)</f>
        <v xml:space="preserve">ATM Oficina Nibaje </v>
      </c>
      <c r="H41" s="159" t="str">
        <f>VLOOKUP(E41,VIP!$A$2:$O20073,7,FALSE)</f>
        <v>Si</v>
      </c>
      <c r="I41" s="159" t="str">
        <f>VLOOKUP(E41,VIP!$A$2:$O12038,8,FALSE)</f>
        <v>Si</v>
      </c>
      <c r="J41" s="159" t="str">
        <f>VLOOKUP(E41,VIP!$A$2:$O11988,8,FALSE)</f>
        <v>Si</v>
      </c>
      <c r="K41" s="159" t="str">
        <f>VLOOKUP(E41,VIP!$A$2:$O15562,6,0)</f>
        <v>NO</v>
      </c>
      <c r="L41" s="140" t="s">
        <v>2410</v>
      </c>
      <c r="M41" s="95" t="s">
        <v>2438</v>
      </c>
      <c r="N41" s="95" t="s">
        <v>2445</v>
      </c>
      <c r="O41" s="159" t="s">
        <v>2690</v>
      </c>
      <c r="P41" s="159"/>
      <c r="Q41" s="157" t="s">
        <v>2410</v>
      </c>
    </row>
    <row r="42" spans="1:17" ht="18" x14ac:dyDescent="0.25">
      <c r="A42" s="159" t="str">
        <f>VLOOKUP(E42,'LISTADO ATM'!$A$2:$C$901,3,0)</f>
        <v>NORTE</v>
      </c>
      <c r="B42" s="150" t="s">
        <v>2772</v>
      </c>
      <c r="C42" s="96">
        <v>44426.167615740742</v>
      </c>
      <c r="D42" s="96" t="s">
        <v>2615</v>
      </c>
      <c r="E42" s="136">
        <v>291</v>
      </c>
      <c r="F42" s="159" t="str">
        <f>VLOOKUP(E42,VIP!$A$2:$O15089,2,0)</f>
        <v>DRBR291</v>
      </c>
      <c r="G42" s="159" t="str">
        <f>VLOOKUP(E42,'LISTADO ATM'!$A$2:$B$900,2,0)</f>
        <v xml:space="preserve">ATM S/M Jumbo Las Colinas </v>
      </c>
      <c r="H42" s="159" t="str">
        <f>VLOOKUP(E42,VIP!$A$2:$O20050,7,FALSE)</f>
        <v>Si</v>
      </c>
      <c r="I42" s="159" t="str">
        <f>VLOOKUP(E42,VIP!$A$2:$O12015,8,FALSE)</f>
        <v>Si</v>
      </c>
      <c r="J42" s="159" t="str">
        <f>VLOOKUP(E42,VIP!$A$2:$O11965,8,FALSE)</f>
        <v>Si</v>
      </c>
      <c r="K42" s="159" t="str">
        <f>VLOOKUP(E42,VIP!$A$2:$O15539,6,0)</f>
        <v>NO</v>
      </c>
      <c r="L42" s="140" t="s">
        <v>2434</v>
      </c>
      <c r="M42" s="95" t="s">
        <v>2438</v>
      </c>
      <c r="N42" s="95" t="s">
        <v>2445</v>
      </c>
      <c r="O42" s="159" t="s">
        <v>2616</v>
      </c>
      <c r="P42" s="159"/>
      <c r="Q42" s="157" t="s">
        <v>2434</v>
      </c>
    </row>
    <row r="43" spans="1:17" ht="18" x14ac:dyDescent="0.25">
      <c r="A43" s="159" t="str">
        <f>VLOOKUP(E43,'LISTADO ATM'!$A$2:$C$901,3,0)</f>
        <v>SUR</v>
      </c>
      <c r="B43" s="150" t="s">
        <v>2736</v>
      </c>
      <c r="C43" s="96">
        <v>44425.698541666665</v>
      </c>
      <c r="D43" s="96" t="s">
        <v>2174</v>
      </c>
      <c r="E43" s="136">
        <v>297</v>
      </c>
      <c r="F43" s="159" t="str">
        <f>VLOOKUP(E43,VIP!$A$2:$O15103,2,0)</f>
        <v>DRBR297</v>
      </c>
      <c r="G43" s="159" t="str">
        <f>VLOOKUP(E43,'LISTADO ATM'!$A$2:$B$900,2,0)</f>
        <v xml:space="preserve">ATM S/M Cadena Ocoa </v>
      </c>
      <c r="H43" s="159" t="str">
        <f>VLOOKUP(E43,VIP!$A$2:$O20064,7,FALSE)</f>
        <v>Si</v>
      </c>
      <c r="I43" s="159" t="str">
        <f>VLOOKUP(E43,VIP!$A$2:$O12029,8,FALSE)</f>
        <v>Si</v>
      </c>
      <c r="J43" s="159" t="str">
        <f>VLOOKUP(E43,VIP!$A$2:$O11979,8,FALSE)</f>
        <v>Si</v>
      </c>
      <c r="K43" s="159" t="str">
        <f>VLOOKUP(E43,VIP!$A$2:$O15553,6,0)</f>
        <v>NO</v>
      </c>
      <c r="L43" s="140" t="s">
        <v>2239</v>
      </c>
      <c r="M43" s="95" t="s">
        <v>2438</v>
      </c>
      <c r="N43" s="95" t="s">
        <v>2610</v>
      </c>
      <c r="O43" s="159" t="s">
        <v>2447</v>
      </c>
      <c r="P43" s="159"/>
      <c r="Q43" s="157" t="s">
        <v>2239</v>
      </c>
    </row>
    <row r="44" spans="1:17" ht="18" x14ac:dyDescent="0.25">
      <c r="A44" s="159" t="str">
        <f>VLOOKUP(E44,'LISTADO ATM'!$A$2:$C$901,3,0)</f>
        <v>DISTRITO NACIONAL</v>
      </c>
      <c r="B44" s="150" t="s">
        <v>2692</v>
      </c>
      <c r="C44" s="96">
        <v>44424.915752314817</v>
      </c>
      <c r="D44" s="96" t="s">
        <v>2174</v>
      </c>
      <c r="E44" s="136">
        <v>314</v>
      </c>
      <c r="F44" s="159" t="str">
        <f>VLOOKUP(E44,VIP!$A$2:$O15004,2,0)</f>
        <v>DRBR314</v>
      </c>
      <c r="G44" s="159" t="str">
        <f>VLOOKUP(E44,'LISTADO ATM'!$A$2:$B$900,2,0)</f>
        <v xml:space="preserve">ATM UNP Cambita Garabito (San Cristóbal) </v>
      </c>
      <c r="H44" s="159" t="str">
        <f>VLOOKUP(E44,VIP!$A$2:$O19965,7,FALSE)</f>
        <v>Si</v>
      </c>
      <c r="I44" s="159" t="str">
        <f>VLOOKUP(E44,VIP!$A$2:$O11930,8,FALSE)</f>
        <v>Si</v>
      </c>
      <c r="J44" s="159" t="str">
        <f>VLOOKUP(E44,VIP!$A$2:$O11880,8,FALSE)</f>
        <v>Si</v>
      </c>
      <c r="K44" s="159" t="str">
        <f>VLOOKUP(E44,VIP!$A$2:$O15454,6,0)</f>
        <v>NO</v>
      </c>
      <c r="L44" s="140" t="s">
        <v>2239</v>
      </c>
      <c r="M44" s="95" t="s">
        <v>2438</v>
      </c>
      <c r="N44" s="95" t="s">
        <v>2445</v>
      </c>
      <c r="O44" s="159" t="s">
        <v>2447</v>
      </c>
      <c r="P44" s="159"/>
      <c r="Q44" s="157" t="s">
        <v>2239</v>
      </c>
    </row>
    <row r="45" spans="1:17" ht="18" x14ac:dyDescent="0.25">
      <c r="A45" s="159" t="str">
        <f>VLOOKUP(E45,'LISTADO ATM'!$A$2:$C$901,3,0)</f>
        <v>DISTRITO NACIONAL</v>
      </c>
      <c r="B45" s="150" t="s">
        <v>2614</v>
      </c>
      <c r="C45" s="96">
        <v>44418.814710648148</v>
      </c>
      <c r="D45" s="96" t="s">
        <v>2174</v>
      </c>
      <c r="E45" s="136">
        <v>318</v>
      </c>
      <c r="F45" s="159" t="str">
        <f>VLOOKUP(E45,VIP!$A$2:$O14849,2,0)</f>
        <v>DRBR318</v>
      </c>
      <c r="G45" s="159" t="str">
        <f>VLOOKUP(E45,'LISTADO ATM'!$A$2:$B$900,2,0)</f>
        <v>ATM Autoservicio Lope de Vega</v>
      </c>
      <c r="H45" s="159" t="str">
        <f>VLOOKUP(E45,VIP!$A$2:$O19810,7,FALSE)</f>
        <v>Si</v>
      </c>
      <c r="I45" s="159" t="str">
        <f>VLOOKUP(E45,VIP!$A$2:$O11775,8,FALSE)</f>
        <v>Si</v>
      </c>
      <c r="J45" s="159" t="str">
        <f>VLOOKUP(E45,VIP!$A$2:$O11725,8,FALSE)</f>
        <v>Si</v>
      </c>
      <c r="K45" s="159" t="str">
        <f>VLOOKUP(E45,VIP!$A$2:$O15299,6,0)</f>
        <v>NO</v>
      </c>
      <c r="L45" s="140" t="s">
        <v>2213</v>
      </c>
      <c r="M45" s="95" t="s">
        <v>2438</v>
      </c>
      <c r="N45" s="95" t="s">
        <v>2445</v>
      </c>
      <c r="O45" s="159" t="s">
        <v>2447</v>
      </c>
      <c r="P45" s="159"/>
      <c r="Q45" s="95" t="s">
        <v>2213</v>
      </c>
    </row>
    <row r="46" spans="1:17" ht="18" x14ac:dyDescent="0.25">
      <c r="A46" s="159" t="str">
        <f>VLOOKUP(E46,'LISTADO ATM'!$A$2:$C$901,3,0)</f>
        <v>DISTRITO NACIONAL</v>
      </c>
      <c r="B46" s="150" t="s">
        <v>2783</v>
      </c>
      <c r="C46" s="96">
        <v>44426.075277777774</v>
      </c>
      <c r="D46" s="96" t="s">
        <v>2174</v>
      </c>
      <c r="E46" s="136">
        <v>325</v>
      </c>
      <c r="F46" s="159" t="str">
        <f>VLOOKUP(E46,VIP!$A$2:$O15100,2,0)</f>
        <v>DRBR325</v>
      </c>
      <c r="G46" s="159" t="str">
        <f>VLOOKUP(E46,'LISTADO ATM'!$A$2:$B$900,2,0)</f>
        <v>ATM Casa Edwin</v>
      </c>
      <c r="H46" s="159" t="str">
        <f>VLOOKUP(E46,VIP!$A$2:$O20061,7,FALSE)</f>
        <v>Si</v>
      </c>
      <c r="I46" s="159" t="str">
        <f>VLOOKUP(E46,VIP!$A$2:$O12026,8,FALSE)</f>
        <v>Si</v>
      </c>
      <c r="J46" s="159" t="str">
        <f>VLOOKUP(E46,VIP!$A$2:$O11976,8,FALSE)</f>
        <v>Si</v>
      </c>
      <c r="K46" s="159" t="str">
        <f>VLOOKUP(E46,VIP!$A$2:$O15550,6,0)</f>
        <v>NO</v>
      </c>
      <c r="L46" s="140" t="s">
        <v>2239</v>
      </c>
      <c r="M46" s="95" t="s">
        <v>2438</v>
      </c>
      <c r="N46" s="95" t="s">
        <v>2445</v>
      </c>
      <c r="O46" s="159" t="s">
        <v>2447</v>
      </c>
      <c r="P46" s="159"/>
      <c r="Q46" s="157" t="s">
        <v>2239</v>
      </c>
    </row>
    <row r="47" spans="1:17" ht="18" x14ac:dyDescent="0.25">
      <c r="A47" s="159" t="str">
        <f>VLOOKUP(E47,'LISTADO ATM'!$A$2:$C$901,3,0)</f>
        <v>DISTRITO NACIONAL</v>
      </c>
      <c r="B47" s="150" t="s">
        <v>2700</v>
      </c>
      <c r="C47" s="96">
        <v>44425.068067129629</v>
      </c>
      <c r="D47" s="96" t="s">
        <v>2174</v>
      </c>
      <c r="E47" s="136">
        <v>349</v>
      </c>
      <c r="F47" s="159" t="str">
        <f>VLOOKUP(E47,VIP!$A$2:$O15012,2,0)</f>
        <v>DRBR349</v>
      </c>
      <c r="G47" s="159" t="str">
        <f>VLOOKUP(E47,'LISTADO ATM'!$A$2:$B$900,2,0)</f>
        <v>ATM SENASA</v>
      </c>
      <c r="H47" s="159" t="str">
        <f>VLOOKUP(E47,VIP!$A$2:$O19973,7,FALSE)</f>
        <v>Si</v>
      </c>
      <c r="I47" s="159" t="str">
        <f>VLOOKUP(E47,VIP!$A$2:$O11938,8,FALSE)</f>
        <v>Si</v>
      </c>
      <c r="J47" s="159" t="str">
        <f>VLOOKUP(E47,VIP!$A$2:$O11888,8,FALSE)</f>
        <v>Si</v>
      </c>
      <c r="K47" s="159" t="str">
        <f>VLOOKUP(E47,VIP!$A$2:$O15462,6,0)</f>
        <v>NO</v>
      </c>
      <c r="L47" s="140" t="s">
        <v>2457</v>
      </c>
      <c r="M47" s="95" t="s">
        <v>2438</v>
      </c>
      <c r="N47" s="95" t="s">
        <v>2445</v>
      </c>
      <c r="O47" s="159" t="s">
        <v>2447</v>
      </c>
      <c r="P47" s="159"/>
      <c r="Q47" s="157" t="s">
        <v>2457</v>
      </c>
    </row>
    <row r="48" spans="1:17" ht="18" x14ac:dyDescent="0.25">
      <c r="A48" s="159" t="str">
        <f>VLOOKUP(E48,'LISTADO ATM'!$A$2:$C$901,3,0)</f>
        <v>NORTE</v>
      </c>
      <c r="B48" s="150" t="s">
        <v>2730</v>
      </c>
      <c r="C48" s="96">
        <v>44425.786527777775</v>
      </c>
      <c r="D48" s="96" t="s">
        <v>2175</v>
      </c>
      <c r="E48" s="136">
        <v>350</v>
      </c>
      <c r="F48" s="159" t="str">
        <f>VLOOKUP(E48,VIP!$A$2:$O15086,2,0)</f>
        <v>DRBR350</v>
      </c>
      <c r="G48" s="159" t="str">
        <f>VLOOKUP(E48,'LISTADO ATM'!$A$2:$B$900,2,0)</f>
        <v xml:space="preserve">ATM Oficina Villa Tapia </v>
      </c>
      <c r="H48" s="159" t="str">
        <f>VLOOKUP(E48,VIP!$A$2:$O20047,7,FALSE)</f>
        <v>Si</v>
      </c>
      <c r="I48" s="159" t="str">
        <f>VLOOKUP(E48,VIP!$A$2:$O12012,8,FALSE)</f>
        <v>Si</v>
      </c>
      <c r="J48" s="159" t="str">
        <f>VLOOKUP(E48,VIP!$A$2:$O11962,8,FALSE)</f>
        <v>Si</v>
      </c>
      <c r="K48" s="159" t="str">
        <f>VLOOKUP(E48,VIP!$A$2:$O15536,6,0)</f>
        <v>NO</v>
      </c>
      <c r="L48" s="140" t="s">
        <v>2213</v>
      </c>
      <c r="M48" s="95" t="s">
        <v>2438</v>
      </c>
      <c r="N48" s="95" t="s">
        <v>2445</v>
      </c>
      <c r="O48" s="159" t="s">
        <v>2584</v>
      </c>
      <c r="P48" s="159"/>
      <c r="Q48" s="157" t="s">
        <v>2213</v>
      </c>
    </row>
    <row r="49" spans="1:17" ht="18" x14ac:dyDescent="0.25">
      <c r="A49" s="159" t="str">
        <f>VLOOKUP(E49,'LISTADO ATM'!$A$2:$C$901,3,0)</f>
        <v>ESTE</v>
      </c>
      <c r="B49" s="150" t="s">
        <v>2761</v>
      </c>
      <c r="C49" s="96">
        <v>44425.912615740737</v>
      </c>
      <c r="D49" s="96" t="s">
        <v>2441</v>
      </c>
      <c r="E49" s="136">
        <v>353</v>
      </c>
      <c r="F49" s="159" t="str">
        <f>VLOOKUP(E49,VIP!$A$2:$O15101,2,0)</f>
        <v>DRBR353</v>
      </c>
      <c r="G49" s="159" t="str">
        <f>VLOOKUP(E49,'LISTADO ATM'!$A$2:$B$900,2,0)</f>
        <v xml:space="preserve">ATM Estación Boulevard Juan Dolio </v>
      </c>
      <c r="H49" s="159" t="str">
        <f>VLOOKUP(E49,VIP!$A$2:$O20062,7,FALSE)</f>
        <v>Si</v>
      </c>
      <c r="I49" s="159" t="str">
        <f>VLOOKUP(E49,VIP!$A$2:$O12027,8,FALSE)</f>
        <v>Si</v>
      </c>
      <c r="J49" s="159" t="str">
        <f>VLOOKUP(E49,VIP!$A$2:$O11977,8,FALSE)</f>
        <v>Si</v>
      </c>
      <c r="K49" s="159" t="str">
        <f>VLOOKUP(E49,VIP!$A$2:$O15551,6,0)</f>
        <v>NO</v>
      </c>
      <c r="L49" s="140" t="s">
        <v>2410</v>
      </c>
      <c r="M49" s="95" t="s">
        <v>2438</v>
      </c>
      <c r="N49" s="95" t="s">
        <v>2445</v>
      </c>
      <c r="O49" s="159" t="s">
        <v>2446</v>
      </c>
      <c r="P49" s="159"/>
      <c r="Q49" s="157" t="s">
        <v>2410</v>
      </c>
    </row>
    <row r="50" spans="1:17" ht="18" x14ac:dyDescent="0.25">
      <c r="A50" s="159" t="str">
        <f>VLOOKUP(E50,'LISTADO ATM'!$A$2:$C$901,3,0)</f>
        <v>DISTRITO NACIONAL</v>
      </c>
      <c r="B50" s="150">
        <v>3335989527</v>
      </c>
      <c r="C50" s="96">
        <v>44423.536770833336</v>
      </c>
      <c r="D50" s="96" t="s">
        <v>2461</v>
      </c>
      <c r="E50" s="136">
        <v>354</v>
      </c>
      <c r="F50" s="159" t="str">
        <f>VLOOKUP(E50,VIP!$A$2:$O14961,2,0)</f>
        <v>DRBR354</v>
      </c>
      <c r="G50" s="159" t="str">
        <f>VLOOKUP(E50,'LISTADO ATM'!$A$2:$B$900,2,0)</f>
        <v xml:space="preserve">ATM Oficina Núñez de Cáceres II </v>
      </c>
      <c r="H50" s="159" t="str">
        <f>VLOOKUP(E50,VIP!$A$2:$O19922,7,FALSE)</f>
        <v>Si</v>
      </c>
      <c r="I50" s="159" t="str">
        <f>VLOOKUP(E50,VIP!$A$2:$O11887,8,FALSE)</f>
        <v>Si</v>
      </c>
      <c r="J50" s="159" t="str">
        <f>VLOOKUP(E50,VIP!$A$2:$O11837,8,FALSE)</f>
        <v>Si</v>
      </c>
      <c r="K50" s="159" t="str">
        <f>VLOOKUP(E50,VIP!$A$2:$O15411,6,0)</f>
        <v>NO</v>
      </c>
      <c r="L50" s="140" t="s">
        <v>2551</v>
      </c>
      <c r="M50" s="95" t="s">
        <v>2438</v>
      </c>
      <c r="N50" s="95" t="s">
        <v>2445</v>
      </c>
      <c r="O50" s="159" t="s">
        <v>2462</v>
      </c>
      <c r="P50" s="159"/>
      <c r="Q50" s="95" t="s">
        <v>2551</v>
      </c>
    </row>
    <row r="51" spans="1:17" ht="18" x14ac:dyDescent="0.25">
      <c r="A51" s="159" t="str">
        <f>VLOOKUP(E51,'LISTADO ATM'!$A$2:$C$901,3,0)</f>
        <v>DISTRITO NACIONAL</v>
      </c>
      <c r="B51" s="150" t="s">
        <v>2722</v>
      </c>
      <c r="C51" s="96">
        <v>44425.646932870368</v>
      </c>
      <c r="D51" s="96" t="s">
        <v>2174</v>
      </c>
      <c r="E51" s="136">
        <v>359</v>
      </c>
      <c r="F51" s="159" t="str">
        <f>VLOOKUP(E51,VIP!$A$2:$O15073,2,0)</f>
        <v>DRBR359</v>
      </c>
      <c r="G51" s="159" t="str">
        <f>VLOOKUP(E51,'LISTADO ATM'!$A$2:$B$900,2,0)</f>
        <v>ATM S/M Bravo Ozama</v>
      </c>
      <c r="H51" s="159" t="str">
        <f>VLOOKUP(E51,VIP!$A$2:$O20034,7,FALSE)</f>
        <v>N/A</v>
      </c>
      <c r="I51" s="159" t="str">
        <f>VLOOKUP(E51,VIP!$A$2:$O11999,8,FALSE)</f>
        <v>N/A</v>
      </c>
      <c r="J51" s="159" t="str">
        <f>VLOOKUP(E51,VIP!$A$2:$O11949,8,FALSE)</f>
        <v>N/A</v>
      </c>
      <c r="K51" s="159" t="str">
        <f>VLOOKUP(E51,VIP!$A$2:$O15523,6,0)</f>
        <v>N/A</v>
      </c>
      <c r="L51" s="140" t="s">
        <v>2213</v>
      </c>
      <c r="M51" s="95" t="s">
        <v>2438</v>
      </c>
      <c r="N51" s="95" t="s">
        <v>2445</v>
      </c>
      <c r="O51" s="159" t="s">
        <v>2447</v>
      </c>
      <c r="P51" s="159"/>
      <c r="Q51" s="157" t="s">
        <v>2213</v>
      </c>
    </row>
    <row r="52" spans="1:17" ht="18" x14ac:dyDescent="0.25">
      <c r="A52" s="159" t="str">
        <f>VLOOKUP(E52,'LISTADO ATM'!$A$2:$C$901,3,0)</f>
        <v>DISTRITO NACIONAL</v>
      </c>
      <c r="B52" s="150" t="s">
        <v>2767</v>
      </c>
      <c r="C52" s="96">
        <v>44425.874027777776</v>
      </c>
      <c r="D52" s="96" t="s">
        <v>2174</v>
      </c>
      <c r="E52" s="136">
        <v>363</v>
      </c>
      <c r="F52" s="159" t="str">
        <f>VLOOKUP(E52,VIP!$A$2:$O15107,2,0)</f>
        <v>DRBR363</v>
      </c>
      <c r="G52" s="159" t="str">
        <f>VLOOKUP(E52,'LISTADO ATM'!$A$2:$B$900,2,0)</f>
        <v>ATM Sirena Villa Mella</v>
      </c>
      <c r="H52" s="159" t="str">
        <f>VLOOKUP(E52,VIP!$A$2:$O20068,7,FALSE)</f>
        <v>N/A</v>
      </c>
      <c r="I52" s="159" t="str">
        <f>VLOOKUP(E52,VIP!$A$2:$O12033,8,FALSE)</f>
        <v>N/A</v>
      </c>
      <c r="J52" s="159" t="str">
        <f>VLOOKUP(E52,VIP!$A$2:$O11983,8,FALSE)</f>
        <v>N/A</v>
      </c>
      <c r="K52" s="159" t="str">
        <f>VLOOKUP(E52,VIP!$A$2:$O15557,6,0)</f>
        <v>N/A</v>
      </c>
      <c r="L52" s="140" t="s">
        <v>2213</v>
      </c>
      <c r="M52" s="95" t="s">
        <v>2438</v>
      </c>
      <c r="N52" s="95" t="s">
        <v>2445</v>
      </c>
      <c r="O52" s="159" t="s">
        <v>2447</v>
      </c>
      <c r="P52" s="159"/>
      <c r="Q52" s="157" t="s">
        <v>2213</v>
      </c>
    </row>
    <row r="53" spans="1:17" ht="18" x14ac:dyDescent="0.25">
      <c r="A53" s="159" t="str">
        <f>VLOOKUP(E53,'LISTADO ATM'!$A$2:$C$901,3,0)</f>
        <v>NORTE</v>
      </c>
      <c r="B53" s="150" t="s">
        <v>2735</v>
      </c>
      <c r="C53" s="96">
        <v>44425.699305555558</v>
      </c>
      <c r="D53" s="96" t="s">
        <v>2175</v>
      </c>
      <c r="E53" s="136">
        <v>364</v>
      </c>
      <c r="F53" s="159" t="str">
        <f>VLOOKUP(E53,VIP!$A$2:$O15102,2,0)</f>
        <v>DRBR364</v>
      </c>
      <c r="G53" s="159" t="str">
        <f>VLOOKUP(E53,'LISTADO ATM'!$A$2:$B$900,2,0)</f>
        <v>ATM Tabadom Holding Santiago</v>
      </c>
      <c r="H53" s="159" t="str">
        <f>VLOOKUP(E53,VIP!$A$2:$O20063,7,FALSE)</f>
        <v>Si</v>
      </c>
      <c r="I53" s="159" t="str">
        <f>VLOOKUP(E53,VIP!$A$2:$O12028,8,FALSE)</f>
        <v>Si</v>
      </c>
      <c r="J53" s="159" t="str">
        <f>VLOOKUP(E53,VIP!$A$2:$O11978,8,FALSE)</f>
        <v>Si</v>
      </c>
      <c r="K53" s="159" t="str">
        <f>VLOOKUP(E53,VIP!$A$2:$O15552,6,0)</f>
        <v>NO</v>
      </c>
      <c r="L53" s="140" t="s">
        <v>2239</v>
      </c>
      <c r="M53" s="95" t="s">
        <v>2438</v>
      </c>
      <c r="N53" s="95" t="s">
        <v>2445</v>
      </c>
      <c r="O53" s="159" t="s">
        <v>2584</v>
      </c>
      <c r="P53" s="159"/>
      <c r="Q53" s="157" t="s">
        <v>2239</v>
      </c>
    </row>
    <row r="54" spans="1:17" ht="18" x14ac:dyDescent="0.25">
      <c r="A54" s="159" t="str">
        <f>VLOOKUP(E54,'LISTADO ATM'!$A$2:$C$901,3,0)</f>
        <v>ESTE</v>
      </c>
      <c r="B54" s="150" t="s">
        <v>2791</v>
      </c>
      <c r="C54" s="96">
        <v>44426.047118055554</v>
      </c>
      <c r="D54" s="96" t="s">
        <v>2174</v>
      </c>
      <c r="E54" s="136">
        <v>366</v>
      </c>
      <c r="F54" s="159" t="str">
        <f>VLOOKUP(E54,VIP!$A$2:$O15108,2,0)</f>
        <v>DRBR366</v>
      </c>
      <c r="G54" s="159" t="str">
        <f>VLOOKUP(E54,'LISTADO ATM'!$A$2:$B$900,2,0)</f>
        <v>ATM Oficina Boulevard (Higuey) II</v>
      </c>
      <c r="H54" s="159" t="str">
        <f>VLOOKUP(E54,VIP!$A$2:$O20069,7,FALSE)</f>
        <v>N/A</v>
      </c>
      <c r="I54" s="159" t="str">
        <f>VLOOKUP(E54,VIP!$A$2:$O12034,8,FALSE)</f>
        <v>N/A</v>
      </c>
      <c r="J54" s="159" t="str">
        <f>VLOOKUP(E54,VIP!$A$2:$O11984,8,FALSE)</f>
        <v>N/A</v>
      </c>
      <c r="K54" s="159" t="str">
        <f>VLOOKUP(E54,VIP!$A$2:$O15558,6,0)</f>
        <v>N/A</v>
      </c>
      <c r="L54" s="140" t="s">
        <v>2213</v>
      </c>
      <c r="M54" s="95" t="s">
        <v>2438</v>
      </c>
      <c r="N54" s="95" t="s">
        <v>2445</v>
      </c>
      <c r="O54" s="159" t="s">
        <v>2447</v>
      </c>
      <c r="P54" s="159"/>
      <c r="Q54" s="157" t="s">
        <v>2213</v>
      </c>
    </row>
    <row r="55" spans="1:17" ht="18" x14ac:dyDescent="0.25">
      <c r="A55" s="159" t="str">
        <f>VLOOKUP(E55,'LISTADO ATM'!$A$2:$C$901,3,0)</f>
        <v>NORTE</v>
      </c>
      <c r="B55" s="150" t="s">
        <v>2731</v>
      </c>
      <c r="C55" s="96">
        <v>44425.759826388887</v>
      </c>
      <c r="D55" s="96" t="s">
        <v>2175</v>
      </c>
      <c r="E55" s="136">
        <v>373</v>
      </c>
      <c r="F55" s="159" t="str">
        <f>VLOOKUP(E55,VIP!$A$2:$O15090,2,0)</f>
        <v>DRBR373</v>
      </c>
      <c r="G55" s="159" t="str">
        <f>VLOOKUP(E55,'LISTADO ATM'!$A$2:$B$900,2,0)</f>
        <v>S/M Tangui Nagua</v>
      </c>
      <c r="H55" s="159" t="str">
        <f>VLOOKUP(E55,VIP!$A$2:$O20051,7,FALSE)</f>
        <v>N/A</v>
      </c>
      <c r="I55" s="159" t="str">
        <f>VLOOKUP(E55,VIP!$A$2:$O12016,8,FALSE)</f>
        <v>N/A</v>
      </c>
      <c r="J55" s="159" t="str">
        <f>VLOOKUP(E55,VIP!$A$2:$O11966,8,FALSE)</f>
        <v>N/A</v>
      </c>
      <c r="K55" s="159" t="str">
        <f>VLOOKUP(E55,VIP!$A$2:$O15540,6,0)</f>
        <v>N/A</v>
      </c>
      <c r="L55" s="140" t="s">
        <v>2620</v>
      </c>
      <c r="M55" s="95" t="s">
        <v>2438</v>
      </c>
      <c r="N55" s="95" t="s">
        <v>2708</v>
      </c>
      <c r="O55" s="159" t="s">
        <v>2732</v>
      </c>
      <c r="P55" s="159"/>
      <c r="Q55" s="157" t="s">
        <v>2620</v>
      </c>
    </row>
    <row r="56" spans="1:17" ht="18" x14ac:dyDescent="0.25">
      <c r="A56" s="159" t="str">
        <f>VLOOKUP(E56,'LISTADO ATM'!$A$2:$C$901,3,0)</f>
        <v>NORTE</v>
      </c>
      <c r="B56" s="150" t="s">
        <v>2757</v>
      </c>
      <c r="C56" s="96">
        <v>44425.916585648149</v>
      </c>
      <c r="D56" s="96" t="s">
        <v>2615</v>
      </c>
      <c r="E56" s="136">
        <v>373</v>
      </c>
      <c r="F56" s="159" t="str">
        <f>VLOOKUP(E56,VIP!$A$2:$O15098,2,0)</f>
        <v>DRBR373</v>
      </c>
      <c r="G56" s="159" t="str">
        <f>VLOOKUP(E56,'LISTADO ATM'!$A$2:$B$900,2,0)</f>
        <v>S/M Tangui Nagua</v>
      </c>
      <c r="H56" s="159" t="str">
        <f>VLOOKUP(E56,VIP!$A$2:$O20059,7,FALSE)</f>
        <v>N/A</v>
      </c>
      <c r="I56" s="159" t="str">
        <f>VLOOKUP(E56,VIP!$A$2:$O12024,8,FALSE)</f>
        <v>N/A</v>
      </c>
      <c r="J56" s="159" t="str">
        <f>VLOOKUP(E56,VIP!$A$2:$O11974,8,FALSE)</f>
        <v>N/A</v>
      </c>
      <c r="K56" s="159" t="str">
        <f>VLOOKUP(E56,VIP!$A$2:$O15548,6,0)</f>
        <v>N/A</v>
      </c>
      <c r="L56" s="140" t="s">
        <v>2410</v>
      </c>
      <c r="M56" s="95" t="s">
        <v>2438</v>
      </c>
      <c r="N56" s="95" t="s">
        <v>2445</v>
      </c>
      <c r="O56" s="159" t="s">
        <v>2616</v>
      </c>
      <c r="P56" s="159"/>
      <c r="Q56" s="157" t="s">
        <v>2410</v>
      </c>
    </row>
    <row r="57" spans="1:17" ht="18" x14ac:dyDescent="0.25">
      <c r="A57" s="161" t="str">
        <f>VLOOKUP(E57,'[1]LISTADO ATM'!$A$2:$C$902,3,0)</f>
        <v>DISTRITO NACIONAL</v>
      </c>
      <c r="B57" s="150" t="s">
        <v>2617</v>
      </c>
      <c r="C57" s="96">
        <v>44419.714999999997</v>
      </c>
      <c r="D57" s="96" t="s">
        <v>2174</v>
      </c>
      <c r="E57" s="136">
        <v>375</v>
      </c>
      <c r="F57" s="161" t="str">
        <f>VLOOKUP(E57,[1]VIP!$A$2:$O14918,2,0)</f>
        <v>DRBR375</v>
      </c>
      <c r="G57" s="161" t="str">
        <f>VLOOKUP(E57,'[1]LISTADO ATM'!$A$2:$B$901,2,0)</f>
        <v>ATM Base Naval Las Caletas</v>
      </c>
      <c r="H57" s="161" t="str">
        <f>VLOOKUP(E57,[1]VIP!$A$2:$O19879,7,FALSE)</f>
        <v>N/A</v>
      </c>
      <c r="I57" s="161" t="str">
        <f>VLOOKUP(E57,[1]VIP!$A$2:$O11844,8,FALSE)</f>
        <v>N/A</v>
      </c>
      <c r="J57" s="161" t="str">
        <f>VLOOKUP(E57,[1]VIP!$A$2:$O11794,8,FALSE)</f>
        <v>N/A</v>
      </c>
      <c r="K57" s="161" t="str">
        <f>VLOOKUP(E57,[1]VIP!$A$2:$O15368,6,0)</f>
        <v>N/A</v>
      </c>
      <c r="L57" s="140" t="s">
        <v>2239</v>
      </c>
      <c r="M57" s="95" t="s">
        <v>2438</v>
      </c>
      <c r="N57" s="95" t="s">
        <v>2445</v>
      </c>
      <c r="O57" s="161" t="s">
        <v>2447</v>
      </c>
      <c r="P57" s="161"/>
      <c r="Q57" s="95" t="s">
        <v>2239</v>
      </c>
    </row>
    <row r="58" spans="1:17" ht="18" x14ac:dyDescent="0.25">
      <c r="A58" s="161" t="str">
        <f>VLOOKUP(E58,'LISTADO ATM'!$A$2:$C$901,3,0)</f>
        <v>DISTRITO NACIONAL</v>
      </c>
      <c r="B58" s="150" t="s">
        <v>2635</v>
      </c>
      <c r="C58" s="96">
        <v>44422.821701388886</v>
      </c>
      <c r="D58" s="96" t="s">
        <v>2174</v>
      </c>
      <c r="E58" s="136">
        <v>377</v>
      </c>
      <c r="F58" s="161" t="str">
        <f>VLOOKUP(E58,VIP!$A$2:$O14934,2,0)</f>
        <v>DRBR377</v>
      </c>
      <c r="G58" s="161" t="str">
        <f>VLOOKUP(E58,'LISTADO ATM'!$A$2:$B$900,2,0)</f>
        <v>ATM Estación del Metro Eduardo Brito</v>
      </c>
      <c r="H58" s="161" t="str">
        <f>VLOOKUP(E58,VIP!$A$2:$O19895,7,FALSE)</f>
        <v>Si</v>
      </c>
      <c r="I58" s="161" t="str">
        <f>VLOOKUP(E58,VIP!$A$2:$O11860,8,FALSE)</f>
        <v>Si</v>
      </c>
      <c r="J58" s="161" t="str">
        <f>VLOOKUP(E58,VIP!$A$2:$O11810,8,FALSE)</f>
        <v>Si</v>
      </c>
      <c r="K58" s="161" t="str">
        <f>VLOOKUP(E58,VIP!$A$2:$O15384,6,0)</f>
        <v>NO</v>
      </c>
      <c r="L58" s="140" t="s">
        <v>2213</v>
      </c>
      <c r="M58" s="95" t="s">
        <v>2438</v>
      </c>
      <c r="N58" s="95" t="s">
        <v>2445</v>
      </c>
      <c r="O58" s="161" t="s">
        <v>2447</v>
      </c>
      <c r="P58" s="161"/>
      <c r="Q58" s="95" t="s">
        <v>2213</v>
      </c>
    </row>
    <row r="59" spans="1:17" ht="18" x14ac:dyDescent="0.25">
      <c r="A59" s="161" t="str">
        <f>VLOOKUP(E59,'LISTADO ATM'!$A$2:$C$901,3,0)</f>
        <v>NORTE</v>
      </c>
      <c r="B59" s="150" t="s">
        <v>2778</v>
      </c>
      <c r="C59" s="96">
        <v>44426.099699074075</v>
      </c>
      <c r="D59" s="96" t="s">
        <v>2461</v>
      </c>
      <c r="E59" s="136">
        <v>395</v>
      </c>
      <c r="F59" s="161" t="str">
        <f>VLOOKUP(E59,VIP!$A$2:$O15095,2,0)</f>
        <v>DRBR395</v>
      </c>
      <c r="G59" s="161" t="str">
        <f>VLOOKUP(E59,'LISTADO ATM'!$A$2:$B$900,2,0)</f>
        <v xml:space="preserve">ATM UNP Sabana Iglesia </v>
      </c>
      <c r="H59" s="161" t="str">
        <f>VLOOKUP(E59,VIP!$A$2:$O20056,7,FALSE)</f>
        <v>Si</v>
      </c>
      <c r="I59" s="161" t="str">
        <f>VLOOKUP(E59,VIP!$A$2:$O12021,8,FALSE)</f>
        <v>Si</v>
      </c>
      <c r="J59" s="161" t="str">
        <f>VLOOKUP(E59,VIP!$A$2:$O11971,8,FALSE)</f>
        <v>Si</v>
      </c>
      <c r="K59" s="161" t="str">
        <f>VLOOKUP(E59,VIP!$A$2:$O15545,6,0)</f>
        <v>NO</v>
      </c>
      <c r="L59" s="140" t="s">
        <v>2434</v>
      </c>
      <c r="M59" s="95" t="s">
        <v>2438</v>
      </c>
      <c r="N59" s="95" t="s">
        <v>2445</v>
      </c>
      <c r="O59" s="161" t="s">
        <v>2462</v>
      </c>
      <c r="P59" s="161"/>
      <c r="Q59" s="157" t="s">
        <v>2434</v>
      </c>
    </row>
    <row r="60" spans="1:17" ht="18" x14ac:dyDescent="0.25">
      <c r="A60" s="161" t="str">
        <f>VLOOKUP(E60,'LISTADO ATM'!$A$2:$C$901,3,0)</f>
        <v>DISTRITO NACIONAL</v>
      </c>
      <c r="B60" s="150" t="s">
        <v>2777</v>
      </c>
      <c r="C60" s="96">
        <v>44426.103136574071</v>
      </c>
      <c r="D60" s="96" t="s">
        <v>2441</v>
      </c>
      <c r="E60" s="136">
        <v>408</v>
      </c>
      <c r="F60" s="161" t="str">
        <f>VLOOKUP(E60,VIP!$A$2:$O15094,2,0)</f>
        <v>DRBR408</v>
      </c>
      <c r="G60" s="161" t="str">
        <f>VLOOKUP(E60,'LISTADO ATM'!$A$2:$B$900,2,0)</f>
        <v xml:space="preserve">ATM Autobanco Las Palmas de Herrera </v>
      </c>
      <c r="H60" s="161" t="str">
        <f>VLOOKUP(E60,VIP!$A$2:$O20055,7,FALSE)</f>
        <v>Si</v>
      </c>
      <c r="I60" s="161" t="str">
        <f>VLOOKUP(E60,VIP!$A$2:$O12020,8,FALSE)</f>
        <v>Si</v>
      </c>
      <c r="J60" s="161" t="str">
        <f>VLOOKUP(E60,VIP!$A$2:$O11970,8,FALSE)</f>
        <v>Si</v>
      </c>
      <c r="K60" s="161" t="str">
        <f>VLOOKUP(E60,VIP!$A$2:$O15544,6,0)</f>
        <v>NO</v>
      </c>
      <c r="L60" s="140" t="s">
        <v>2434</v>
      </c>
      <c r="M60" s="95" t="s">
        <v>2438</v>
      </c>
      <c r="N60" s="95" t="s">
        <v>2445</v>
      </c>
      <c r="O60" s="161" t="s">
        <v>2446</v>
      </c>
      <c r="P60" s="161"/>
      <c r="Q60" s="157" t="s">
        <v>2434</v>
      </c>
    </row>
    <row r="61" spans="1:17" ht="18" x14ac:dyDescent="0.25">
      <c r="A61" s="161" t="str">
        <f>VLOOKUP(E61,'LISTADO ATM'!$A$2:$C$901,3,0)</f>
        <v>DISTRITO NACIONAL</v>
      </c>
      <c r="B61" s="150" t="s">
        <v>2623</v>
      </c>
      <c r="C61" s="96">
        <v>44421.968333333331</v>
      </c>
      <c r="D61" s="96" t="s">
        <v>2174</v>
      </c>
      <c r="E61" s="136">
        <v>410</v>
      </c>
      <c r="F61" s="161" t="str">
        <f>VLOOKUP(E61,VIP!$A$2:$O14927,2,0)</f>
        <v>DRBR410</v>
      </c>
      <c r="G61" s="161" t="str">
        <f>VLOOKUP(E61,'LISTADO ATM'!$A$2:$B$900,2,0)</f>
        <v xml:space="preserve">ATM Oficina Las Palmas de Herrera II </v>
      </c>
      <c r="H61" s="161" t="str">
        <f>VLOOKUP(E61,VIP!$A$2:$O19888,7,FALSE)</f>
        <v>Si</v>
      </c>
      <c r="I61" s="161" t="str">
        <f>VLOOKUP(E61,VIP!$A$2:$O11853,8,FALSE)</f>
        <v>Si</v>
      </c>
      <c r="J61" s="161" t="str">
        <f>VLOOKUP(E61,VIP!$A$2:$O11803,8,FALSE)</f>
        <v>Si</v>
      </c>
      <c r="K61" s="161" t="str">
        <f>VLOOKUP(E61,VIP!$A$2:$O15377,6,0)</f>
        <v>NO</v>
      </c>
      <c r="L61" s="140" t="s">
        <v>2213</v>
      </c>
      <c r="M61" s="95" t="s">
        <v>2438</v>
      </c>
      <c r="N61" s="95" t="s">
        <v>2445</v>
      </c>
      <c r="O61" s="161" t="s">
        <v>2447</v>
      </c>
      <c r="P61" s="161"/>
      <c r="Q61" s="95" t="s">
        <v>2213</v>
      </c>
    </row>
    <row r="62" spans="1:17" ht="18" x14ac:dyDescent="0.25">
      <c r="A62" s="161" t="str">
        <f>VLOOKUP(E62,'LISTADO ATM'!$A$2:$C$901,3,0)</f>
        <v>DISTRITO NACIONAL</v>
      </c>
      <c r="B62" s="150" t="s">
        <v>2754</v>
      </c>
      <c r="C62" s="96">
        <v>44425.921238425923</v>
      </c>
      <c r="D62" s="96" t="s">
        <v>2441</v>
      </c>
      <c r="E62" s="136">
        <v>415</v>
      </c>
      <c r="F62" s="161" t="str">
        <f>VLOOKUP(E62,VIP!$A$2:$O15095,2,0)</f>
        <v>DRBR415</v>
      </c>
      <c r="G62" s="161" t="str">
        <f>VLOOKUP(E62,'LISTADO ATM'!$A$2:$B$900,2,0)</f>
        <v xml:space="preserve">ATM Autobanco San Martín I </v>
      </c>
      <c r="H62" s="161" t="str">
        <f>VLOOKUP(E62,VIP!$A$2:$O20056,7,FALSE)</f>
        <v>Si</v>
      </c>
      <c r="I62" s="161" t="str">
        <f>VLOOKUP(E62,VIP!$A$2:$O12021,8,FALSE)</f>
        <v>Si</v>
      </c>
      <c r="J62" s="161" t="str">
        <f>VLOOKUP(E62,VIP!$A$2:$O11971,8,FALSE)</f>
        <v>Si</v>
      </c>
      <c r="K62" s="161" t="str">
        <f>VLOOKUP(E62,VIP!$A$2:$O15545,6,0)</f>
        <v>NO</v>
      </c>
      <c r="L62" s="140" t="s">
        <v>2410</v>
      </c>
      <c r="M62" s="95" t="s">
        <v>2438</v>
      </c>
      <c r="N62" s="95" t="s">
        <v>2445</v>
      </c>
      <c r="O62" s="161" t="s">
        <v>2446</v>
      </c>
      <c r="P62" s="161"/>
      <c r="Q62" s="157" t="s">
        <v>2410</v>
      </c>
    </row>
    <row r="63" spans="1:17" ht="18" x14ac:dyDescent="0.25">
      <c r="A63" s="161" t="str">
        <f>VLOOKUP(E63,'LISTADO ATM'!$A$2:$C$901,3,0)</f>
        <v>DISTRITO NACIONAL</v>
      </c>
      <c r="B63" s="150">
        <v>3335989518</v>
      </c>
      <c r="C63" s="96">
        <v>44423.493055555555</v>
      </c>
      <c r="D63" s="96" t="s">
        <v>2174</v>
      </c>
      <c r="E63" s="136">
        <v>420</v>
      </c>
      <c r="F63" s="161" t="str">
        <f>VLOOKUP(E63,VIP!$A$2:$O14969,2,0)</f>
        <v>DRBR420</v>
      </c>
      <c r="G63" s="161" t="str">
        <f>VLOOKUP(E63,'LISTADO ATM'!$A$2:$B$900,2,0)</f>
        <v xml:space="preserve">ATM DGII Av. Lincoln </v>
      </c>
      <c r="H63" s="161" t="str">
        <f>VLOOKUP(E63,VIP!$A$2:$O19930,7,FALSE)</f>
        <v>Si</v>
      </c>
      <c r="I63" s="161" t="str">
        <f>VLOOKUP(E63,VIP!$A$2:$O11895,8,FALSE)</f>
        <v>Si</v>
      </c>
      <c r="J63" s="161" t="str">
        <f>VLOOKUP(E63,VIP!$A$2:$O11845,8,FALSE)</f>
        <v>Si</v>
      </c>
      <c r="K63" s="161" t="str">
        <f>VLOOKUP(E63,VIP!$A$2:$O15419,6,0)</f>
        <v>NO</v>
      </c>
      <c r="L63" s="140" t="s">
        <v>2213</v>
      </c>
      <c r="M63" s="95" t="s">
        <v>2438</v>
      </c>
      <c r="N63" s="95" t="s">
        <v>2445</v>
      </c>
      <c r="O63" s="161" t="s">
        <v>2447</v>
      </c>
      <c r="P63" s="161"/>
      <c r="Q63" s="95" t="s">
        <v>2213</v>
      </c>
    </row>
    <row r="64" spans="1:17" ht="18" x14ac:dyDescent="0.25">
      <c r="A64" s="161" t="str">
        <f>VLOOKUP(E64,'LISTADO ATM'!$A$2:$C$901,3,0)</f>
        <v>NORTE</v>
      </c>
      <c r="B64" s="150" t="s">
        <v>2792</v>
      </c>
      <c r="C64" s="96">
        <v>44426.044305555559</v>
      </c>
      <c r="D64" s="96" t="s">
        <v>2461</v>
      </c>
      <c r="E64" s="136">
        <v>431</v>
      </c>
      <c r="F64" s="161" t="str">
        <f>VLOOKUP(E64,VIP!$A$2:$O15109,2,0)</f>
        <v>DRBR583</v>
      </c>
      <c r="G64" s="161" t="str">
        <f>VLOOKUP(E64,'LISTADO ATM'!$A$2:$B$900,2,0)</f>
        <v xml:space="preserve">ATM Autoservicio Sol (Santiago) </v>
      </c>
      <c r="H64" s="161" t="str">
        <f>VLOOKUP(E64,VIP!$A$2:$O20070,7,FALSE)</f>
        <v>Si</v>
      </c>
      <c r="I64" s="161" t="str">
        <f>VLOOKUP(E64,VIP!$A$2:$O12035,8,FALSE)</f>
        <v>Si</v>
      </c>
      <c r="J64" s="161" t="str">
        <f>VLOOKUP(E64,VIP!$A$2:$O11985,8,FALSE)</f>
        <v>Si</v>
      </c>
      <c r="K64" s="161" t="str">
        <f>VLOOKUP(E64,VIP!$A$2:$O15559,6,0)</f>
        <v>SI</v>
      </c>
      <c r="L64" s="140" t="s">
        <v>2638</v>
      </c>
      <c r="M64" s="95" t="s">
        <v>2438</v>
      </c>
      <c r="N64" s="95" t="s">
        <v>2445</v>
      </c>
      <c r="O64" s="161" t="s">
        <v>2462</v>
      </c>
      <c r="P64" s="161"/>
      <c r="Q64" s="157" t="s">
        <v>2638</v>
      </c>
    </row>
    <row r="65" spans="1:18" ht="18" x14ac:dyDescent="0.25">
      <c r="A65" s="161" t="str">
        <f>VLOOKUP(E65,'LISTADO ATM'!$A$2:$C$901,3,0)</f>
        <v>DISTRITO NACIONAL</v>
      </c>
      <c r="B65" s="150" t="s">
        <v>2756</v>
      </c>
      <c r="C65" s="96">
        <v>44425.918009259258</v>
      </c>
      <c r="D65" s="96" t="s">
        <v>2441</v>
      </c>
      <c r="E65" s="136">
        <v>441</v>
      </c>
      <c r="F65" s="161" t="str">
        <f>VLOOKUP(E65,VIP!$A$2:$O15097,2,0)</f>
        <v>DRBR441</v>
      </c>
      <c r="G65" s="161" t="str">
        <f>VLOOKUP(E65,'LISTADO ATM'!$A$2:$B$900,2,0)</f>
        <v>ATM Estacion de Servicio Romulo Betancour</v>
      </c>
      <c r="H65" s="161" t="str">
        <f>VLOOKUP(E65,VIP!$A$2:$O20058,7,FALSE)</f>
        <v>NO</v>
      </c>
      <c r="I65" s="161" t="str">
        <f>VLOOKUP(E65,VIP!$A$2:$O12023,8,FALSE)</f>
        <v>NO</v>
      </c>
      <c r="J65" s="161" t="str">
        <f>VLOOKUP(E65,VIP!$A$2:$O11973,8,FALSE)</f>
        <v>NO</v>
      </c>
      <c r="K65" s="161" t="str">
        <f>VLOOKUP(E65,VIP!$A$2:$O15547,6,0)</f>
        <v>NO</v>
      </c>
      <c r="L65" s="140" t="s">
        <v>2410</v>
      </c>
      <c r="M65" s="95" t="s">
        <v>2438</v>
      </c>
      <c r="N65" s="95" t="s">
        <v>2445</v>
      </c>
      <c r="O65" s="161" t="s">
        <v>2446</v>
      </c>
      <c r="P65" s="161"/>
      <c r="Q65" s="157" t="s">
        <v>2410</v>
      </c>
    </row>
    <row r="66" spans="1:18" ht="18" x14ac:dyDescent="0.25">
      <c r="A66" s="161" t="str">
        <f>VLOOKUP(E66,'[1]LISTADO ATM'!$A$2:$C$902,3,0)</f>
        <v>DISTRITO NACIONAL</v>
      </c>
      <c r="B66" s="150" t="s">
        <v>2618</v>
      </c>
      <c r="C66" s="96">
        <v>44419.692395833335</v>
      </c>
      <c r="D66" s="96" t="s">
        <v>2174</v>
      </c>
      <c r="E66" s="136">
        <v>446</v>
      </c>
      <c r="F66" s="161" t="str">
        <f>VLOOKUP(E66,[1]VIP!$A$2:$O14930,2,0)</f>
        <v>DRBR446</v>
      </c>
      <c r="G66" s="161" t="str">
        <f>VLOOKUP(E66,'[1]LISTADO ATM'!$A$2:$B$901,2,0)</f>
        <v>ATM Hipodromo V Centenario</v>
      </c>
      <c r="H66" s="161" t="str">
        <f>VLOOKUP(E66,[1]VIP!$A$2:$O19891,7,FALSE)</f>
        <v>Si</v>
      </c>
      <c r="I66" s="161" t="str">
        <f>VLOOKUP(E66,[1]VIP!$A$2:$O11856,8,FALSE)</f>
        <v>Si</v>
      </c>
      <c r="J66" s="161" t="str">
        <f>VLOOKUP(E66,[1]VIP!$A$2:$O11806,8,FALSE)</f>
        <v>Si</v>
      </c>
      <c r="K66" s="161" t="str">
        <f>VLOOKUP(E66,[1]VIP!$A$2:$O15380,6,0)</f>
        <v>NO</v>
      </c>
      <c r="L66" s="140" t="s">
        <v>2239</v>
      </c>
      <c r="M66" s="95" t="s">
        <v>2438</v>
      </c>
      <c r="N66" s="95" t="s">
        <v>2445</v>
      </c>
      <c r="O66" s="161" t="s">
        <v>2447</v>
      </c>
      <c r="P66" s="161"/>
      <c r="Q66" s="95" t="s">
        <v>2239</v>
      </c>
    </row>
    <row r="67" spans="1:18" ht="18" x14ac:dyDescent="0.25">
      <c r="A67" s="161" t="str">
        <f>VLOOKUP(E67,'LISTADO ATM'!$A$2:$C$901,3,0)</f>
        <v>SUR</v>
      </c>
      <c r="B67" s="150" t="s">
        <v>2660</v>
      </c>
      <c r="C67" s="96">
        <v>44423.634502314817</v>
      </c>
      <c r="D67" s="96" t="s">
        <v>2639</v>
      </c>
      <c r="E67" s="136">
        <v>470</v>
      </c>
      <c r="F67" s="161" t="str">
        <f>VLOOKUP(E67,VIP!$A$2:$O14982,2,0)</f>
        <v>DRBR470</v>
      </c>
      <c r="G67" s="161" t="str">
        <f>VLOOKUP(E67,'LISTADO ATM'!$A$2:$B$900,2,0)</f>
        <v xml:space="preserve">ATM Hospital Taiwán (Azua) </v>
      </c>
      <c r="H67" s="161" t="str">
        <f>VLOOKUP(E67,VIP!$A$2:$O19943,7,FALSE)</f>
        <v>Si</v>
      </c>
      <c r="I67" s="161" t="str">
        <f>VLOOKUP(E67,VIP!$A$2:$O11908,8,FALSE)</f>
        <v>Si</v>
      </c>
      <c r="J67" s="161" t="str">
        <f>VLOOKUP(E67,VIP!$A$2:$O11858,8,FALSE)</f>
        <v>Si</v>
      </c>
      <c r="K67" s="161" t="str">
        <f>VLOOKUP(E67,VIP!$A$2:$O15432,6,0)</f>
        <v>NO</v>
      </c>
      <c r="L67" s="140" t="s">
        <v>2434</v>
      </c>
      <c r="M67" s="95" t="s">
        <v>2438</v>
      </c>
      <c r="N67" s="95" t="s">
        <v>2445</v>
      </c>
      <c r="O67" s="161" t="s">
        <v>2668</v>
      </c>
      <c r="P67" s="161"/>
      <c r="Q67" s="95" t="s">
        <v>2434</v>
      </c>
    </row>
    <row r="68" spans="1:18" ht="18" x14ac:dyDescent="0.25">
      <c r="A68" s="161" t="str">
        <f>VLOOKUP(E68,'LISTADO ATM'!$A$2:$C$901,3,0)</f>
        <v>DISTRITO NACIONAL</v>
      </c>
      <c r="B68" s="150" t="s">
        <v>2746</v>
      </c>
      <c r="C68" s="96">
        <v>44425.942870370367</v>
      </c>
      <c r="D68" s="96" t="s">
        <v>2174</v>
      </c>
      <c r="E68" s="136">
        <v>490</v>
      </c>
      <c r="F68" s="161" t="str">
        <f>VLOOKUP(E68,VIP!$A$2:$O15085,2,0)</f>
        <v>DRBR490</v>
      </c>
      <c r="G68" s="161" t="str">
        <f>VLOOKUP(E68,'LISTADO ATM'!$A$2:$B$900,2,0)</f>
        <v xml:space="preserve">ATM Hospital Ney Arias Lora </v>
      </c>
      <c r="H68" s="161" t="str">
        <f>VLOOKUP(E68,VIP!$A$2:$O20046,7,FALSE)</f>
        <v>Si</v>
      </c>
      <c r="I68" s="161" t="str">
        <f>VLOOKUP(E68,VIP!$A$2:$O12011,8,FALSE)</f>
        <v>Si</v>
      </c>
      <c r="J68" s="161" t="str">
        <f>VLOOKUP(E68,VIP!$A$2:$O11961,8,FALSE)</f>
        <v>Si</v>
      </c>
      <c r="K68" s="161" t="str">
        <f>VLOOKUP(E68,VIP!$A$2:$O15535,6,0)</f>
        <v>NO</v>
      </c>
      <c r="L68" s="140" t="s">
        <v>2457</v>
      </c>
      <c r="M68" s="95" t="s">
        <v>2438</v>
      </c>
      <c r="N68" s="95" t="s">
        <v>2445</v>
      </c>
      <c r="O68" s="161" t="s">
        <v>2447</v>
      </c>
      <c r="P68" s="161"/>
      <c r="Q68" s="157" t="s">
        <v>2457</v>
      </c>
    </row>
    <row r="69" spans="1:18" ht="18" x14ac:dyDescent="0.25">
      <c r="A69" s="161" t="str">
        <f>VLOOKUP(E69,'LISTADO ATM'!$A$2:$C$901,3,0)</f>
        <v>DISTRITO NACIONAL</v>
      </c>
      <c r="B69" s="150" t="s">
        <v>2781</v>
      </c>
      <c r="C69" s="96">
        <v>44426.079039351855</v>
      </c>
      <c r="D69" s="96" t="s">
        <v>2175</v>
      </c>
      <c r="E69" s="136">
        <v>494</v>
      </c>
      <c r="F69" s="161" t="str">
        <f>VLOOKUP(E69,VIP!$A$2:$O15098,2,0)</f>
        <v>DRBR494</v>
      </c>
      <c r="G69" s="161" t="str">
        <f>VLOOKUP(E69,'LISTADO ATM'!$A$2:$B$900,2,0)</f>
        <v xml:space="preserve">ATM Oficina Blue Mall </v>
      </c>
      <c r="H69" s="161" t="str">
        <f>VLOOKUP(E69,VIP!$A$2:$O20059,7,FALSE)</f>
        <v>Si</v>
      </c>
      <c r="I69" s="161" t="str">
        <f>VLOOKUP(E69,VIP!$A$2:$O12024,8,FALSE)</f>
        <v>Si</v>
      </c>
      <c r="J69" s="161" t="str">
        <f>VLOOKUP(E69,VIP!$A$2:$O11974,8,FALSE)</f>
        <v>Si</v>
      </c>
      <c r="K69" s="161" t="str">
        <f>VLOOKUP(E69,VIP!$A$2:$O15548,6,0)</f>
        <v>SI</v>
      </c>
      <c r="L69" s="140" t="s">
        <v>2239</v>
      </c>
      <c r="M69" s="95" t="s">
        <v>2438</v>
      </c>
      <c r="N69" s="95" t="s">
        <v>2445</v>
      </c>
      <c r="O69" s="161" t="s">
        <v>2627</v>
      </c>
      <c r="P69" s="161"/>
      <c r="Q69" s="157" t="s">
        <v>2239</v>
      </c>
    </row>
    <row r="70" spans="1:18" ht="18" x14ac:dyDescent="0.25">
      <c r="A70" s="161" t="str">
        <f>VLOOKUP(E70,'LISTADO ATM'!$A$2:$C$901,3,0)</f>
        <v>SUR</v>
      </c>
      <c r="B70" s="150" t="s">
        <v>2685</v>
      </c>
      <c r="C70" s="96">
        <v>44424.141064814816</v>
      </c>
      <c r="D70" s="96" t="s">
        <v>2174</v>
      </c>
      <c r="E70" s="136">
        <v>512</v>
      </c>
      <c r="F70" s="161" t="str">
        <f>VLOOKUP(E70,VIP!$A$2:$O14974,2,0)</f>
        <v>DRBR512</v>
      </c>
      <c r="G70" s="161" t="str">
        <f>VLOOKUP(E70,'LISTADO ATM'!$A$2:$B$900,2,0)</f>
        <v>ATM Plaza Jesús Ferreira</v>
      </c>
      <c r="H70" s="161" t="str">
        <f>VLOOKUP(E70,VIP!$A$2:$O19935,7,FALSE)</f>
        <v>N/A</v>
      </c>
      <c r="I70" s="161" t="str">
        <f>VLOOKUP(E70,VIP!$A$2:$O11900,8,FALSE)</f>
        <v>N/A</v>
      </c>
      <c r="J70" s="161" t="str">
        <f>VLOOKUP(E70,VIP!$A$2:$O11850,8,FALSE)</f>
        <v>N/A</v>
      </c>
      <c r="K70" s="161" t="str">
        <f>VLOOKUP(E70,VIP!$A$2:$O15424,6,0)</f>
        <v>N/A</v>
      </c>
      <c r="L70" s="140" t="s">
        <v>2654</v>
      </c>
      <c r="M70" s="95" t="s">
        <v>2438</v>
      </c>
      <c r="N70" s="95" t="s">
        <v>2445</v>
      </c>
      <c r="O70" s="161" t="s">
        <v>2447</v>
      </c>
      <c r="P70" s="161"/>
      <c r="Q70" s="95" t="s">
        <v>2654</v>
      </c>
      <c r="R70" s="69"/>
    </row>
    <row r="71" spans="1:18" ht="18" x14ac:dyDescent="0.25">
      <c r="A71" s="161" t="str">
        <f>VLOOKUP(E71,'LISTADO ATM'!$A$2:$C$901,3,0)</f>
        <v>DISTRITO NACIONAL</v>
      </c>
      <c r="B71" s="150" t="s">
        <v>2751</v>
      </c>
      <c r="C71" s="96">
        <v>44425.928773148145</v>
      </c>
      <c r="D71" s="96" t="s">
        <v>2174</v>
      </c>
      <c r="E71" s="136">
        <v>516</v>
      </c>
      <c r="F71" s="161" t="str">
        <f>VLOOKUP(E71,VIP!$A$2:$O15092,2,0)</f>
        <v>DRBR516</v>
      </c>
      <c r="G71" s="161" t="str">
        <f>VLOOKUP(E71,'LISTADO ATM'!$A$2:$B$900,2,0)</f>
        <v xml:space="preserve">ATM Oficina Gascue </v>
      </c>
      <c r="H71" s="161" t="str">
        <f>VLOOKUP(E71,VIP!$A$2:$O20053,7,FALSE)</f>
        <v>Si</v>
      </c>
      <c r="I71" s="161" t="str">
        <f>VLOOKUP(E71,VIP!$A$2:$O12018,8,FALSE)</f>
        <v>Si</v>
      </c>
      <c r="J71" s="161" t="str">
        <f>VLOOKUP(E71,VIP!$A$2:$O11968,8,FALSE)</f>
        <v>Si</v>
      </c>
      <c r="K71" s="161" t="str">
        <f>VLOOKUP(E71,VIP!$A$2:$O15542,6,0)</f>
        <v>SI</v>
      </c>
      <c r="L71" s="140" t="s">
        <v>2750</v>
      </c>
      <c r="M71" s="95" t="s">
        <v>2438</v>
      </c>
      <c r="N71" s="95" t="s">
        <v>2445</v>
      </c>
      <c r="O71" s="161" t="s">
        <v>2447</v>
      </c>
      <c r="P71" s="161" t="s">
        <v>2716</v>
      </c>
      <c r="Q71" s="157" t="s">
        <v>2750</v>
      </c>
      <c r="R71" s="69"/>
    </row>
    <row r="72" spans="1:18" ht="18" x14ac:dyDescent="0.25">
      <c r="A72" s="161" t="str">
        <f>VLOOKUP(E72,'LISTADO ATM'!$A$2:$C$901,3,0)</f>
        <v>NORTE</v>
      </c>
      <c r="B72" s="150" t="s">
        <v>2793</v>
      </c>
      <c r="C72" s="96">
        <v>44426.039733796293</v>
      </c>
      <c r="D72" s="96" t="s">
        <v>2461</v>
      </c>
      <c r="E72" s="136">
        <v>538</v>
      </c>
      <c r="F72" s="161" t="str">
        <f>VLOOKUP(E72,VIP!$A$2:$O15110,2,0)</f>
        <v>DRBR538</v>
      </c>
      <c r="G72" s="161" t="str">
        <f>VLOOKUP(E72,'LISTADO ATM'!$A$2:$B$900,2,0)</f>
        <v>ATM  Autoservicio San Fco. Macorís</v>
      </c>
      <c r="H72" s="161" t="str">
        <f>VLOOKUP(E72,VIP!$A$2:$O20071,7,FALSE)</f>
        <v>Si</v>
      </c>
      <c r="I72" s="161" t="str">
        <f>VLOOKUP(E72,VIP!$A$2:$O12036,8,FALSE)</f>
        <v>Si</v>
      </c>
      <c r="J72" s="161" t="str">
        <f>VLOOKUP(E72,VIP!$A$2:$O11986,8,FALSE)</f>
        <v>Si</v>
      </c>
      <c r="K72" s="161" t="str">
        <f>VLOOKUP(E72,VIP!$A$2:$O15560,6,0)</f>
        <v>NO</v>
      </c>
      <c r="L72" s="140" t="s">
        <v>2551</v>
      </c>
      <c r="M72" s="95" t="s">
        <v>2438</v>
      </c>
      <c r="N72" s="95" t="s">
        <v>2445</v>
      </c>
      <c r="O72" s="161" t="s">
        <v>2462</v>
      </c>
      <c r="P72" s="161"/>
      <c r="Q72" s="157" t="s">
        <v>2551</v>
      </c>
      <c r="R72" s="69"/>
    </row>
    <row r="73" spans="1:18" ht="18" x14ac:dyDescent="0.25">
      <c r="A73" s="161" t="str">
        <f>VLOOKUP(E73,'LISTADO ATM'!$A$2:$C$901,3,0)</f>
        <v>DISTRITO NACIONAL</v>
      </c>
      <c r="B73" s="150" t="s">
        <v>2729</v>
      </c>
      <c r="C73" s="96">
        <v>44425.657893518517</v>
      </c>
      <c r="D73" s="96" t="s">
        <v>2174</v>
      </c>
      <c r="E73" s="136">
        <v>540</v>
      </c>
      <c r="F73" s="161" t="str">
        <f>VLOOKUP(E73,VIP!$A$2:$O15082,2,0)</f>
        <v>DRBR540</v>
      </c>
      <c r="G73" s="161" t="str">
        <f>VLOOKUP(E73,'LISTADO ATM'!$A$2:$B$900,2,0)</f>
        <v xml:space="preserve">ATM Autoservicio Sambil I </v>
      </c>
      <c r="H73" s="161" t="str">
        <f>VLOOKUP(E73,VIP!$A$2:$O20043,7,FALSE)</f>
        <v>Si</v>
      </c>
      <c r="I73" s="161" t="str">
        <f>VLOOKUP(E73,VIP!$A$2:$O12008,8,FALSE)</f>
        <v>Si</v>
      </c>
      <c r="J73" s="161" t="str">
        <f>VLOOKUP(E73,VIP!$A$2:$O11958,8,FALSE)</f>
        <v>Si</v>
      </c>
      <c r="K73" s="161" t="str">
        <f>VLOOKUP(E73,VIP!$A$2:$O15532,6,0)</f>
        <v>NO</v>
      </c>
      <c r="L73" s="140" t="s">
        <v>2457</v>
      </c>
      <c r="M73" s="95" t="s">
        <v>2438</v>
      </c>
      <c r="N73" s="95" t="s">
        <v>2445</v>
      </c>
      <c r="O73" s="161" t="s">
        <v>2447</v>
      </c>
      <c r="P73" s="161"/>
      <c r="Q73" s="157" t="s">
        <v>2457</v>
      </c>
      <c r="R73" s="69"/>
    </row>
    <row r="74" spans="1:18" ht="18" x14ac:dyDescent="0.25">
      <c r="A74" s="161" t="str">
        <f>VLOOKUP(E74,'LISTADO ATM'!$A$2:$C$901,3,0)</f>
        <v>DISTRITO NACIONAL</v>
      </c>
      <c r="B74" s="150" t="s">
        <v>2752</v>
      </c>
      <c r="C74" s="96">
        <v>44425.927708333336</v>
      </c>
      <c r="D74" s="96" t="s">
        <v>2174</v>
      </c>
      <c r="E74" s="136">
        <v>541</v>
      </c>
      <c r="F74" s="161" t="str">
        <f>VLOOKUP(E74,VIP!$A$2:$O15093,2,0)</f>
        <v>DRBR541</v>
      </c>
      <c r="G74" s="161" t="str">
        <f>VLOOKUP(E74,'LISTADO ATM'!$A$2:$B$900,2,0)</f>
        <v xml:space="preserve">ATM Oficina Sambil II </v>
      </c>
      <c r="H74" s="161" t="str">
        <f>VLOOKUP(E74,VIP!$A$2:$O20054,7,FALSE)</f>
        <v>Si</v>
      </c>
      <c r="I74" s="161" t="str">
        <f>VLOOKUP(E74,VIP!$A$2:$O12019,8,FALSE)</f>
        <v>Si</v>
      </c>
      <c r="J74" s="161" t="str">
        <f>VLOOKUP(E74,VIP!$A$2:$O11969,8,FALSE)</f>
        <v>Si</v>
      </c>
      <c r="K74" s="161" t="str">
        <f>VLOOKUP(E74,VIP!$A$2:$O15543,6,0)</f>
        <v>SI</v>
      </c>
      <c r="L74" s="140" t="s">
        <v>2750</v>
      </c>
      <c r="M74" s="95" t="s">
        <v>2438</v>
      </c>
      <c r="N74" s="95" t="s">
        <v>2445</v>
      </c>
      <c r="O74" s="161" t="s">
        <v>2447</v>
      </c>
      <c r="P74" s="161" t="s">
        <v>2716</v>
      </c>
      <c r="Q74" s="157" t="s">
        <v>2750</v>
      </c>
      <c r="R74" s="69"/>
    </row>
    <row r="75" spans="1:18" ht="18" x14ac:dyDescent="0.25">
      <c r="A75" s="161" t="str">
        <f>VLOOKUP(E75,'LISTADO ATM'!$A$2:$C$901,3,0)</f>
        <v>DISTRITO NACIONAL</v>
      </c>
      <c r="B75" s="150" t="s">
        <v>2764</v>
      </c>
      <c r="C75" s="96">
        <v>44425.909907407404</v>
      </c>
      <c r="D75" s="96" t="s">
        <v>2441</v>
      </c>
      <c r="E75" s="136">
        <v>577</v>
      </c>
      <c r="F75" s="161" t="str">
        <f>VLOOKUP(E75,VIP!$A$2:$O15104,2,0)</f>
        <v>DRBR173</v>
      </c>
      <c r="G75" s="161" t="str">
        <f>VLOOKUP(E75,'LISTADO ATM'!$A$2:$B$900,2,0)</f>
        <v xml:space="preserve">ATM Olé Ave. Duarte </v>
      </c>
      <c r="H75" s="161" t="str">
        <f>VLOOKUP(E75,VIP!$A$2:$O20065,7,FALSE)</f>
        <v>Si</v>
      </c>
      <c r="I75" s="161" t="str">
        <f>VLOOKUP(E75,VIP!$A$2:$O12030,8,FALSE)</f>
        <v>Si</v>
      </c>
      <c r="J75" s="161" t="str">
        <f>VLOOKUP(E75,VIP!$A$2:$O11980,8,FALSE)</f>
        <v>Si</v>
      </c>
      <c r="K75" s="161" t="str">
        <f>VLOOKUP(E75,VIP!$A$2:$O15554,6,0)</f>
        <v>SI</v>
      </c>
      <c r="L75" s="140" t="s">
        <v>2410</v>
      </c>
      <c r="M75" s="95" t="s">
        <v>2438</v>
      </c>
      <c r="N75" s="95" t="s">
        <v>2445</v>
      </c>
      <c r="O75" s="161" t="s">
        <v>2446</v>
      </c>
      <c r="P75" s="161"/>
      <c r="Q75" s="157" t="s">
        <v>2410</v>
      </c>
      <c r="R75" s="69"/>
    </row>
    <row r="76" spans="1:18" ht="18" x14ac:dyDescent="0.25">
      <c r="A76" s="161" t="str">
        <f>VLOOKUP(E76,'LISTADO ATM'!$A$2:$C$901,3,0)</f>
        <v>ESTE</v>
      </c>
      <c r="B76" s="150" t="s">
        <v>2694</v>
      </c>
      <c r="C76" s="96">
        <v>44424.992743055554</v>
      </c>
      <c r="D76" s="96" t="s">
        <v>2461</v>
      </c>
      <c r="E76" s="136">
        <v>608</v>
      </c>
      <c r="F76" s="161" t="str">
        <f>VLOOKUP(E76,VIP!$A$2:$O15010,2,0)</f>
        <v>DRBR305</v>
      </c>
      <c r="G76" s="161" t="str">
        <f>VLOOKUP(E76,'LISTADO ATM'!$A$2:$B$900,2,0)</f>
        <v xml:space="preserve">ATM Oficina Jumbo (San Pedro) </v>
      </c>
      <c r="H76" s="161" t="str">
        <f>VLOOKUP(E76,VIP!$A$2:$O19971,7,FALSE)</f>
        <v>Si</v>
      </c>
      <c r="I76" s="161" t="str">
        <f>VLOOKUP(E76,VIP!$A$2:$O11936,8,FALSE)</f>
        <v>Si</v>
      </c>
      <c r="J76" s="161" t="str">
        <f>VLOOKUP(E76,VIP!$A$2:$O11886,8,FALSE)</f>
        <v>Si</v>
      </c>
      <c r="K76" s="161" t="str">
        <f>VLOOKUP(E76,VIP!$A$2:$O15460,6,0)</f>
        <v>SI</v>
      </c>
      <c r="L76" s="140" t="s">
        <v>2410</v>
      </c>
      <c r="M76" s="95" t="s">
        <v>2438</v>
      </c>
      <c r="N76" s="95" t="s">
        <v>2445</v>
      </c>
      <c r="O76" s="161" t="s">
        <v>2462</v>
      </c>
      <c r="P76" s="161"/>
      <c r="Q76" s="157" t="s">
        <v>2410</v>
      </c>
      <c r="R76" s="69"/>
    </row>
    <row r="77" spans="1:18" ht="18" x14ac:dyDescent="0.25">
      <c r="A77" s="161" t="str">
        <f>VLOOKUP(E77,'LISTADO ATM'!$A$2:$C$901,3,0)</f>
        <v>DISTRITO NACIONAL</v>
      </c>
      <c r="B77" s="150" t="s">
        <v>2788</v>
      </c>
      <c r="C77" s="96">
        <v>44426.062523148146</v>
      </c>
      <c r="D77" s="96" t="s">
        <v>2174</v>
      </c>
      <c r="E77" s="136">
        <v>622</v>
      </c>
      <c r="F77" s="161" t="str">
        <f>VLOOKUP(E77,VIP!$A$2:$O15105,2,0)</f>
        <v>DRBR622</v>
      </c>
      <c r="G77" s="161" t="str">
        <f>VLOOKUP(E77,'LISTADO ATM'!$A$2:$B$900,2,0)</f>
        <v xml:space="preserve">ATM Ayuntamiento D.N. </v>
      </c>
      <c r="H77" s="161" t="str">
        <f>VLOOKUP(E77,VIP!$A$2:$O20066,7,FALSE)</f>
        <v>Si</v>
      </c>
      <c r="I77" s="161" t="str">
        <f>VLOOKUP(E77,VIP!$A$2:$O12031,8,FALSE)</f>
        <v>Si</v>
      </c>
      <c r="J77" s="161" t="str">
        <f>VLOOKUP(E77,VIP!$A$2:$O11981,8,FALSE)</f>
        <v>Si</v>
      </c>
      <c r="K77" s="161" t="str">
        <f>VLOOKUP(E77,VIP!$A$2:$O15555,6,0)</f>
        <v>NO</v>
      </c>
      <c r="L77" s="140" t="s">
        <v>2239</v>
      </c>
      <c r="M77" s="95" t="s">
        <v>2438</v>
      </c>
      <c r="N77" s="95" t="s">
        <v>2445</v>
      </c>
      <c r="O77" s="161" t="s">
        <v>2447</v>
      </c>
      <c r="P77" s="161"/>
      <c r="Q77" s="157" t="s">
        <v>2239</v>
      </c>
      <c r="R77" s="69"/>
    </row>
    <row r="78" spans="1:18" ht="18" x14ac:dyDescent="0.25">
      <c r="A78" s="161" t="str">
        <f>VLOOKUP(E78,'LISTADO ATM'!$A$2:$C$901,3,0)</f>
        <v>DISTRITO NACIONAL</v>
      </c>
      <c r="B78" s="150" t="s">
        <v>2785</v>
      </c>
      <c r="C78" s="96">
        <v>44426.07230324074</v>
      </c>
      <c r="D78" s="96" t="s">
        <v>2174</v>
      </c>
      <c r="E78" s="136">
        <v>628</v>
      </c>
      <c r="F78" s="161" t="str">
        <f>VLOOKUP(E78,VIP!$A$2:$O15102,2,0)</f>
        <v>DRBR086</v>
      </c>
      <c r="G78" s="161" t="str">
        <f>VLOOKUP(E78,'LISTADO ATM'!$A$2:$B$900,2,0)</f>
        <v xml:space="preserve">ATM Autobanco San Isidro </v>
      </c>
      <c r="H78" s="161" t="str">
        <f>VLOOKUP(E78,VIP!$A$2:$O20063,7,FALSE)</f>
        <v>Si</v>
      </c>
      <c r="I78" s="161" t="str">
        <f>VLOOKUP(E78,VIP!$A$2:$O12028,8,FALSE)</f>
        <v>Si</v>
      </c>
      <c r="J78" s="161" t="str">
        <f>VLOOKUP(E78,VIP!$A$2:$O11978,8,FALSE)</f>
        <v>Si</v>
      </c>
      <c r="K78" s="161" t="str">
        <f>VLOOKUP(E78,VIP!$A$2:$O15552,6,0)</f>
        <v>SI</v>
      </c>
      <c r="L78" s="140" t="s">
        <v>2620</v>
      </c>
      <c r="M78" s="95" t="s">
        <v>2438</v>
      </c>
      <c r="N78" s="95" t="s">
        <v>2445</v>
      </c>
      <c r="O78" s="161" t="s">
        <v>2447</v>
      </c>
      <c r="P78" s="161"/>
      <c r="Q78" s="157" t="s">
        <v>2620</v>
      </c>
      <c r="R78" s="69"/>
    </row>
    <row r="79" spans="1:18" ht="18" x14ac:dyDescent="0.25">
      <c r="A79" s="161" t="str">
        <f>VLOOKUP(E79,'LISTADO ATM'!$A$2:$C$901,3,0)</f>
        <v>ESTE</v>
      </c>
      <c r="B79" s="150" t="s">
        <v>2718</v>
      </c>
      <c r="C79" s="96">
        <v>44425.626215277778</v>
      </c>
      <c r="D79" s="96" t="s">
        <v>2441</v>
      </c>
      <c r="E79" s="136">
        <v>630</v>
      </c>
      <c r="F79" s="161" t="str">
        <f>VLOOKUP(E79,VIP!$A$2:$O15067,2,0)</f>
        <v>DRBR112</v>
      </c>
      <c r="G79" s="161" t="str">
        <f>VLOOKUP(E79,'LISTADO ATM'!$A$2:$B$900,2,0)</f>
        <v xml:space="preserve">ATM Oficina Plaza Zaglul (SPM) </v>
      </c>
      <c r="H79" s="161" t="str">
        <f>VLOOKUP(E79,VIP!$A$2:$O20028,7,FALSE)</f>
        <v>Si</v>
      </c>
      <c r="I79" s="161" t="str">
        <f>VLOOKUP(E79,VIP!$A$2:$O11993,8,FALSE)</f>
        <v>Si</v>
      </c>
      <c r="J79" s="161" t="str">
        <f>VLOOKUP(E79,VIP!$A$2:$O11943,8,FALSE)</f>
        <v>Si</v>
      </c>
      <c r="K79" s="161" t="str">
        <f>VLOOKUP(E79,VIP!$A$2:$O15517,6,0)</f>
        <v>NO</v>
      </c>
      <c r="L79" s="140" t="s">
        <v>2410</v>
      </c>
      <c r="M79" s="95" t="s">
        <v>2438</v>
      </c>
      <c r="N79" s="95" t="s">
        <v>2445</v>
      </c>
      <c r="O79" s="161" t="s">
        <v>2446</v>
      </c>
      <c r="P79" s="161"/>
      <c r="Q79" s="157" t="s">
        <v>2410</v>
      </c>
      <c r="R79" s="69"/>
    </row>
    <row r="80" spans="1:18" ht="18" x14ac:dyDescent="0.25">
      <c r="A80" s="161" t="str">
        <f>VLOOKUP(E80,'LISTADO ATM'!$A$2:$C$901,3,0)</f>
        <v>NORTE</v>
      </c>
      <c r="B80" s="150" t="s">
        <v>2770</v>
      </c>
      <c r="C80" s="96">
        <v>44426.192048611112</v>
      </c>
      <c r="D80" s="96" t="s">
        <v>2615</v>
      </c>
      <c r="E80" s="136">
        <v>635</v>
      </c>
      <c r="F80" s="161" t="str">
        <f>VLOOKUP(E80,VIP!$A$2:$O15087,2,0)</f>
        <v>DRBR12J</v>
      </c>
      <c r="G80" s="161" t="str">
        <f>VLOOKUP(E80,'LISTADO ATM'!$A$2:$B$900,2,0)</f>
        <v xml:space="preserve">ATM Zona Franca Tamboril </v>
      </c>
      <c r="H80" s="161" t="str">
        <f>VLOOKUP(E80,VIP!$A$2:$O20048,7,FALSE)</f>
        <v>Si</v>
      </c>
      <c r="I80" s="161" t="str">
        <f>VLOOKUP(E80,VIP!$A$2:$O12013,8,FALSE)</f>
        <v>Si</v>
      </c>
      <c r="J80" s="161" t="str">
        <f>VLOOKUP(E80,VIP!$A$2:$O11963,8,FALSE)</f>
        <v>Si</v>
      </c>
      <c r="K80" s="161" t="str">
        <f>VLOOKUP(E80,VIP!$A$2:$O15537,6,0)</f>
        <v>NO</v>
      </c>
      <c r="L80" s="140" t="s">
        <v>2410</v>
      </c>
      <c r="M80" s="95" t="s">
        <v>2438</v>
      </c>
      <c r="N80" s="95" t="s">
        <v>2445</v>
      </c>
      <c r="O80" s="161" t="s">
        <v>2616</v>
      </c>
      <c r="P80" s="161"/>
      <c r="Q80" s="157" t="s">
        <v>2410</v>
      </c>
      <c r="R80" s="69"/>
    </row>
    <row r="81" spans="1:18" ht="18" x14ac:dyDescent="0.25">
      <c r="A81" s="161" t="str">
        <f>VLOOKUP(E81,'LISTADO ATM'!$A$2:$C$901,3,0)</f>
        <v>DISTRITO NACIONAL</v>
      </c>
      <c r="B81" s="150" t="s">
        <v>2737</v>
      </c>
      <c r="C81" s="96">
        <v>44425.697743055556</v>
      </c>
      <c r="D81" s="96" t="s">
        <v>2174</v>
      </c>
      <c r="E81" s="136">
        <v>639</v>
      </c>
      <c r="F81" s="161" t="str">
        <f>VLOOKUP(E81,VIP!$A$2:$O15104,2,0)</f>
        <v>DRBR639</v>
      </c>
      <c r="G81" s="161" t="str">
        <f>VLOOKUP(E81,'LISTADO ATM'!$A$2:$B$900,2,0)</f>
        <v xml:space="preserve">ATM Comisión Militar MOPC </v>
      </c>
      <c r="H81" s="161" t="str">
        <f>VLOOKUP(E81,VIP!$A$2:$O20065,7,FALSE)</f>
        <v>Si</v>
      </c>
      <c r="I81" s="161" t="str">
        <f>VLOOKUP(E81,VIP!$A$2:$O12030,8,FALSE)</f>
        <v>Si</v>
      </c>
      <c r="J81" s="161" t="str">
        <f>VLOOKUP(E81,VIP!$A$2:$O11980,8,FALSE)</f>
        <v>Si</v>
      </c>
      <c r="K81" s="161" t="str">
        <f>VLOOKUP(E81,VIP!$A$2:$O15554,6,0)</f>
        <v>NO</v>
      </c>
      <c r="L81" s="140" t="s">
        <v>2239</v>
      </c>
      <c r="M81" s="95" t="s">
        <v>2438</v>
      </c>
      <c r="N81" s="95" t="s">
        <v>2610</v>
      </c>
      <c r="O81" s="161" t="s">
        <v>2447</v>
      </c>
      <c r="P81" s="161"/>
      <c r="Q81" s="157" t="s">
        <v>2239</v>
      </c>
      <c r="R81" s="69"/>
    </row>
    <row r="82" spans="1:18" ht="18" x14ac:dyDescent="0.25">
      <c r="A82" s="161" t="str">
        <f>VLOOKUP(E82,'LISTADO ATM'!$A$2:$C$901,3,0)</f>
        <v>DISTRITO NACIONAL</v>
      </c>
      <c r="B82" s="150" t="s">
        <v>2776</v>
      </c>
      <c r="C82" s="96">
        <v>44426.119988425926</v>
      </c>
      <c r="D82" s="96" t="s">
        <v>2461</v>
      </c>
      <c r="E82" s="136">
        <v>655</v>
      </c>
      <c r="F82" s="161" t="str">
        <f>VLOOKUP(E82,VIP!$A$2:$O15093,2,0)</f>
        <v>DRBR655</v>
      </c>
      <c r="G82" s="161" t="str">
        <f>VLOOKUP(E82,'LISTADO ATM'!$A$2:$B$900,2,0)</f>
        <v>ATM Farmacia Sandra</v>
      </c>
      <c r="H82" s="161" t="str">
        <f>VLOOKUP(E82,VIP!$A$2:$O20054,7,FALSE)</f>
        <v>Si</v>
      </c>
      <c r="I82" s="161" t="str">
        <f>VLOOKUP(E82,VIP!$A$2:$O12019,8,FALSE)</f>
        <v>Si</v>
      </c>
      <c r="J82" s="161" t="str">
        <f>VLOOKUP(E82,VIP!$A$2:$O11969,8,FALSE)</f>
        <v>Si</v>
      </c>
      <c r="K82" s="161" t="str">
        <f>VLOOKUP(E82,VIP!$A$2:$O15543,6,0)</f>
        <v>NO</v>
      </c>
      <c r="L82" s="140" t="s">
        <v>2410</v>
      </c>
      <c r="M82" s="95" t="s">
        <v>2438</v>
      </c>
      <c r="N82" s="95" t="s">
        <v>2445</v>
      </c>
      <c r="O82" s="161" t="s">
        <v>2462</v>
      </c>
      <c r="P82" s="161"/>
      <c r="Q82" s="157" t="s">
        <v>2410</v>
      </c>
      <c r="R82" s="69"/>
    </row>
    <row r="83" spans="1:18" ht="18" x14ac:dyDescent="0.25">
      <c r="A83" s="161" t="str">
        <f>VLOOKUP(E83,'LISTADO ATM'!$A$2:$C$901,3,0)</f>
        <v>ESTE</v>
      </c>
      <c r="B83" s="150" t="s">
        <v>2758</v>
      </c>
      <c r="C83" s="96">
        <v>44425.914421296293</v>
      </c>
      <c r="D83" s="96" t="s">
        <v>2441</v>
      </c>
      <c r="E83" s="136">
        <v>660</v>
      </c>
      <c r="F83" s="161" t="str">
        <f>VLOOKUP(E83,VIP!$A$2:$O15099,2,0)</f>
        <v>DRBR660</v>
      </c>
      <c r="G83" s="161" t="str">
        <f>VLOOKUP(E83,'LISTADO ATM'!$A$2:$B$900,2,0)</f>
        <v>ATM Romana Norte II</v>
      </c>
      <c r="H83" s="161" t="str">
        <f>VLOOKUP(E83,VIP!$A$2:$O20060,7,FALSE)</f>
        <v>N/A</v>
      </c>
      <c r="I83" s="161" t="str">
        <f>VLOOKUP(E83,VIP!$A$2:$O12025,8,FALSE)</f>
        <v>N/A</v>
      </c>
      <c r="J83" s="161" t="str">
        <f>VLOOKUP(E83,VIP!$A$2:$O11975,8,FALSE)</f>
        <v>N/A</v>
      </c>
      <c r="K83" s="161" t="str">
        <f>VLOOKUP(E83,VIP!$A$2:$O15549,6,0)</f>
        <v>N/A</v>
      </c>
      <c r="L83" s="140" t="s">
        <v>2410</v>
      </c>
      <c r="M83" s="95" t="s">
        <v>2438</v>
      </c>
      <c r="N83" s="95" t="s">
        <v>2445</v>
      </c>
      <c r="O83" s="161" t="s">
        <v>2446</v>
      </c>
      <c r="P83" s="161"/>
      <c r="Q83" s="157" t="s">
        <v>2410</v>
      </c>
      <c r="R83" s="69"/>
    </row>
    <row r="84" spans="1:18" ht="18" x14ac:dyDescent="0.25">
      <c r="A84" s="161" t="str">
        <f>VLOOKUP(E84,'LISTADO ATM'!$A$2:$C$901,3,0)</f>
        <v>ESTE</v>
      </c>
      <c r="B84" s="150" t="s">
        <v>2691</v>
      </c>
      <c r="C84" s="96">
        <v>44424.627708333333</v>
      </c>
      <c r="D84" s="96" t="s">
        <v>2441</v>
      </c>
      <c r="E84" s="136">
        <v>673</v>
      </c>
      <c r="F84" s="161" t="str">
        <f>VLOOKUP(E84,VIP!$A$2:$O15000,2,0)</f>
        <v>DRBR673</v>
      </c>
      <c r="G84" s="161" t="str">
        <f>VLOOKUP(E84,'LISTADO ATM'!$A$2:$B$900,2,0)</f>
        <v>ATM Clínica Dr. Cruz Jiminián</v>
      </c>
      <c r="H84" s="161" t="str">
        <f>VLOOKUP(E84,VIP!$A$2:$O19961,7,FALSE)</f>
        <v>Si</v>
      </c>
      <c r="I84" s="161" t="str">
        <f>VLOOKUP(E84,VIP!$A$2:$O11926,8,FALSE)</f>
        <v>Si</v>
      </c>
      <c r="J84" s="161" t="str">
        <f>VLOOKUP(E84,VIP!$A$2:$O11876,8,FALSE)</f>
        <v>Si</v>
      </c>
      <c r="K84" s="161" t="str">
        <f>VLOOKUP(E84,VIP!$A$2:$O15450,6,0)</f>
        <v>NO</v>
      </c>
      <c r="L84" s="140" t="s">
        <v>2434</v>
      </c>
      <c r="M84" s="95" t="s">
        <v>2438</v>
      </c>
      <c r="N84" s="95" t="s">
        <v>2445</v>
      </c>
      <c r="O84" s="161" t="s">
        <v>2446</v>
      </c>
      <c r="P84" s="161"/>
      <c r="Q84" s="95" t="s">
        <v>2434</v>
      </c>
      <c r="R84" s="69"/>
    </row>
    <row r="85" spans="1:18" ht="18" x14ac:dyDescent="0.25">
      <c r="A85" s="161" t="str">
        <f>VLOOKUP(E85,'LISTADO ATM'!$A$2:$C$901,3,0)</f>
        <v>ESTE</v>
      </c>
      <c r="B85" s="150" t="s">
        <v>2727</v>
      </c>
      <c r="C85" s="96">
        <v>44425.655729166669</v>
      </c>
      <c r="D85" s="96" t="s">
        <v>2174</v>
      </c>
      <c r="E85" s="136">
        <v>682</v>
      </c>
      <c r="F85" s="161" t="str">
        <f>VLOOKUP(E85,VIP!$A$2:$O15109,2,0)</f>
        <v>DRBR682</v>
      </c>
      <c r="G85" s="161" t="str">
        <f>VLOOKUP(E85,'LISTADO ATM'!$A$2:$B$900,2,0)</f>
        <v>ATM Blue Mall Punta Cana</v>
      </c>
      <c r="H85" s="161" t="str">
        <f>VLOOKUP(E85,VIP!$A$2:$O20070,7,FALSE)</f>
        <v>NO</v>
      </c>
      <c r="I85" s="161" t="str">
        <f>VLOOKUP(E85,VIP!$A$2:$O12035,8,FALSE)</f>
        <v>NO</v>
      </c>
      <c r="J85" s="161" t="str">
        <f>VLOOKUP(E85,VIP!$A$2:$O11985,8,FALSE)</f>
        <v>NO</v>
      </c>
      <c r="K85" s="161" t="str">
        <f>VLOOKUP(E85,VIP!$A$2:$O15559,6,0)</f>
        <v>NO</v>
      </c>
      <c r="L85" s="140" t="s">
        <v>2457</v>
      </c>
      <c r="M85" s="95" t="s">
        <v>2438</v>
      </c>
      <c r="N85" s="95" t="s">
        <v>2610</v>
      </c>
      <c r="O85" s="161" t="s">
        <v>2447</v>
      </c>
      <c r="P85" s="161"/>
      <c r="Q85" s="157" t="s">
        <v>2457</v>
      </c>
      <c r="R85" s="69"/>
    </row>
    <row r="86" spans="1:18" ht="18" x14ac:dyDescent="0.25">
      <c r="A86" s="161" t="str">
        <f>VLOOKUP(E86,'LISTADO ATM'!$A$2:$C$901,3,0)</f>
        <v>NORTE</v>
      </c>
      <c r="B86" s="150" t="s">
        <v>2717</v>
      </c>
      <c r="C86" s="96">
        <v>44425.624965277777</v>
      </c>
      <c r="D86" s="96" t="s">
        <v>2461</v>
      </c>
      <c r="E86" s="136">
        <v>687</v>
      </c>
      <c r="F86" s="161" t="str">
        <f>VLOOKUP(E86,VIP!$A$2:$O15128,2,0)</f>
        <v>DRBR687</v>
      </c>
      <c r="G86" s="161" t="str">
        <f>VLOOKUP(E86,'LISTADO ATM'!$A$2:$B$900,2,0)</f>
        <v>ATM Oficina Monterrico II</v>
      </c>
      <c r="H86" s="161" t="str">
        <f>VLOOKUP(E86,VIP!$A$2:$O20089,7,FALSE)</f>
        <v>NO</v>
      </c>
      <c r="I86" s="161" t="str">
        <f>VLOOKUP(E86,VIP!$A$2:$O12054,8,FALSE)</f>
        <v>NO</v>
      </c>
      <c r="J86" s="161" t="str">
        <f>VLOOKUP(E86,VIP!$A$2:$O12004,8,FALSE)</f>
        <v>NO</v>
      </c>
      <c r="K86" s="161" t="str">
        <f>VLOOKUP(E86,VIP!$A$2:$O15578,6,0)</f>
        <v>SI</v>
      </c>
      <c r="L86" s="140" t="s">
        <v>2410</v>
      </c>
      <c r="M86" s="95" t="s">
        <v>2438</v>
      </c>
      <c r="N86" s="95" t="s">
        <v>2445</v>
      </c>
      <c r="O86" s="161" t="s">
        <v>2690</v>
      </c>
      <c r="P86" s="161"/>
      <c r="Q86" s="157" t="s">
        <v>2410</v>
      </c>
      <c r="R86" s="69"/>
    </row>
    <row r="87" spans="1:18" ht="18" x14ac:dyDescent="0.25">
      <c r="A87" s="161" t="str">
        <f>VLOOKUP(E87,'LISTADO ATM'!$A$2:$C$901,3,0)</f>
        <v>DISTRITO NACIONAL</v>
      </c>
      <c r="B87" s="150" t="s">
        <v>2711</v>
      </c>
      <c r="C87" s="96">
        <v>44425.56150462963</v>
      </c>
      <c r="D87" s="96" t="s">
        <v>2174</v>
      </c>
      <c r="E87" s="136">
        <v>696</v>
      </c>
      <c r="F87" s="161" t="str">
        <f>VLOOKUP(E87,VIP!$A$2:$O15137,2,0)</f>
        <v>DRBR696</v>
      </c>
      <c r="G87" s="161" t="str">
        <f>VLOOKUP(E87,'LISTADO ATM'!$A$2:$B$900,2,0)</f>
        <v>ATM Olé Jacobo Majluta</v>
      </c>
      <c r="H87" s="161" t="str">
        <f>VLOOKUP(E87,VIP!$A$2:$O20098,7,FALSE)</f>
        <v>Si</v>
      </c>
      <c r="I87" s="161" t="str">
        <f>VLOOKUP(E87,VIP!$A$2:$O12063,8,FALSE)</f>
        <v>Si</v>
      </c>
      <c r="J87" s="161" t="str">
        <f>VLOOKUP(E87,VIP!$A$2:$O12013,8,FALSE)</f>
        <v>Si</v>
      </c>
      <c r="K87" s="161" t="str">
        <f>VLOOKUP(E87,VIP!$A$2:$O15587,6,0)</f>
        <v>NO</v>
      </c>
      <c r="L87" s="140" t="s">
        <v>2457</v>
      </c>
      <c r="M87" s="95" t="s">
        <v>2438</v>
      </c>
      <c r="N87" s="95" t="s">
        <v>2610</v>
      </c>
      <c r="O87" s="161" t="s">
        <v>2447</v>
      </c>
      <c r="P87" s="161"/>
      <c r="Q87" s="157" t="s">
        <v>2457</v>
      </c>
      <c r="R87" s="69"/>
    </row>
    <row r="88" spans="1:18" ht="18" x14ac:dyDescent="0.25">
      <c r="A88" s="161" t="str">
        <f>VLOOKUP(E88,'LISTADO ATM'!$A$2:$C$901,3,0)</f>
        <v>NORTE</v>
      </c>
      <c r="B88" s="150" t="s">
        <v>2769</v>
      </c>
      <c r="C88" s="96">
        <v>44426.194050925929</v>
      </c>
      <c r="D88" s="96" t="s">
        <v>2615</v>
      </c>
      <c r="E88" s="136">
        <v>703</v>
      </c>
      <c r="F88" s="161" t="str">
        <f>VLOOKUP(E88,VIP!$A$2:$O15086,2,0)</f>
        <v>DRBR703</v>
      </c>
      <c r="G88" s="161" t="str">
        <f>VLOOKUP(E88,'LISTADO ATM'!$A$2:$B$900,2,0)</f>
        <v xml:space="preserve">ATM Oficina El Mamey Los Hidalgos </v>
      </c>
      <c r="H88" s="161" t="str">
        <f>VLOOKUP(E88,VIP!$A$2:$O20047,7,FALSE)</f>
        <v>Si</v>
      </c>
      <c r="I88" s="161" t="str">
        <f>VLOOKUP(E88,VIP!$A$2:$O12012,8,FALSE)</f>
        <v>Si</v>
      </c>
      <c r="J88" s="161" t="str">
        <f>VLOOKUP(E88,VIP!$A$2:$O11962,8,FALSE)</f>
        <v>Si</v>
      </c>
      <c r="K88" s="161" t="str">
        <f>VLOOKUP(E88,VIP!$A$2:$O15536,6,0)</f>
        <v>NO</v>
      </c>
      <c r="L88" s="140" t="s">
        <v>2434</v>
      </c>
      <c r="M88" s="95" t="s">
        <v>2438</v>
      </c>
      <c r="N88" s="95" t="s">
        <v>2445</v>
      </c>
      <c r="O88" s="161" t="s">
        <v>2616</v>
      </c>
      <c r="P88" s="161"/>
      <c r="Q88" s="157" t="s">
        <v>2434</v>
      </c>
      <c r="R88" s="69"/>
    </row>
    <row r="89" spans="1:18" ht="18" x14ac:dyDescent="0.25">
      <c r="A89" s="161" t="str">
        <f>VLOOKUP(E89,'LISTADO ATM'!$A$2:$C$901,3,0)</f>
        <v>DISTRITO NACIONAL</v>
      </c>
      <c r="B89" s="150" t="s">
        <v>2762</v>
      </c>
      <c r="C89" s="96">
        <v>44425.912164351852</v>
      </c>
      <c r="D89" s="96" t="s">
        <v>2441</v>
      </c>
      <c r="E89" s="136">
        <v>706</v>
      </c>
      <c r="F89" s="161" t="str">
        <f>VLOOKUP(E89,VIP!$A$2:$O15102,2,0)</f>
        <v>DRBR706</v>
      </c>
      <c r="G89" s="161" t="str">
        <f>VLOOKUP(E89,'LISTADO ATM'!$A$2:$B$900,2,0)</f>
        <v xml:space="preserve">ATM S/M Pristine </v>
      </c>
      <c r="H89" s="161" t="str">
        <f>VLOOKUP(E89,VIP!$A$2:$O20063,7,FALSE)</f>
        <v>Si</v>
      </c>
      <c r="I89" s="161" t="str">
        <f>VLOOKUP(E89,VIP!$A$2:$O12028,8,FALSE)</f>
        <v>Si</v>
      </c>
      <c r="J89" s="161" t="str">
        <f>VLOOKUP(E89,VIP!$A$2:$O11978,8,FALSE)</f>
        <v>Si</v>
      </c>
      <c r="K89" s="161" t="str">
        <f>VLOOKUP(E89,VIP!$A$2:$O15552,6,0)</f>
        <v>NO</v>
      </c>
      <c r="L89" s="140" t="s">
        <v>2410</v>
      </c>
      <c r="M89" s="95" t="s">
        <v>2438</v>
      </c>
      <c r="N89" s="95" t="s">
        <v>2445</v>
      </c>
      <c r="O89" s="161" t="s">
        <v>2446</v>
      </c>
      <c r="P89" s="161"/>
      <c r="Q89" s="157" t="s">
        <v>2410</v>
      </c>
      <c r="R89" s="69"/>
    </row>
    <row r="90" spans="1:18" ht="18" x14ac:dyDescent="0.25">
      <c r="A90" s="161" t="str">
        <f>VLOOKUP(E90,'LISTADO ATM'!$A$2:$C$901,3,0)</f>
        <v>DISTRITO NACIONAL</v>
      </c>
      <c r="B90" s="150" t="s">
        <v>2733</v>
      </c>
      <c r="C90" s="96">
        <v>44425.739421296297</v>
      </c>
      <c r="D90" s="96" t="s">
        <v>2174</v>
      </c>
      <c r="E90" s="136">
        <v>721</v>
      </c>
      <c r="F90" s="161" t="str">
        <f>VLOOKUP(E90,VIP!$A$2:$O15092,2,0)</f>
        <v>DRBR23A</v>
      </c>
      <c r="G90" s="161" t="str">
        <f>VLOOKUP(E90,'LISTADO ATM'!$A$2:$B$900,2,0)</f>
        <v xml:space="preserve">ATM Oficina Charles de Gaulle II </v>
      </c>
      <c r="H90" s="161" t="str">
        <f>VLOOKUP(E90,VIP!$A$2:$O20053,7,FALSE)</f>
        <v>Si</v>
      </c>
      <c r="I90" s="161" t="str">
        <f>VLOOKUP(E90,VIP!$A$2:$O12018,8,FALSE)</f>
        <v>Si</v>
      </c>
      <c r="J90" s="161" t="str">
        <f>VLOOKUP(E90,VIP!$A$2:$O11968,8,FALSE)</f>
        <v>Si</v>
      </c>
      <c r="K90" s="161" t="str">
        <f>VLOOKUP(E90,VIP!$A$2:$O15542,6,0)</f>
        <v>NO</v>
      </c>
      <c r="L90" s="140" t="s">
        <v>2654</v>
      </c>
      <c r="M90" s="95" t="s">
        <v>2438</v>
      </c>
      <c r="N90" s="95" t="s">
        <v>2610</v>
      </c>
      <c r="O90" s="161" t="s">
        <v>2447</v>
      </c>
      <c r="P90" s="161"/>
      <c r="Q90" s="157" t="s">
        <v>2654</v>
      </c>
    </row>
    <row r="91" spans="1:18" ht="18" x14ac:dyDescent="0.25">
      <c r="A91" s="161" t="str">
        <f>VLOOKUP(E91,'LISTADO ATM'!$A$2:$C$901,3,0)</f>
        <v>NORTE</v>
      </c>
      <c r="B91" s="150" t="s">
        <v>2790</v>
      </c>
      <c r="C91" s="96">
        <v>44426.04960648148</v>
      </c>
      <c r="D91" s="96" t="s">
        <v>2615</v>
      </c>
      <c r="E91" s="136">
        <v>727</v>
      </c>
      <c r="F91" s="161" t="str">
        <f>VLOOKUP(E91,VIP!$A$2:$O15107,2,0)</f>
        <v>DRBR286</v>
      </c>
      <c r="G91" s="161" t="str">
        <f>VLOOKUP(E91,'LISTADO ATM'!$A$2:$B$900,2,0)</f>
        <v xml:space="preserve">ATM UNP Pisano </v>
      </c>
      <c r="H91" s="161" t="str">
        <f>VLOOKUP(E91,VIP!$A$2:$O20068,7,FALSE)</f>
        <v>Si</v>
      </c>
      <c r="I91" s="161" t="str">
        <f>VLOOKUP(E91,VIP!$A$2:$O12033,8,FALSE)</f>
        <v>Si</v>
      </c>
      <c r="J91" s="161" t="str">
        <f>VLOOKUP(E91,VIP!$A$2:$O11983,8,FALSE)</f>
        <v>Si</v>
      </c>
      <c r="K91" s="161" t="str">
        <f>VLOOKUP(E91,VIP!$A$2:$O15557,6,0)</f>
        <v>NO</v>
      </c>
      <c r="L91" s="140" t="s">
        <v>2551</v>
      </c>
      <c r="M91" s="95" t="s">
        <v>2438</v>
      </c>
      <c r="N91" s="95" t="s">
        <v>2445</v>
      </c>
      <c r="O91" s="161" t="s">
        <v>2616</v>
      </c>
      <c r="P91" s="161"/>
      <c r="Q91" s="157" t="s">
        <v>2551</v>
      </c>
    </row>
    <row r="92" spans="1:18" ht="18" x14ac:dyDescent="0.25">
      <c r="A92" s="161" t="str">
        <f>VLOOKUP(E92,'LISTADO ATM'!$A$2:$C$901,3,0)</f>
        <v>DISTRITO NACIONAL</v>
      </c>
      <c r="B92" s="150" t="s">
        <v>2636</v>
      </c>
      <c r="C92" s="96">
        <v>44422.714456018519</v>
      </c>
      <c r="D92" s="96" t="s">
        <v>2174</v>
      </c>
      <c r="E92" s="136">
        <v>734</v>
      </c>
      <c r="F92" s="161" t="str">
        <f>VLOOKUP(E92,VIP!$A$2:$O14945,2,0)</f>
        <v>DRBR178</v>
      </c>
      <c r="G92" s="161" t="str">
        <f>VLOOKUP(E92,'LISTADO ATM'!$A$2:$B$900,2,0)</f>
        <v xml:space="preserve">ATM Oficina Independencia I </v>
      </c>
      <c r="H92" s="161" t="str">
        <f>VLOOKUP(E92,VIP!$A$2:$O19906,7,FALSE)</f>
        <v>Si</v>
      </c>
      <c r="I92" s="161" t="str">
        <f>VLOOKUP(E92,VIP!$A$2:$O11871,8,FALSE)</f>
        <v>Si</v>
      </c>
      <c r="J92" s="161" t="str">
        <f>VLOOKUP(E92,VIP!$A$2:$O11821,8,FALSE)</f>
        <v>Si</v>
      </c>
      <c r="K92" s="161" t="str">
        <f>VLOOKUP(E92,VIP!$A$2:$O15395,6,0)</f>
        <v>SI</v>
      </c>
      <c r="L92" s="140" t="s">
        <v>2239</v>
      </c>
      <c r="M92" s="95" t="s">
        <v>2438</v>
      </c>
      <c r="N92" s="95" t="s">
        <v>2445</v>
      </c>
      <c r="O92" s="161" t="s">
        <v>2447</v>
      </c>
      <c r="P92" s="161"/>
      <c r="Q92" s="95" t="s">
        <v>2239</v>
      </c>
    </row>
    <row r="93" spans="1:18" ht="18" x14ac:dyDescent="0.25">
      <c r="A93" s="161" t="str">
        <f>VLOOKUP(E93,'LISTADO ATM'!$A$2:$C$901,3,0)</f>
        <v>DISTRITO NACIONAL</v>
      </c>
      <c r="B93" s="150" t="s">
        <v>2637</v>
      </c>
      <c r="C93" s="96">
        <v>44422.712442129632</v>
      </c>
      <c r="D93" s="96" t="s">
        <v>2174</v>
      </c>
      <c r="E93" s="136">
        <v>735</v>
      </c>
      <c r="F93" s="161" t="str">
        <f>VLOOKUP(E93,VIP!$A$2:$O14946,2,0)</f>
        <v>DRBR179</v>
      </c>
      <c r="G93" s="161" t="str">
        <f>VLOOKUP(E93,'LISTADO ATM'!$A$2:$B$900,2,0)</f>
        <v xml:space="preserve">ATM Oficina Independencia II  </v>
      </c>
      <c r="H93" s="161" t="str">
        <f>VLOOKUP(E93,VIP!$A$2:$O19907,7,FALSE)</f>
        <v>Si</v>
      </c>
      <c r="I93" s="161" t="str">
        <f>VLOOKUP(E93,VIP!$A$2:$O11872,8,FALSE)</f>
        <v>Si</v>
      </c>
      <c r="J93" s="161" t="str">
        <f>VLOOKUP(E93,VIP!$A$2:$O11822,8,FALSE)</f>
        <v>Si</v>
      </c>
      <c r="K93" s="161" t="str">
        <f>VLOOKUP(E93,VIP!$A$2:$O15396,6,0)</f>
        <v>NO</v>
      </c>
      <c r="L93" s="140" t="s">
        <v>2239</v>
      </c>
      <c r="M93" s="95" t="s">
        <v>2438</v>
      </c>
      <c r="N93" s="95" t="s">
        <v>2445</v>
      </c>
      <c r="O93" s="161" t="s">
        <v>2447</v>
      </c>
      <c r="P93" s="161"/>
      <c r="Q93" s="95" t="s">
        <v>2239</v>
      </c>
    </row>
    <row r="94" spans="1:18" ht="18" x14ac:dyDescent="0.25">
      <c r="A94" s="161" t="str">
        <f>VLOOKUP(E94,'LISTADO ATM'!$A$2:$C$901,3,0)</f>
        <v>DISTRITO NACIONAL</v>
      </c>
      <c r="B94" s="150" t="s">
        <v>2680</v>
      </c>
      <c r="C94" s="96">
        <v>44423.81890046296</v>
      </c>
      <c r="D94" s="96" t="s">
        <v>2461</v>
      </c>
      <c r="E94" s="136">
        <v>743</v>
      </c>
      <c r="F94" s="161" t="str">
        <f>VLOOKUP(E94,VIP!$A$2:$O14981,2,0)</f>
        <v>DRBR287</v>
      </c>
      <c r="G94" s="161" t="str">
        <f>VLOOKUP(E94,'LISTADO ATM'!$A$2:$B$900,2,0)</f>
        <v xml:space="preserve">ATM Oficina Los Frailes </v>
      </c>
      <c r="H94" s="161" t="str">
        <f>VLOOKUP(E94,VIP!$A$2:$O19942,7,FALSE)</f>
        <v>Si</v>
      </c>
      <c r="I94" s="161" t="str">
        <f>VLOOKUP(E94,VIP!$A$2:$O11907,8,FALSE)</f>
        <v>Si</v>
      </c>
      <c r="J94" s="161" t="str">
        <f>VLOOKUP(E94,VIP!$A$2:$O11857,8,FALSE)</f>
        <v>Si</v>
      </c>
      <c r="K94" s="161" t="str">
        <f>VLOOKUP(E94,VIP!$A$2:$O15431,6,0)</f>
        <v>SI</v>
      </c>
      <c r="L94" s="140" t="s">
        <v>2638</v>
      </c>
      <c r="M94" s="95" t="s">
        <v>2438</v>
      </c>
      <c r="N94" s="95" t="s">
        <v>2445</v>
      </c>
      <c r="O94" s="161" t="s">
        <v>2462</v>
      </c>
      <c r="P94" s="161"/>
      <c r="Q94" s="95" t="s">
        <v>2638</v>
      </c>
    </row>
    <row r="95" spans="1:18" ht="18" x14ac:dyDescent="0.25">
      <c r="A95" s="161" t="str">
        <f>VLOOKUP(E95,'LISTADO ATM'!$A$2:$C$901,3,0)</f>
        <v>DISTRITO NACIONAL</v>
      </c>
      <c r="B95" s="150" t="s">
        <v>2786</v>
      </c>
      <c r="C95" s="96">
        <v>44426.069826388892</v>
      </c>
      <c r="D95" s="96" t="s">
        <v>2174</v>
      </c>
      <c r="E95" s="136">
        <v>744</v>
      </c>
      <c r="F95" s="161" t="str">
        <f>VLOOKUP(E95,VIP!$A$2:$O15103,2,0)</f>
        <v>DRBR289</v>
      </c>
      <c r="G95" s="161" t="str">
        <f>VLOOKUP(E95,'LISTADO ATM'!$A$2:$B$900,2,0)</f>
        <v xml:space="preserve">ATM Multicentro La Sirena Venezuela </v>
      </c>
      <c r="H95" s="161" t="str">
        <f>VLOOKUP(E95,VIP!$A$2:$O20064,7,FALSE)</f>
        <v>Si</v>
      </c>
      <c r="I95" s="161" t="str">
        <f>VLOOKUP(E95,VIP!$A$2:$O12029,8,FALSE)</f>
        <v>Si</v>
      </c>
      <c r="J95" s="161" t="str">
        <f>VLOOKUP(E95,VIP!$A$2:$O11979,8,FALSE)</f>
        <v>Si</v>
      </c>
      <c r="K95" s="161" t="str">
        <f>VLOOKUP(E95,VIP!$A$2:$O15553,6,0)</f>
        <v>SI</v>
      </c>
      <c r="L95" s="140" t="s">
        <v>2239</v>
      </c>
      <c r="M95" s="95" t="s">
        <v>2438</v>
      </c>
      <c r="N95" s="95" t="s">
        <v>2445</v>
      </c>
      <c r="O95" s="161" t="s">
        <v>2447</v>
      </c>
      <c r="P95" s="161"/>
      <c r="Q95" s="157" t="s">
        <v>2239</v>
      </c>
    </row>
    <row r="96" spans="1:18" ht="18" x14ac:dyDescent="0.25">
      <c r="A96" s="161" t="str">
        <f>VLOOKUP(E96,'LISTADO ATM'!$A$2:$C$901,3,0)</f>
        <v>DISTRITO NACIONAL</v>
      </c>
      <c r="B96" s="150" t="s">
        <v>2775</v>
      </c>
      <c r="C96" s="96">
        <v>44426.127372685187</v>
      </c>
      <c r="D96" s="96" t="s">
        <v>2441</v>
      </c>
      <c r="E96" s="136">
        <v>755</v>
      </c>
      <c r="F96" s="161" t="str">
        <f>VLOOKUP(E96,VIP!$A$2:$O15092,2,0)</f>
        <v>DRBR755</v>
      </c>
      <c r="G96" s="161" t="str">
        <f>VLOOKUP(E96,'LISTADO ATM'!$A$2:$B$900,2,0)</f>
        <v xml:space="preserve">ATM Oficina Galería del Este (Plaza) </v>
      </c>
      <c r="H96" s="161" t="str">
        <f>VLOOKUP(E96,VIP!$A$2:$O20053,7,FALSE)</f>
        <v>Si</v>
      </c>
      <c r="I96" s="161" t="str">
        <f>VLOOKUP(E96,VIP!$A$2:$O12018,8,FALSE)</f>
        <v>Si</v>
      </c>
      <c r="J96" s="161" t="str">
        <f>VLOOKUP(E96,VIP!$A$2:$O11968,8,FALSE)</f>
        <v>Si</v>
      </c>
      <c r="K96" s="161" t="str">
        <f>VLOOKUP(E96,VIP!$A$2:$O15542,6,0)</f>
        <v>NO</v>
      </c>
      <c r="L96" s="140" t="s">
        <v>2410</v>
      </c>
      <c r="M96" s="95" t="s">
        <v>2438</v>
      </c>
      <c r="N96" s="95" t="s">
        <v>2445</v>
      </c>
      <c r="O96" s="161" t="s">
        <v>2446</v>
      </c>
      <c r="P96" s="161"/>
      <c r="Q96" s="157" t="s">
        <v>2410</v>
      </c>
    </row>
    <row r="97" spans="1:17" ht="18" x14ac:dyDescent="0.25">
      <c r="A97" s="161" t="str">
        <f>VLOOKUP(E97,'LISTADO ATM'!$A$2:$C$901,3,0)</f>
        <v>NORTE</v>
      </c>
      <c r="B97" s="150" t="s">
        <v>2755</v>
      </c>
      <c r="C97" s="96">
        <v>44425.91915509259</v>
      </c>
      <c r="D97" s="96" t="s">
        <v>2175</v>
      </c>
      <c r="E97" s="136">
        <v>760</v>
      </c>
      <c r="F97" s="161" t="str">
        <f>VLOOKUP(E97,VIP!$A$2:$O15096,2,0)</f>
        <v>DRBR760</v>
      </c>
      <c r="G97" s="161" t="str">
        <f>VLOOKUP(E97,'LISTADO ATM'!$A$2:$B$900,2,0)</f>
        <v xml:space="preserve">ATM UNP Cruce Guayacanes (Mao) </v>
      </c>
      <c r="H97" s="161" t="str">
        <f>VLOOKUP(E97,VIP!$A$2:$O20057,7,FALSE)</f>
        <v>Si</v>
      </c>
      <c r="I97" s="161" t="str">
        <f>VLOOKUP(E97,VIP!$A$2:$O12022,8,FALSE)</f>
        <v>Si</v>
      </c>
      <c r="J97" s="161" t="str">
        <f>VLOOKUP(E97,VIP!$A$2:$O11972,8,FALSE)</f>
        <v>Si</v>
      </c>
      <c r="K97" s="161" t="str">
        <f>VLOOKUP(E97,VIP!$A$2:$O15546,6,0)</f>
        <v>NO</v>
      </c>
      <c r="L97" s="140" t="s">
        <v>2654</v>
      </c>
      <c r="M97" s="95" t="s">
        <v>2438</v>
      </c>
      <c r="N97" s="95" t="s">
        <v>2445</v>
      </c>
      <c r="O97" s="161" t="s">
        <v>2584</v>
      </c>
      <c r="P97" s="161"/>
      <c r="Q97" s="157" t="s">
        <v>2654</v>
      </c>
    </row>
    <row r="98" spans="1:17" ht="18" x14ac:dyDescent="0.25">
      <c r="A98" s="161" t="str">
        <f>VLOOKUP(E98,'LISTADO ATM'!$A$2:$C$901,3,0)</f>
        <v>DISTRITO NACIONAL</v>
      </c>
      <c r="B98" s="150" t="s">
        <v>2795</v>
      </c>
      <c r="C98" s="96">
        <v>44426.015081018515</v>
      </c>
      <c r="D98" s="96" t="s">
        <v>2174</v>
      </c>
      <c r="E98" s="136">
        <v>787</v>
      </c>
      <c r="F98" s="161" t="str">
        <f>VLOOKUP(E98,VIP!$A$2:$O15112,2,0)</f>
        <v>DRBR278</v>
      </c>
      <c r="G98" s="161" t="str">
        <f>VLOOKUP(E98,'LISTADO ATM'!$A$2:$B$900,2,0)</f>
        <v xml:space="preserve">ATM Cafetería CTB II </v>
      </c>
      <c r="H98" s="161" t="str">
        <f>VLOOKUP(E98,VIP!$A$2:$O20073,7,FALSE)</f>
        <v>Si</v>
      </c>
      <c r="I98" s="161" t="str">
        <f>VLOOKUP(E98,VIP!$A$2:$O12038,8,FALSE)</f>
        <v>Si</v>
      </c>
      <c r="J98" s="161" t="str">
        <f>VLOOKUP(E98,VIP!$A$2:$O11988,8,FALSE)</f>
        <v>Si</v>
      </c>
      <c r="K98" s="161" t="str">
        <f>VLOOKUP(E98,VIP!$A$2:$O15562,6,0)</f>
        <v>NO</v>
      </c>
      <c r="L98" s="140" t="s">
        <v>2654</v>
      </c>
      <c r="M98" s="95" t="s">
        <v>2438</v>
      </c>
      <c r="N98" s="95" t="s">
        <v>2445</v>
      </c>
      <c r="O98" s="161" t="s">
        <v>2447</v>
      </c>
      <c r="P98" s="161"/>
      <c r="Q98" s="157" t="s">
        <v>2654</v>
      </c>
    </row>
    <row r="99" spans="1:17" ht="18" x14ac:dyDescent="0.25">
      <c r="A99" s="161" t="str">
        <f>VLOOKUP(E99,'LISTADO ATM'!$A$2:$C$901,3,0)</f>
        <v>DISTRITO NACIONAL</v>
      </c>
      <c r="B99" s="150" t="s">
        <v>2695</v>
      </c>
      <c r="C99" s="96">
        <v>44424.985775462963</v>
      </c>
      <c r="D99" s="96" t="s">
        <v>2441</v>
      </c>
      <c r="E99" s="136">
        <v>793</v>
      </c>
      <c r="F99" s="161" t="str">
        <f>VLOOKUP(E99,VIP!$A$2:$O15014,2,0)</f>
        <v>DRBR793</v>
      </c>
      <c r="G99" s="161" t="str">
        <f>VLOOKUP(E99,'LISTADO ATM'!$A$2:$B$900,2,0)</f>
        <v xml:space="preserve">ATM Centro de Caja Agora Mall </v>
      </c>
      <c r="H99" s="161" t="str">
        <f>VLOOKUP(E99,VIP!$A$2:$O19975,7,FALSE)</f>
        <v>Si</v>
      </c>
      <c r="I99" s="161" t="str">
        <f>VLOOKUP(E99,VIP!$A$2:$O11940,8,FALSE)</f>
        <v>Si</v>
      </c>
      <c r="J99" s="161" t="str">
        <f>VLOOKUP(E99,VIP!$A$2:$O11890,8,FALSE)</f>
        <v>Si</v>
      </c>
      <c r="K99" s="161" t="str">
        <f>VLOOKUP(E99,VIP!$A$2:$O15464,6,0)</f>
        <v>NO</v>
      </c>
      <c r="L99" s="140" t="s">
        <v>2638</v>
      </c>
      <c r="M99" s="95" t="s">
        <v>2438</v>
      </c>
      <c r="N99" s="95" t="s">
        <v>2445</v>
      </c>
      <c r="O99" s="161" t="s">
        <v>2446</v>
      </c>
      <c r="P99" s="161"/>
      <c r="Q99" s="157" t="s">
        <v>2638</v>
      </c>
    </row>
    <row r="100" spans="1:17" ht="18" x14ac:dyDescent="0.25">
      <c r="A100" s="161" t="str">
        <f>VLOOKUP(E100,'LISTADO ATM'!$A$2:$C$901,3,0)</f>
        <v>DISTRITO NACIONAL</v>
      </c>
      <c r="B100" s="150" t="s">
        <v>2720</v>
      </c>
      <c r="C100" s="96">
        <v>44425.63795138889</v>
      </c>
      <c r="D100" s="96" t="s">
        <v>2441</v>
      </c>
      <c r="E100" s="136">
        <v>818</v>
      </c>
      <c r="F100" s="161" t="str">
        <f>VLOOKUP(E100,VIP!$A$2:$O15117,2,0)</f>
        <v>DRBR818</v>
      </c>
      <c r="G100" s="161" t="str">
        <f>VLOOKUP(E100,'LISTADO ATM'!$A$2:$B$900,2,0)</f>
        <v xml:space="preserve">ATM Juridicción Inmobiliaria </v>
      </c>
      <c r="H100" s="161" t="str">
        <f>VLOOKUP(E100,VIP!$A$2:$O20078,7,FALSE)</f>
        <v>No</v>
      </c>
      <c r="I100" s="161" t="str">
        <f>VLOOKUP(E100,VIP!$A$2:$O12043,8,FALSE)</f>
        <v>No</v>
      </c>
      <c r="J100" s="161" t="str">
        <f>VLOOKUP(E100,VIP!$A$2:$O11993,8,FALSE)</f>
        <v>No</v>
      </c>
      <c r="K100" s="161" t="str">
        <f>VLOOKUP(E100,VIP!$A$2:$O15567,6,0)</f>
        <v>NO</v>
      </c>
      <c r="L100" s="140" t="s">
        <v>2551</v>
      </c>
      <c r="M100" s="95" t="s">
        <v>2438</v>
      </c>
      <c r="N100" s="95" t="s">
        <v>2445</v>
      </c>
      <c r="O100" s="161" t="s">
        <v>2446</v>
      </c>
      <c r="P100" s="161"/>
      <c r="Q100" s="157" t="s">
        <v>2551</v>
      </c>
    </row>
    <row r="101" spans="1:17" ht="18" x14ac:dyDescent="0.25">
      <c r="A101" s="161" t="str">
        <f>VLOOKUP(E101,'LISTADO ATM'!$A$2:$C$901,3,0)</f>
        <v>NORTE</v>
      </c>
      <c r="B101" s="150" t="s">
        <v>2773</v>
      </c>
      <c r="C101" s="96">
        <v>44426.148854166669</v>
      </c>
      <c r="D101" s="96" t="s">
        <v>2175</v>
      </c>
      <c r="E101" s="136">
        <v>837</v>
      </c>
      <c r="F101" s="161" t="str">
        <f>VLOOKUP(E101,VIP!$A$2:$O15090,2,0)</f>
        <v>DRBR837</v>
      </c>
      <c r="G101" s="161" t="str">
        <f>VLOOKUP(E101,'LISTADO ATM'!$A$2:$B$900,2,0)</f>
        <v>ATM Estación Next Canabacoa</v>
      </c>
      <c r="H101" s="161" t="str">
        <f>VLOOKUP(E101,VIP!$A$2:$O20051,7,FALSE)</f>
        <v>Si</v>
      </c>
      <c r="I101" s="161" t="str">
        <f>VLOOKUP(E101,VIP!$A$2:$O12016,8,FALSE)</f>
        <v>Si</v>
      </c>
      <c r="J101" s="161" t="str">
        <f>VLOOKUP(E101,VIP!$A$2:$O11966,8,FALSE)</f>
        <v>Si</v>
      </c>
      <c r="K101" s="161" t="str">
        <f>VLOOKUP(E101,VIP!$A$2:$O15540,6,0)</f>
        <v>NO</v>
      </c>
      <c r="L101" s="140" t="s">
        <v>2239</v>
      </c>
      <c r="M101" s="95" t="s">
        <v>2438</v>
      </c>
      <c r="N101" s="95" t="s">
        <v>2445</v>
      </c>
      <c r="O101" s="161" t="s">
        <v>2627</v>
      </c>
      <c r="P101" s="161"/>
      <c r="Q101" s="157" t="s">
        <v>2239</v>
      </c>
    </row>
    <row r="102" spans="1:17" ht="18" x14ac:dyDescent="0.25">
      <c r="A102" s="161" t="str">
        <f>VLOOKUP(E102,'LISTADO ATM'!$A$2:$C$901,3,0)</f>
        <v>ESTE</v>
      </c>
      <c r="B102" s="150" t="s">
        <v>2763</v>
      </c>
      <c r="C102" s="96">
        <v>44425.910694444443</v>
      </c>
      <c r="D102" s="96" t="s">
        <v>2441</v>
      </c>
      <c r="E102" s="136">
        <v>843</v>
      </c>
      <c r="F102" s="161" t="str">
        <f>VLOOKUP(E102,VIP!$A$2:$O15103,2,0)</f>
        <v>DRBR843</v>
      </c>
      <c r="G102" s="161" t="str">
        <f>VLOOKUP(E102,'LISTADO ATM'!$A$2:$B$900,2,0)</f>
        <v xml:space="preserve">ATM Oficina Romana Centro </v>
      </c>
      <c r="H102" s="161" t="str">
        <f>VLOOKUP(E102,VIP!$A$2:$O20064,7,FALSE)</f>
        <v>Si</v>
      </c>
      <c r="I102" s="161" t="str">
        <f>VLOOKUP(E102,VIP!$A$2:$O12029,8,FALSE)</f>
        <v>Si</v>
      </c>
      <c r="J102" s="161" t="str">
        <f>VLOOKUP(E102,VIP!$A$2:$O11979,8,FALSE)</f>
        <v>Si</v>
      </c>
      <c r="K102" s="161" t="str">
        <f>VLOOKUP(E102,VIP!$A$2:$O15553,6,0)</f>
        <v>NO</v>
      </c>
      <c r="L102" s="140" t="s">
        <v>2410</v>
      </c>
      <c r="M102" s="95" t="s">
        <v>2438</v>
      </c>
      <c r="N102" s="95" t="s">
        <v>2445</v>
      </c>
      <c r="O102" s="161" t="s">
        <v>2446</v>
      </c>
      <c r="P102" s="161"/>
      <c r="Q102" s="157" t="s">
        <v>2410</v>
      </c>
    </row>
    <row r="103" spans="1:17" ht="18" x14ac:dyDescent="0.25">
      <c r="A103" s="161" t="str">
        <f>VLOOKUP(E103,'LISTADO ATM'!$A$2:$C$901,3,0)</f>
        <v>ESTE</v>
      </c>
      <c r="B103" s="150" t="s">
        <v>2782</v>
      </c>
      <c r="C103" s="96">
        <v>44426.077499999999</v>
      </c>
      <c r="D103" s="96" t="s">
        <v>2174</v>
      </c>
      <c r="E103" s="136">
        <v>867</v>
      </c>
      <c r="F103" s="161" t="str">
        <f>VLOOKUP(E103,VIP!$A$2:$O15099,2,0)</f>
        <v>DRBR867</v>
      </c>
      <c r="G103" s="161" t="str">
        <f>VLOOKUP(E103,'LISTADO ATM'!$A$2:$B$900,2,0)</f>
        <v xml:space="preserve">ATM Estación Combustible Autopista El Coral </v>
      </c>
      <c r="H103" s="161" t="str">
        <f>VLOOKUP(E103,VIP!$A$2:$O20060,7,FALSE)</f>
        <v>Si</v>
      </c>
      <c r="I103" s="161" t="str">
        <f>VLOOKUP(E103,VIP!$A$2:$O12025,8,FALSE)</f>
        <v>Si</v>
      </c>
      <c r="J103" s="161" t="str">
        <f>VLOOKUP(E103,VIP!$A$2:$O11975,8,FALSE)</f>
        <v>Si</v>
      </c>
      <c r="K103" s="161" t="str">
        <f>VLOOKUP(E103,VIP!$A$2:$O15549,6,0)</f>
        <v>NO</v>
      </c>
      <c r="L103" s="140" t="s">
        <v>2239</v>
      </c>
      <c r="M103" s="95" t="s">
        <v>2438</v>
      </c>
      <c r="N103" s="95" t="s">
        <v>2445</v>
      </c>
      <c r="O103" s="161" t="s">
        <v>2447</v>
      </c>
      <c r="P103" s="161"/>
      <c r="Q103" s="157" t="s">
        <v>2239</v>
      </c>
    </row>
    <row r="104" spans="1:17" ht="18" x14ac:dyDescent="0.25">
      <c r="A104" s="161" t="str">
        <f>VLOOKUP(E104,'LISTADO ATM'!$A$2:$C$901,3,0)</f>
        <v>NORTE</v>
      </c>
      <c r="B104" s="150" t="s">
        <v>2686</v>
      </c>
      <c r="C104" s="96">
        <v>44424.054699074077</v>
      </c>
      <c r="D104" s="96" t="s">
        <v>2175</v>
      </c>
      <c r="E104" s="136">
        <v>869</v>
      </c>
      <c r="F104" s="161" t="str">
        <f>VLOOKUP(E104,VIP!$A$2:$O14978,2,0)</f>
        <v>DRBR869</v>
      </c>
      <c r="G104" s="161" t="str">
        <f>VLOOKUP(E104,'LISTADO ATM'!$A$2:$B$900,2,0)</f>
        <v xml:space="preserve">ATM Estación Isla La Cueva (Cotuí) </v>
      </c>
      <c r="H104" s="161" t="str">
        <f>VLOOKUP(E104,VIP!$A$2:$O19939,7,FALSE)</f>
        <v>Si</v>
      </c>
      <c r="I104" s="161" t="str">
        <f>VLOOKUP(E104,VIP!$A$2:$O11904,8,FALSE)</f>
        <v>Si</v>
      </c>
      <c r="J104" s="161" t="str">
        <f>VLOOKUP(E104,VIP!$A$2:$O11854,8,FALSE)</f>
        <v>Si</v>
      </c>
      <c r="K104" s="161" t="str">
        <f>VLOOKUP(E104,VIP!$A$2:$O15428,6,0)</f>
        <v>NO</v>
      </c>
      <c r="L104" s="140" t="s">
        <v>2213</v>
      </c>
      <c r="M104" s="95" t="s">
        <v>2438</v>
      </c>
      <c r="N104" s="95" t="s">
        <v>2445</v>
      </c>
      <c r="O104" s="161" t="s">
        <v>2627</v>
      </c>
      <c r="P104" s="161"/>
      <c r="Q104" s="95" t="s">
        <v>2213</v>
      </c>
    </row>
    <row r="105" spans="1:17" ht="18" x14ac:dyDescent="0.25">
      <c r="A105" s="161" t="str">
        <f>VLOOKUP(E105,'LISTADO ATM'!$A$2:$C$901,3,0)</f>
        <v>SUR</v>
      </c>
      <c r="B105" s="150" t="s">
        <v>2765</v>
      </c>
      <c r="C105" s="96">
        <v>44425.909247685187</v>
      </c>
      <c r="D105" s="96" t="s">
        <v>2441</v>
      </c>
      <c r="E105" s="136">
        <v>873</v>
      </c>
      <c r="F105" s="161" t="str">
        <f>VLOOKUP(E105,VIP!$A$2:$O15105,2,0)</f>
        <v>DRBR873</v>
      </c>
      <c r="G105" s="161" t="str">
        <f>VLOOKUP(E105,'LISTADO ATM'!$A$2:$B$900,2,0)</f>
        <v xml:space="preserve">ATM Centro de Caja San Cristóbal II </v>
      </c>
      <c r="H105" s="161" t="str">
        <f>VLOOKUP(E105,VIP!$A$2:$O20066,7,FALSE)</f>
        <v>Si</v>
      </c>
      <c r="I105" s="161" t="str">
        <f>VLOOKUP(E105,VIP!$A$2:$O12031,8,FALSE)</f>
        <v>Si</v>
      </c>
      <c r="J105" s="161" t="str">
        <f>VLOOKUP(E105,VIP!$A$2:$O11981,8,FALSE)</f>
        <v>Si</v>
      </c>
      <c r="K105" s="161" t="str">
        <f>VLOOKUP(E105,VIP!$A$2:$O15555,6,0)</f>
        <v>SI</v>
      </c>
      <c r="L105" s="140" t="s">
        <v>2410</v>
      </c>
      <c r="M105" s="95" t="s">
        <v>2438</v>
      </c>
      <c r="N105" s="95" t="s">
        <v>2445</v>
      </c>
      <c r="O105" s="161" t="s">
        <v>2446</v>
      </c>
      <c r="P105" s="161"/>
      <c r="Q105" s="157" t="s">
        <v>2410</v>
      </c>
    </row>
    <row r="106" spans="1:17" ht="18" x14ac:dyDescent="0.25">
      <c r="A106" s="161" t="str">
        <f>VLOOKUP(E106,'LISTADO ATM'!$A$2:$C$901,3,0)</f>
        <v>SUR</v>
      </c>
      <c r="B106" s="150" t="s">
        <v>2789</v>
      </c>
      <c r="C106" s="96">
        <v>44426.05773148148</v>
      </c>
      <c r="D106" s="96" t="s">
        <v>2461</v>
      </c>
      <c r="E106" s="136">
        <v>880</v>
      </c>
      <c r="F106" s="161" t="str">
        <f>VLOOKUP(E106,VIP!$A$2:$O15106,2,0)</f>
        <v>DRBR880</v>
      </c>
      <c r="G106" s="161" t="str">
        <f>VLOOKUP(E106,'LISTADO ATM'!$A$2:$B$900,2,0)</f>
        <v xml:space="preserve">ATM Autoservicio Barahona II </v>
      </c>
      <c r="H106" s="161" t="str">
        <f>VLOOKUP(E106,VIP!$A$2:$O20067,7,FALSE)</f>
        <v>Si</v>
      </c>
      <c r="I106" s="161" t="str">
        <f>VLOOKUP(E106,VIP!$A$2:$O12032,8,FALSE)</f>
        <v>Si</v>
      </c>
      <c r="J106" s="161" t="str">
        <f>VLOOKUP(E106,VIP!$A$2:$O11982,8,FALSE)</f>
        <v>Si</v>
      </c>
      <c r="K106" s="161" t="str">
        <f>VLOOKUP(E106,VIP!$A$2:$O15556,6,0)</f>
        <v>SI</v>
      </c>
      <c r="L106" s="140" t="s">
        <v>2638</v>
      </c>
      <c r="M106" s="95" t="s">
        <v>2438</v>
      </c>
      <c r="N106" s="95" t="s">
        <v>2445</v>
      </c>
      <c r="O106" s="161" t="s">
        <v>2462</v>
      </c>
      <c r="P106" s="161"/>
      <c r="Q106" s="157" t="s">
        <v>2638</v>
      </c>
    </row>
    <row r="107" spans="1:17" ht="18" x14ac:dyDescent="0.25">
      <c r="A107" s="161" t="str">
        <f>VLOOKUP(E107,'LISTADO ATM'!$A$2:$C$901,3,0)</f>
        <v>DISTRITO NACIONAL</v>
      </c>
      <c r="B107" s="150" t="s">
        <v>2774</v>
      </c>
      <c r="C107" s="96">
        <v>44426.142199074071</v>
      </c>
      <c r="D107" s="96" t="s">
        <v>2441</v>
      </c>
      <c r="E107" s="136">
        <v>884</v>
      </c>
      <c r="F107" s="161" t="str">
        <f>VLOOKUP(E107,VIP!$A$2:$O15091,2,0)</f>
        <v>DRBR884</v>
      </c>
      <c r="G107" s="161" t="str">
        <f>VLOOKUP(E107,'LISTADO ATM'!$A$2:$B$900,2,0)</f>
        <v xml:space="preserve">ATM UNP Olé Sabana Perdida </v>
      </c>
      <c r="H107" s="161" t="str">
        <f>VLOOKUP(E107,VIP!$A$2:$O20052,7,FALSE)</f>
        <v>Si</v>
      </c>
      <c r="I107" s="161" t="str">
        <f>VLOOKUP(E107,VIP!$A$2:$O12017,8,FALSE)</f>
        <v>Si</v>
      </c>
      <c r="J107" s="161" t="str">
        <f>VLOOKUP(E107,VIP!$A$2:$O11967,8,FALSE)</f>
        <v>Si</v>
      </c>
      <c r="K107" s="161" t="str">
        <f>VLOOKUP(E107,VIP!$A$2:$O15541,6,0)</f>
        <v>NO</v>
      </c>
      <c r="L107" s="140" t="s">
        <v>2410</v>
      </c>
      <c r="M107" s="95" t="s">
        <v>2438</v>
      </c>
      <c r="N107" s="95" t="s">
        <v>2445</v>
      </c>
      <c r="O107" s="161" t="s">
        <v>2446</v>
      </c>
      <c r="P107" s="161"/>
      <c r="Q107" s="157" t="s">
        <v>2410</v>
      </c>
    </row>
    <row r="108" spans="1:17" ht="18" x14ac:dyDescent="0.25">
      <c r="A108" s="161" t="str">
        <f>VLOOKUP(E108,'LISTADO ATM'!$A$2:$C$901,3,0)</f>
        <v>ESTE</v>
      </c>
      <c r="B108" s="150" t="s">
        <v>2726</v>
      </c>
      <c r="C108" s="96">
        <v>44425.651099537034</v>
      </c>
      <c r="D108" s="96" t="s">
        <v>2441</v>
      </c>
      <c r="E108" s="136">
        <v>899</v>
      </c>
      <c r="F108" s="161" t="str">
        <f>VLOOKUP(E108,VIP!$A$2:$O15111,2,0)</f>
        <v>DRBR899</v>
      </c>
      <c r="G108" s="161" t="str">
        <f>VLOOKUP(E108,'LISTADO ATM'!$A$2:$B$900,2,0)</f>
        <v xml:space="preserve">ATM Oficina Punta Cana </v>
      </c>
      <c r="H108" s="161" t="str">
        <f>VLOOKUP(E108,VIP!$A$2:$O20072,7,FALSE)</f>
        <v>Si</v>
      </c>
      <c r="I108" s="161" t="str">
        <f>VLOOKUP(E108,VIP!$A$2:$O12037,8,FALSE)</f>
        <v>Si</v>
      </c>
      <c r="J108" s="161" t="str">
        <f>VLOOKUP(E108,VIP!$A$2:$O11987,8,FALSE)</f>
        <v>Si</v>
      </c>
      <c r="K108" s="161" t="str">
        <f>VLOOKUP(E108,VIP!$A$2:$O15561,6,0)</f>
        <v>NO</v>
      </c>
      <c r="L108" s="140" t="s">
        <v>2410</v>
      </c>
      <c r="M108" s="95" t="s">
        <v>2438</v>
      </c>
      <c r="N108" s="95" t="s">
        <v>2445</v>
      </c>
      <c r="O108" s="161" t="s">
        <v>2446</v>
      </c>
      <c r="P108" s="161"/>
      <c r="Q108" s="157" t="s">
        <v>2410</v>
      </c>
    </row>
    <row r="109" spans="1:17" ht="18" x14ac:dyDescent="0.25">
      <c r="A109" s="161" t="str">
        <f>VLOOKUP(E109,'LISTADO ATM'!$A$2:$C$901,3,0)</f>
        <v>DISTRITO NACIONAL</v>
      </c>
      <c r="B109" s="150" t="s">
        <v>2707</v>
      </c>
      <c r="C109" s="96">
        <v>44425.441979166666</v>
      </c>
      <c r="D109" s="96" t="s">
        <v>2174</v>
      </c>
      <c r="E109" s="136">
        <v>914</v>
      </c>
      <c r="F109" s="161" t="str">
        <f>VLOOKUP(E109,VIP!$A$2:$O15163,2,0)</f>
        <v>DRBR914</v>
      </c>
      <c r="G109" s="161" t="str">
        <f>VLOOKUP(E109,'LISTADO ATM'!$A$2:$B$900,2,0)</f>
        <v xml:space="preserve">ATM Clínica Abreu </v>
      </c>
      <c r="H109" s="161" t="str">
        <f>VLOOKUP(E109,VIP!$A$2:$O20124,7,FALSE)</f>
        <v>Si</v>
      </c>
      <c r="I109" s="161" t="str">
        <f>VLOOKUP(E109,VIP!$A$2:$O12089,8,FALSE)</f>
        <v>No</v>
      </c>
      <c r="J109" s="161" t="str">
        <f>VLOOKUP(E109,VIP!$A$2:$O12039,8,FALSE)</f>
        <v>No</v>
      </c>
      <c r="K109" s="161" t="str">
        <f>VLOOKUP(E109,VIP!$A$2:$O15613,6,0)</f>
        <v>NO</v>
      </c>
      <c r="L109" s="140" t="s">
        <v>2457</v>
      </c>
      <c r="M109" s="95" t="s">
        <v>2438</v>
      </c>
      <c r="N109" s="95" t="s">
        <v>2610</v>
      </c>
      <c r="O109" s="161" t="s">
        <v>2447</v>
      </c>
      <c r="P109" s="161"/>
      <c r="Q109" s="157" t="s">
        <v>2457</v>
      </c>
    </row>
    <row r="110" spans="1:17" ht="18" x14ac:dyDescent="0.25">
      <c r="A110" s="161" t="str">
        <f>VLOOKUP(E110,'LISTADO ATM'!$A$2:$C$901,3,0)</f>
        <v>DISTRITO NACIONAL</v>
      </c>
      <c r="B110" s="150" t="s">
        <v>2704</v>
      </c>
      <c r="C110" s="96">
        <v>44425.426226851851</v>
      </c>
      <c r="D110" s="96" t="s">
        <v>2174</v>
      </c>
      <c r="E110" s="136">
        <v>925</v>
      </c>
      <c r="F110" s="161" t="str">
        <f>VLOOKUP(E110,VIP!$A$2:$O15171,2,0)</f>
        <v>DRBR24L</v>
      </c>
      <c r="G110" s="161" t="str">
        <f>VLOOKUP(E110,'LISTADO ATM'!$A$2:$B$900,2,0)</f>
        <v xml:space="preserve">ATM Oficina Plaza Lama Av. 27 de Febrero </v>
      </c>
      <c r="H110" s="161" t="str">
        <f>VLOOKUP(E110,VIP!$A$2:$O20132,7,FALSE)</f>
        <v>Si</v>
      </c>
      <c r="I110" s="161" t="str">
        <f>VLOOKUP(E110,VIP!$A$2:$O12097,8,FALSE)</f>
        <v>Si</v>
      </c>
      <c r="J110" s="161" t="str">
        <f>VLOOKUP(E110,VIP!$A$2:$O12047,8,FALSE)</f>
        <v>Si</v>
      </c>
      <c r="K110" s="161" t="str">
        <f>VLOOKUP(E110,VIP!$A$2:$O15621,6,0)</f>
        <v>SI</v>
      </c>
      <c r="L110" s="140" t="s">
        <v>2213</v>
      </c>
      <c r="M110" s="95" t="s">
        <v>2438</v>
      </c>
      <c r="N110" s="95" t="s">
        <v>2610</v>
      </c>
      <c r="O110" s="161" t="s">
        <v>2447</v>
      </c>
      <c r="P110" s="161"/>
      <c r="Q110" s="157" t="s">
        <v>2213</v>
      </c>
    </row>
    <row r="111" spans="1:17" ht="18" x14ac:dyDescent="0.25">
      <c r="A111" s="161" t="str">
        <f>VLOOKUP(E111,'LISTADO ATM'!$A$2:$C$901,3,0)</f>
        <v>DISTRITO NACIONAL</v>
      </c>
      <c r="B111" s="150" t="s">
        <v>2747</v>
      </c>
      <c r="C111" s="96">
        <v>44425.942256944443</v>
      </c>
      <c r="D111" s="96" t="s">
        <v>2174</v>
      </c>
      <c r="E111" s="136">
        <v>931</v>
      </c>
      <c r="F111" s="161" t="str">
        <f>VLOOKUP(E111,VIP!$A$2:$O15086,2,0)</f>
        <v>DRBR24N</v>
      </c>
      <c r="G111" s="161" t="str">
        <f>VLOOKUP(E111,'LISTADO ATM'!$A$2:$B$900,2,0)</f>
        <v xml:space="preserve">ATM Autobanco Luperón I </v>
      </c>
      <c r="H111" s="161" t="str">
        <f>VLOOKUP(E111,VIP!$A$2:$O20047,7,FALSE)</f>
        <v>Si</v>
      </c>
      <c r="I111" s="161" t="str">
        <f>VLOOKUP(E111,VIP!$A$2:$O12012,8,FALSE)</f>
        <v>Si</v>
      </c>
      <c r="J111" s="161" t="str">
        <f>VLOOKUP(E111,VIP!$A$2:$O11962,8,FALSE)</f>
        <v>Si</v>
      </c>
      <c r="K111" s="161" t="str">
        <f>VLOOKUP(E111,VIP!$A$2:$O15536,6,0)</f>
        <v>NO</v>
      </c>
      <c r="L111" s="140" t="s">
        <v>2457</v>
      </c>
      <c r="M111" s="95" t="s">
        <v>2438</v>
      </c>
      <c r="N111" s="95" t="s">
        <v>2445</v>
      </c>
      <c r="O111" s="161" t="s">
        <v>2447</v>
      </c>
      <c r="P111" s="161"/>
      <c r="Q111" s="157" t="s">
        <v>2457</v>
      </c>
    </row>
    <row r="112" spans="1:17" ht="18" x14ac:dyDescent="0.25">
      <c r="A112" s="161" t="str">
        <f>VLOOKUP(E112,'LISTADO ATM'!$A$2:$C$901,3,0)</f>
        <v>DISTRITO NACIONAL</v>
      </c>
      <c r="B112" s="150">
        <v>3335988691</v>
      </c>
      <c r="C112" s="96">
        <v>44421.606481481482</v>
      </c>
      <c r="D112" s="96" t="s">
        <v>2174</v>
      </c>
      <c r="E112" s="136">
        <v>935</v>
      </c>
      <c r="F112" s="161" t="str">
        <f>VLOOKUP(E112,VIP!$A$2:$O14930,2,0)</f>
        <v>DRBR16J</v>
      </c>
      <c r="G112" s="161" t="str">
        <f>VLOOKUP(E112,'LISTADO ATM'!$A$2:$B$900,2,0)</f>
        <v xml:space="preserve">ATM Oficina John F. Kennedy </v>
      </c>
      <c r="H112" s="161" t="str">
        <f>VLOOKUP(E112,VIP!$A$2:$O19891,7,FALSE)</f>
        <v>Si</v>
      </c>
      <c r="I112" s="161" t="str">
        <f>VLOOKUP(E112,VIP!$A$2:$O11856,8,FALSE)</f>
        <v>Si</v>
      </c>
      <c r="J112" s="161" t="str">
        <f>VLOOKUP(E112,VIP!$A$2:$O11806,8,FALSE)</f>
        <v>Si</v>
      </c>
      <c r="K112" s="161" t="str">
        <f>VLOOKUP(E112,VIP!$A$2:$O15380,6,0)</f>
        <v>SI</v>
      </c>
      <c r="L112" s="140" t="s">
        <v>2239</v>
      </c>
      <c r="M112" s="95" t="s">
        <v>2438</v>
      </c>
      <c r="N112" s="95" t="s">
        <v>2610</v>
      </c>
      <c r="O112" s="161" t="s">
        <v>2447</v>
      </c>
      <c r="P112" s="161"/>
      <c r="Q112" s="95" t="s">
        <v>2239</v>
      </c>
    </row>
    <row r="113" spans="1:17" ht="18" x14ac:dyDescent="0.25">
      <c r="A113" s="161" t="str">
        <f>VLOOKUP(E113,'LISTADO ATM'!$A$2:$C$901,3,0)</f>
        <v>DISTRITO NACIONAL</v>
      </c>
      <c r="B113" s="150" t="s">
        <v>2624</v>
      </c>
      <c r="C113" s="96">
        <v>44422.181979166664</v>
      </c>
      <c r="D113" s="96" t="s">
        <v>2174</v>
      </c>
      <c r="E113" s="136">
        <v>938</v>
      </c>
      <c r="F113" s="161" t="str">
        <f>VLOOKUP(E113,VIP!$A$2:$O14935,2,0)</f>
        <v>DRBR938</v>
      </c>
      <c r="G113" s="161" t="str">
        <f>VLOOKUP(E113,'LISTADO ATM'!$A$2:$B$900,2,0)</f>
        <v>ATM Autobanco Plaza Moderna</v>
      </c>
      <c r="H113" s="161" t="str">
        <f>VLOOKUP(E113,VIP!$A$2:$O19896,7,FALSE)</f>
        <v>Si</v>
      </c>
      <c r="I113" s="161" t="str">
        <f>VLOOKUP(E113,VIP!$A$2:$O11861,8,FALSE)</f>
        <v>Si</v>
      </c>
      <c r="J113" s="161" t="str">
        <f>VLOOKUP(E113,VIP!$A$2:$O11811,8,FALSE)</f>
        <v>Si</v>
      </c>
      <c r="K113" s="161" t="str">
        <f>VLOOKUP(E113,VIP!$A$2:$O15385,6,0)</f>
        <v>NO</v>
      </c>
      <c r="L113" s="140" t="s">
        <v>2239</v>
      </c>
      <c r="M113" s="95" t="s">
        <v>2438</v>
      </c>
      <c r="N113" s="95" t="s">
        <v>2445</v>
      </c>
      <c r="O113" s="161" t="s">
        <v>2447</v>
      </c>
      <c r="P113" s="161"/>
      <c r="Q113" s="95" t="s">
        <v>2239</v>
      </c>
    </row>
    <row r="114" spans="1:17" ht="18" x14ac:dyDescent="0.25">
      <c r="A114" s="161" t="str">
        <f>VLOOKUP(E114,'LISTADO ATM'!$A$2:$C$901,3,0)</f>
        <v>NORTE</v>
      </c>
      <c r="B114" s="150" t="s">
        <v>2697</v>
      </c>
      <c r="C114" s="96">
        <v>44424.982256944444</v>
      </c>
      <c r="D114" s="96" t="s">
        <v>2461</v>
      </c>
      <c r="E114" s="136">
        <v>950</v>
      </c>
      <c r="F114" s="161" t="str">
        <f>VLOOKUP(E114,VIP!$A$2:$O15018,2,0)</f>
        <v>DRBR12G</v>
      </c>
      <c r="G114" s="161" t="str">
        <f>VLOOKUP(E114,'LISTADO ATM'!$A$2:$B$900,2,0)</f>
        <v xml:space="preserve">ATM Oficina Monterrico </v>
      </c>
      <c r="H114" s="161" t="str">
        <f>VLOOKUP(E114,VIP!$A$2:$O19979,7,FALSE)</f>
        <v>Si</v>
      </c>
      <c r="I114" s="161" t="str">
        <f>VLOOKUP(E114,VIP!$A$2:$O11944,8,FALSE)</f>
        <v>Si</v>
      </c>
      <c r="J114" s="161" t="str">
        <f>VLOOKUP(E114,VIP!$A$2:$O11894,8,FALSE)</f>
        <v>Si</v>
      </c>
      <c r="K114" s="161" t="str">
        <f>VLOOKUP(E114,VIP!$A$2:$O15468,6,0)</f>
        <v>SI</v>
      </c>
      <c r="L114" s="140" t="s">
        <v>2410</v>
      </c>
      <c r="M114" s="95" t="s">
        <v>2438</v>
      </c>
      <c r="N114" s="95" t="s">
        <v>2445</v>
      </c>
      <c r="O114" s="161" t="s">
        <v>2462</v>
      </c>
      <c r="P114" s="161"/>
      <c r="Q114" s="157" t="s">
        <v>2410</v>
      </c>
    </row>
    <row r="115" spans="1:17" ht="18" x14ac:dyDescent="0.25">
      <c r="A115" s="161" t="str">
        <f>VLOOKUP(E115,'LISTADO ATM'!$A$2:$C$901,3,0)</f>
        <v>DISTRITO NACIONAL</v>
      </c>
      <c r="B115" s="150" t="s">
        <v>2712</v>
      </c>
      <c r="C115" s="96">
        <v>44425.61414351852</v>
      </c>
      <c r="D115" s="96" t="s">
        <v>2174</v>
      </c>
      <c r="E115" s="136">
        <v>961</v>
      </c>
      <c r="F115" s="161" t="str">
        <f>VLOOKUP(E115,VIP!$A$2:$O15053,2,0)</f>
        <v>DRBR03H</v>
      </c>
      <c r="G115" s="161" t="str">
        <f>VLOOKUP(E115,'LISTADO ATM'!$A$2:$B$900,2,0)</f>
        <v xml:space="preserve">ATM Listín Diario </v>
      </c>
      <c r="H115" s="161" t="str">
        <f>VLOOKUP(E115,VIP!$A$2:$O20014,7,FALSE)</f>
        <v>Si</v>
      </c>
      <c r="I115" s="161" t="str">
        <f>VLOOKUP(E115,VIP!$A$2:$O11979,8,FALSE)</f>
        <v>Si</v>
      </c>
      <c r="J115" s="161" t="str">
        <f>VLOOKUP(E115,VIP!$A$2:$O11929,8,FALSE)</f>
        <v>Si</v>
      </c>
      <c r="K115" s="161" t="str">
        <f>VLOOKUP(E115,VIP!$A$2:$O15503,6,0)</f>
        <v>NO</v>
      </c>
      <c r="L115" s="140" t="s">
        <v>2213</v>
      </c>
      <c r="M115" s="160" t="s">
        <v>2536</v>
      </c>
      <c r="N115" s="95" t="s">
        <v>2445</v>
      </c>
      <c r="O115" s="161" t="s">
        <v>2447</v>
      </c>
      <c r="P115" s="161"/>
      <c r="Q115" s="167">
        <v>44426.086365740739</v>
      </c>
    </row>
    <row r="116" spans="1:17" ht="18" x14ac:dyDescent="0.25">
      <c r="A116" s="161" t="str">
        <f>VLOOKUP(E116,'LISTADO ATM'!$A$2:$C$901,3,0)</f>
        <v>NORTE</v>
      </c>
      <c r="B116" s="150" t="s">
        <v>2684</v>
      </c>
      <c r="C116" s="96">
        <v>44424.148946759262</v>
      </c>
      <c r="D116" s="96" t="s">
        <v>2175</v>
      </c>
      <c r="E116" s="136">
        <v>985</v>
      </c>
      <c r="F116" s="161" t="str">
        <f>VLOOKUP(E116,VIP!$A$2:$O14973,2,0)</f>
        <v>DRBR985</v>
      </c>
      <c r="G116" s="161" t="str">
        <f>VLOOKUP(E116,'LISTADO ATM'!$A$2:$B$900,2,0)</f>
        <v xml:space="preserve">ATM Oficina Dajabón II </v>
      </c>
      <c r="H116" s="161" t="str">
        <f>VLOOKUP(E116,VIP!$A$2:$O19934,7,FALSE)</f>
        <v>Si</v>
      </c>
      <c r="I116" s="161" t="str">
        <f>VLOOKUP(E116,VIP!$A$2:$O11899,8,FALSE)</f>
        <v>Si</v>
      </c>
      <c r="J116" s="161" t="str">
        <f>VLOOKUP(E116,VIP!$A$2:$O11849,8,FALSE)</f>
        <v>Si</v>
      </c>
      <c r="K116" s="161" t="str">
        <f>VLOOKUP(E116,VIP!$A$2:$O15423,6,0)</f>
        <v>NO</v>
      </c>
      <c r="L116" s="140" t="s">
        <v>2239</v>
      </c>
      <c r="M116" s="95" t="s">
        <v>2438</v>
      </c>
      <c r="N116" s="95" t="s">
        <v>2445</v>
      </c>
      <c r="O116" s="161" t="s">
        <v>2627</v>
      </c>
      <c r="P116" s="161"/>
      <c r="Q116" s="95" t="s">
        <v>2239</v>
      </c>
    </row>
    <row r="1036880" spans="16:16" ht="18" x14ac:dyDescent="0.25">
      <c r="P1036880" s="110"/>
    </row>
  </sheetData>
  <autoFilter ref="A4:Q89">
    <sortState ref="A5:Q119">
      <sortCondition ref="E4:E92"/>
    </sortState>
  </autoFilter>
  <sortState ref="C118:C126">
    <sortCondition ref="C130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:E28">
    <cfRule type="duplicateValues" dxfId="562" priority="289"/>
  </conditionalFormatting>
  <conditionalFormatting sqref="E10:E28">
    <cfRule type="duplicateValues" dxfId="561" priority="288"/>
  </conditionalFormatting>
  <conditionalFormatting sqref="E10:E28">
    <cfRule type="duplicateValues" dxfId="560" priority="286"/>
    <cfRule type="duplicateValues" dxfId="559" priority="287"/>
  </conditionalFormatting>
  <conditionalFormatting sqref="E10:E28">
    <cfRule type="duplicateValues" dxfId="558" priority="285"/>
  </conditionalFormatting>
  <conditionalFormatting sqref="E10:E28">
    <cfRule type="duplicateValues" dxfId="557" priority="284"/>
  </conditionalFormatting>
  <conditionalFormatting sqref="E10:E28">
    <cfRule type="duplicateValues" dxfId="556" priority="282"/>
    <cfRule type="duplicateValues" dxfId="555" priority="283"/>
  </conditionalFormatting>
  <conditionalFormatting sqref="E10:E28">
    <cfRule type="duplicateValues" dxfId="554" priority="281"/>
  </conditionalFormatting>
  <conditionalFormatting sqref="E10:E28">
    <cfRule type="duplicateValues" dxfId="553" priority="280"/>
  </conditionalFormatting>
  <conditionalFormatting sqref="E10:E28">
    <cfRule type="duplicateValues" dxfId="552" priority="279"/>
  </conditionalFormatting>
  <conditionalFormatting sqref="E10:E28">
    <cfRule type="duplicateValues" dxfId="551" priority="278"/>
  </conditionalFormatting>
  <conditionalFormatting sqref="E10:E28">
    <cfRule type="duplicateValues" dxfId="550" priority="276"/>
    <cfRule type="duplicateValues" dxfId="549" priority="277"/>
  </conditionalFormatting>
  <conditionalFormatting sqref="E10:E28">
    <cfRule type="duplicateValues" dxfId="548" priority="275"/>
  </conditionalFormatting>
  <conditionalFormatting sqref="E10:E28">
    <cfRule type="duplicateValues" dxfId="547" priority="274"/>
  </conditionalFormatting>
  <conditionalFormatting sqref="E10:E28">
    <cfRule type="duplicateValues" dxfId="546" priority="272"/>
    <cfRule type="duplicateValues" dxfId="545" priority="273"/>
  </conditionalFormatting>
  <conditionalFormatting sqref="E10:E28">
    <cfRule type="duplicateValues" dxfId="544" priority="271"/>
  </conditionalFormatting>
  <conditionalFormatting sqref="E10:E28">
    <cfRule type="duplicateValues" dxfId="543" priority="270"/>
  </conditionalFormatting>
  <conditionalFormatting sqref="E10:E28">
    <cfRule type="duplicateValues" dxfId="542" priority="269"/>
  </conditionalFormatting>
  <conditionalFormatting sqref="E10:E28">
    <cfRule type="duplicateValues" dxfId="541" priority="268"/>
  </conditionalFormatting>
  <conditionalFormatting sqref="E10:E28">
    <cfRule type="duplicateValues" dxfId="540" priority="266"/>
    <cfRule type="duplicateValues" dxfId="539" priority="267"/>
  </conditionalFormatting>
  <conditionalFormatting sqref="E10:E28">
    <cfRule type="duplicateValues" dxfId="538" priority="265"/>
  </conditionalFormatting>
  <conditionalFormatting sqref="E10:E28">
    <cfRule type="duplicateValues" dxfId="537" priority="264"/>
  </conditionalFormatting>
  <conditionalFormatting sqref="E10:E28">
    <cfRule type="duplicateValues" dxfId="536" priority="262"/>
    <cfRule type="duplicateValues" dxfId="535" priority="263"/>
  </conditionalFormatting>
  <conditionalFormatting sqref="E10:E28">
    <cfRule type="duplicateValues" dxfId="534" priority="261"/>
  </conditionalFormatting>
  <conditionalFormatting sqref="E10:E28">
    <cfRule type="duplicateValues" dxfId="533" priority="260"/>
  </conditionalFormatting>
  <conditionalFormatting sqref="E10:E28">
    <cfRule type="duplicateValues" dxfId="532" priority="259"/>
  </conditionalFormatting>
  <conditionalFormatting sqref="E10:E28">
    <cfRule type="duplicateValues" dxfId="531" priority="257"/>
    <cfRule type="duplicateValues" dxfId="530" priority="258"/>
  </conditionalFormatting>
  <conditionalFormatting sqref="E10:E28">
    <cfRule type="duplicateValues" dxfId="529" priority="256"/>
  </conditionalFormatting>
  <conditionalFormatting sqref="E10:E28">
    <cfRule type="duplicateValues" dxfId="528" priority="255"/>
  </conditionalFormatting>
  <conditionalFormatting sqref="E10:E28">
    <cfRule type="duplicateValues" dxfId="527" priority="253"/>
    <cfRule type="duplicateValues" dxfId="526" priority="254"/>
  </conditionalFormatting>
  <conditionalFormatting sqref="E10:E28">
    <cfRule type="duplicateValues" dxfId="525" priority="252"/>
  </conditionalFormatting>
  <conditionalFormatting sqref="E10:E28">
    <cfRule type="duplicateValues" dxfId="524" priority="251"/>
  </conditionalFormatting>
  <conditionalFormatting sqref="E10:E28">
    <cfRule type="duplicateValues" dxfId="523" priority="249"/>
    <cfRule type="duplicateValues" dxfId="522" priority="250"/>
  </conditionalFormatting>
  <conditionalFormatting sqref="E10:E28">
    <cfRule type="duplicateValues" dxfId="521" priority="248"/>
  </conditionalFormatting>
  <conditionalFormatting sqref="E10:E28">
    <cfRule type="duplicateValues" dxfId="520" priority="247"/>
  </conditionalFormatting>
  <conditionalFormatting sqref="E10:E28">
    <cfRule type="duplicateValues" dxfId="519" priority="243"/>
    <cfRule type="duplicateValues" dxfId="518" priority="244"/>
    <cfRule type="duplicateValues" dxfId="517" priority="245"/>
    <cfRule type="duplicateValues" dxfId="516" priority="246"/>
  </conditionalFormatting>
  <conditionalFormatting sqref="E10:E28">
    <cfRule type="duplicateValues" dxfId="515" priority="242"/>
  </conditionalFormatting>
  <conditionalFormatting sqref="E10:E28">
    <cfRule type="duplicateValues" dxfId="514" priority="240"/>
    <cfRule type="duplicateValues" dxfId="513" priority="241"/>
  </conditionalFormatting>
  <conditionalFormatting sqref="E10:E28">
    <cfRule type="duplicateValues" dxfId="512" priority="239"/>
  </conditionalFormatting>
  <conditionalFormatting sqref="B10:B28">
    <cfRule type="duplicateValues" dxfId="511" priority="238"/>
  </conditionalFormatting>
  <conditionalFormatting sqref="B10:B28">
    <cfRule type="duplicateValues" dxfId="510" priority="237"/>
  </conditionalFormatting>
  <conditionalFormatting sqref="B10:B28">
    <cfRule type="duplicateValues" dxfId="509" priority="236"/>
  </conditionalFormatting>
  <conditionalFormatting sqref="B10:B28">
    <cfRule type="duplicateValues" dxfId="508" priority="235"/>
  </conditionalFormatting>
  <conditionalFormatting sqref="B10:B28">
    <cfRule type="duplicateValues" dxfId="507" priority="234"/>
  </conditionalFormatting>
  <conditionalFormatting sqref="B10:B28">
    <cfRule type="duplicateValues" dxfId="506" priority="233"/>
  </conditionalFormatting>
  <conditionalFormatting sqref="B10:B28">
    <cfRule type="duplicateValues" dxfId="505" priority="232"/>
  </conditionalFormatting>
  <conditionalFormatting sqref="B10:B28">
    <cfRule type="duplicateValues" dxfId="504" priority="231"/>
  </conditionalFormatting>
  <conditionalFormatting sqref="B10:B28">
    <cfRule type="duplicateValues" dxfId="503" priority="230"/>
  </conditionalFormatting>
  <conditionalFormatting sqref="B10:B28">
    <cfRule type="duplicateValues" dxfId="502" priority="229"/>
  </conditionalFormatting>
  <conditionalFormatting sqref="B10:B28">
    <cfRule type="duplicateValues" dxfId="501" priority="228"/>
  </conditionalFormatting>
  <conditionalFormatting sqref="B10:B28">
    <cfRule type="duplicateValues" dxfId="500" priority="227"/>
  </conditionalFormatting>
  <conditionalFormatting sqref="B10:B28">
    <cfRule type="duplicateValues" dxfId="499" priority="226"/>
  </conditionalFormatting>
  <conditionalFormatting sqref="B29:B38">
    <cfRule type="duplicateValues" dxfId="498" priority="225"/>
  </conditionalFormatting>
  <conditionalFormatting sqref="B29:B38">
    <cfRule type="duplicateValues" dxfId="497" priority="224"/>
  </conditionalFormatting>
  <conditionalFormatting sqref="B29:B38">
    <cfRule type="duplicateValues" dxfId="496" priority="223"/>
  </conditionalFormatting>
  <conditionalFormatting sqref="B29:B38">
    <cfRule type="duplicateValues" dxfId="495" priority="222"/>
  </conditionalFormatting>
  <conditionalFormatting sqref="B29:B38">
    <cfRule type="duplicateValues" dxfId="494" priority="221"/>
  </conditionalFormatting>
  <conditionalFormatting sqref="B29:B38">
    <cfRule type="duplicateValues" dxfId="493" priority="220"/>
  </conditionalFormatting>
  <conditionalFormatting sqref="B29:B38">
    <cfRule type="duplicateValues" dxfId="492" priority="219"/>
  </conditionalFormatting>
  <conditionalFormatting sqref="B29:B38">
    <cfRule type="duplicateValues" dxfId="491" priority="218"/>
  </conditionalFormatting>
  <conditionalFormatting sqref="B29:B38">
    <cfRule type="duplicateValues" dxfId="490" priority="217"/>
  </conditionalFormatting>
  <conditionalFormatting sqref="B29:B38">
    <cfRule type="duplicateValues" dxfId="489" priority="216"/>
  </conditionalFormatting>
  <conditionalFormatting sqref="B29:B38">
    <cfRule type="duplicateValues" dxfId="488" priority="215"/>
  </conditionalFormatting>
  <conditionalFormatting sqref="B29:B38">
    <cfRule type="duplicateValues" dxfId="487" priority="214"/>
  </conditionalFormatting>
  <conditionalFormatting sqref="B29:B38">
    <cfRule type="duplicateValues" dxfId="486" priority="213"/>
  </conditionalFormatting>
  <conditionalFormatting sqref="E29:E38">
    <cfRule type="duplicateValues" dxfId="485" priority="212"/>
  </conditionalFormatting>
  <conditionalFormatting sqref="E29:E38">
    <cfRule type="duplicateValues" dxfId="484" priority="211"/>
  </conditionalFormatting>
  <conditionalFormatting sqref="E29:E38">
    <cfRule type="duplicateValues" dxfId="483" priority="209"/>
    <cfRule type="duplicateValues" dxfId="482" priority="210"/>
  </conditionalFormatting>
  <conditionalFormatting sqref="E29:E38">
    <cfRule type="duplicateValues" dxfId="481" priority="208"/>
  </conditionalFormatting>
  <conditionalFormatting sqref="E29:E38">
    <cfRule type="duplicateValues" dxfId="480" priority="207"/>
  </conditionalFormatting>
  <conditionalFormatting sqref="E29:E38">
    <cfRule type="duplicateValues" dxfId="479" priority="205"/>
    <cfRule type="duplicateValues" dxfId="478" priority="206"/>
  </conditionalFormatting>
  <conditionalFormatting sqref="E29:E38">
    <cfRule type="duplicateValues" dxfId="477" priority="204"/>
  </conditionalFormatting>
  <conditionalFormatting sqref="E29:E38">
    <cfRule type="duplicateValues" dxfId="476" priority="203"/>
  </conditionalFormatting>
  <conditionalFormatting sqref="E29:E38">
    <cfRule type="duplicateValues" dxfId="475" priority="202"/>
  </conditionalFormatting>
  <conditionalFormatting sqref="E29:E38">
    <cfRule type="duplicateValues" dxfId="474" priority="201"/>
  </conditionalFormatting>
  <conditionalFormatting sqref="E29:E38">
    <cfRule type="duplicateValues" dxfId="473" priority="199"/>
    <cfRule type="duplicateValues" dxfId="472" priority="200"/>
  </conditionalFormatting>
  <conditionalFormatting sqref="E29:E38">
    <cfRule type="duplicateValues" dxfId="471" priority="198"/>
  </conditionalFormatting>
  <conditionalFormatting sqref="E29:E38">
    <cfRule type="duplicateValues" dxfId="470" priority="197"/>
  </conditionalFormatting>
  <conditionalFormatting sqref="E29:E38">
    <cfRule type="duplicateValues" dxfId="469" priority="195"/>
    <cfRule type="duplicateValues" dxfId="468" priority="196"/>
  </conditionalFormatting>
  <conditionalFormatting sqref="E29:E38">
    <cfRule type="duplicateValues" dxfId="467" priority="194"/>
  </conditionalFormatting>
  <conditionalFormatting sqref="E29:E38">
    <cfRule type="duplicateValues" dxfId="466" priority="193"/>
  </conditionalFormatting>
  <conditionalFormatting sqref="E29:E38">
    <cfRule type="duplicateValues" dxfId="465" priority="192"/>
  </conditionalFormatting>
  <conditionalFormatting sqref="E29:E38">
    <cfRule type="duplicateValues" dxfId="464" priority="191"/>
  </conditionalFormatting>
  <conditionalFormatting sqref="E29:E38">
    <cfRule type="duplicateValues" dxfId="463" priority="189"/>
    <cfRule type="duplicateValues" dxfId="462" priority="190"/>
  </conditionalFormatting>
  <conditionalFormatting sqref="E29:E38">
    <cfRule type="duplicateValues" dxfId="461" priority="188"/>
  </conditionalFormatting>
  <conditionalFormatting sqref="E29:E38">
    <cfRule type="duplicateValues" dxfId="460" priority="187"/>
  </conditionalFormatting>
  <conditionalFormatting sqref="E29:E38">
    <cfRule type="duplicateValues" dxfId="459" priority="185"/>
    <cfRule type="duplicateValues" dxfId="458" priority="186"/>
  </conditionalFormatting>
  <conditionalFormatting sqref="E29:E38">
    <cfRule type="duplicateValues" dxfId="457" priority="184"/>
  </conditionalFormatting>
  <conditionalFormatting sqref="E29:E38">
    <cfRule type="duplicateValues" dxfId="456" priority="183"/>
  </conditionalFormatting>
  <conditionalFormatting sqref="E29:E38">
    <cfRule type="duplicateValues" dxfId="455" priority="182"/>
  </conditionalFormatting>
  <conditionalFormatting sqref="E29:E38">
    <cfRule type="duplicateValues" dxfId="454" priority="180"/>
    <cfRule type="duplicateValues" dxfId="453" priority="181"/>
  </conditionalFormatting>
  <conditionalFormatting sqref="E29:E38">
    <cfRule type="duplicateValues" dxfId="452" priority="179"/>
  </conditionalFormatting>
  <conditionalFormatting sqref="E29:E38">
    <cfRule type="duplicateValues" dxfId="451" priority="178"/>
  </conditionalFormatting>
  <conditionalFormatting sqref="E29:E38">
    <cfRule type="duplicateValues" dxfId="450" priority="176"/>
    <cfRule type="duplicateValues" dxfId="449" priority="177"/>
  </conditionalFormatting>
  <conditionalFormatting sqref="E29:E38">
    <cfRule type="duplicateValues" dxfId="448" priority="175"/>
  </conditionalFormatting>
  <conditionalFormatting sqref="E29:E38">
    <cfRule type="duplicateValues" dxfId="447" priority="174"/>
  </conditionalFormatting>
  <conditionalFormatting sqref="E29:E38">
    <cfRule type="duplicateValues" dxfId="446" priority="172"/>
    <cfRule type="duplicateValues" dxfId="445" priority="173"/>
  </conditionalFormatting>
  <conditionalFormatting sqref="E29:E38">
    <cfRule type="duplicateValues" dxfId="444" priority="171"/>
  </conditionalFormatting>
  <conditionalFormatting sqref="E29:E38">
    <cfRule type="duplicateValues" dxfId="443" priority="170"/>
  </conditionalFormatting>
  <conditionalFormatting sqref="E29:E38">
    <cfRule type="duplicateValues" dxfId="442" priority="166"/>
    <cfRule type="duplicateValues" dxfId="441" priority="167"/>
    <cfRule type="duplicateValues" dxfId="440" priority="168"/>
    <cfRule type="duplicateValues" dxfId="439" priority="169"/>
  </conditionalFormatting>
  <conditionalFormatting sqref="E29:E38">
    <cfRule type="duplicateValues" dxfId="438" priority="165"/>
  </conditionalFormatting>
  <conditionalFormatting sqref="E29:E38">
    <cfRule type="duplicateValues" dxfId="437" priority="163"/>
    <cfRule type="duplicateValues" dxfId="436" priority="164"/>
  </conditionalFormatting>
  <conditionalFormatting sqref="E29:E38">
    <cfRule type="duplicateValues" dxfId="435" priority="162"/>
  </conditionalFormatting>
  <conditionalFormatting sqref="E39:E56">
    <cfRule type="duplicateValues" dxfId="434" priority="161"/>
  </conditionalFormatting>
  <conditionalFormatting sqref="E39:E56">
    <cfRule type="duplicateValues" dxfId="433" priority="160"/>
  </conditionalFormatting>
  <conditionalFormatting sqref="E39:E56">
    <cfRule type="duplicateValues" dxfId="432" priority="158"/>
    <cfRule type="duplicateValues" dxfId="431" priority="159"/>
  </conditionalFormatting>
  <conditionalFormatting sqref="E39:E56">
    <cfRule type="duplicateValues" dxfId="430" priority="157"/>
  </conditionalFormatting>
  <conditionalFormatting sqref="E39:E56">
    <cfRule type="duplicateValues" dxfId="429" priority="156"/>
  </conditionalFormatting>
  <conditionalFormatting sqref="E39:E56">
    <cfRule type="duplicateValues" dxfId="428" priority="154"/>
    <cfRule type="duplicateValues" dxfId="427" priority="155"/>
  </conditionalFormatting>
  <conditionalFormatting sqref="E39:E56">
    <cfRule type="duplicateValues" dxfId="426" priority="153"/>
  </conditionalFormatting>
  <conditionalFormatting sqref="E39:E56">
    <cfRule type="duplicateValues" dxfId="425" priority="152"/>
  </conditionalFormatting>
  <conditionalFormatting sqref="E39:E56">
    <cfRule type="duplicateValues" dxfId="424" priority="151"/>
  </conditionalFormatting>
  <conditionalFormatting sqref="E39:E56">
    <cfRule type="duplicateValues" dxfId="423" priority="150"/>
  </conditionalFormatting>
  <conditionalFormatting sqref="E39:E56">
    <cfRule type="duplicateValues" dxfId="422" priority="148"/>
    <cfRule type="duplicateValues" dxfId="421" priority="149"/>
  </conditionalFormatting>
  <conditionalFormatting sqref="E39:E56">
    <cfRule type="duplicateValues" dxfId="420" priority="147"/>
  </conditionalFormatting>
  <conditionalFormatting sqref="E39:E56">
    <cfRule type="duplicateValues" dxfId="419" priority="146"/>
  </conditionalFormatting>
  <conditionalFormatting sqref="E39:E56">
    <cfRule type="duplicateValues" dxfId="418" priority="144"/>
    <cfRule type="duplicateValues" dxfId="417" priority="145"/>
  </conditionalFormatting>
  <conditionalFormatting sqref="E39:E56">
    <cfRule type="duplicateValues" dxfId="416" priority="143"/>
  </conditionalFormatting>
  <conditionalFormatting sqref="E39:E56">
    <cfRule type="duplicateValues" dxfId="415" priority="142"/>
  </conditionalFormatting>
  <conditionalFormatting sqref="E39:E56">
    <cfRule type="duplicateValues" dxfId="414" priority="141"/>
  </conditionalFormatting>
  <conditionalFormatting sqref="E39:E56">
    <cfRule type="duplicateValues" dxfId="413" priority="140"/>
  </conditionalFormatting>
  <conditionalFormatting sqref="E39:E56">
    <cfRule type="duplicateValues" dxfId="412" priority="138"/>
    <cfRule type="duplicateValues" dxfId="411" priority="139"/>
  </conditionalFormatting>
  <conditionalFormatting sqref="E39:E56">
    <cfRule type="duplicateValues" dxfId="410" priority="137"/>
  </conditionalFormatting>
  <conditionalFormatting sqref="E39:E56">
    <cfRule type="duplicateValues" dxfId="409" priority="136"/>
  </conditionalFormatting>
  <conditionalFormatting sqref="E39:E56">
    <cfRule type="duplicateValues" dxfId="408" priority="134"/>
    <cfRule type="duplicateValues" dxfId="407" priority="135"/>
  </conditionalFormatting>
  <conditionalFormatting sqref="E39:E56">
    <cfRule type="duplicateValues" dxfId="406" priority="133"/>
  </conditionalFormatting>
  <conditionalFormatting sqref="E39:E56">
    <cfRule type="duplicateValues" dxfId="405" priority="132"/>
  </conditionalFormatting>
  <conditionalFormatting sqref="E39:E56">
    <cfRule type="duplicateValues" dxfId="404" priority="131"/>
  </conditionalFormatting>
  <conditionalFormatting sqref="E39:E56">
    <cfRule type="duplicateValues" dxfId="403" priority="129"/>
    <cfRule type="duplicateValues" dxfId="402" priority="130"/>
  </conditionalFormatting>
  <conditionalFormatting sqref="E39:E56">
    <cfRule type="duplicateValues" dxfId="401" priority="128"/>
  </conditionalFormatting>
  <conditionalFormatting sqref="E39:E56">
    <cfRule type="duplicateValues" dxfId="400" priority="127"/>
  </conditionalFormatting>
  <conditionalFormatting sqref="E39:E56">
    <cfRule type="duplicateValues" dxfId="399" priority="125"/>
    <cfRule type="duplicateValues" dxfId="398" priority="126"/>
  </conditionalFormatting>
  <conditionalFormatting sqref="E39:E56">
    <cfRule type="duplicateValues" dxfId="397" priority="124"/>
  </conditionalFormatting>
  <conditionalFormatting sqref="E39:E56">
    <cfRule type="duplicateValues" dxfId="396" priority="123"/>
  </conditionalFormatting>
  <conditionalFormatting sqref="E39:E56">
    <cfRule type="duplicateValues" dxfId="395" priority="121"/>
    <cfRule type="duplicateValues" dxfId="394" priority="122"/>
  </conditionalFormatting>
  <conditionalFormatting sqref="E39:E56">
    <cfRule type="duplicateValues" dxfId="393" priority="120"/>
  </conditionalFormatting>
  <conditionalFormatting sqref="E39:E56">
    <cfRule type="duplicateValues" dxfId="392" priority="119"/>
  </conditionalFormatting>
  <conditionalFormatting sqref="E39:E56">
    <cfRule type="duplicateValues" dxfId="391" priority="115"/>
    <cfRule type="duplicateValues" dxfId="390" priority="116"/>
    <cfRule type="duplicateValues" dxfId="389" priority="117"/>
    <cfRule type="duplicateValues" dxfId="388" priority="118"/>
  </conditionalFormatting>
  <conditionalFormatting sqref="E39:E56">
    <cfRule type="duplicateValues" dxfId="387" priority="114"/>
  </conditionalFormatting>
  <conditionalFormatting sqref="E39:E56">
    <cfRule type="duplicateValues" dxfId="386" priority="112"/>
    <cfRule type="duplicateValues" dxfId="385" priority="113"/>
  </conditionalFormatting>
  <conditionalFormatting sqref="E39:E56">
    <cfRule type="duplicateValues" dxfId="384" priority="111"/>
  </conditionalFormatting>
  <conditionalFormatting sqref="B39:B56">
    <cfRule type="duplicateValues" dxfId="383" priority="110"/>
  </conditionalFormatting>
  <conditionalFormatting sqref="B39:B56">
    <cfRule type="duplicateValues" dxfId="382" priority="109"/>
  </conditionalFormatting>
  <conditionalFormatting sqref="B39:B56">
    <cfRule type="duplicateValues" dxfId="381" priority="108"/>
  </conditionalFormatting>
  <conditionalFormatting sqref="B39:B56">
    <cfRule type="duplicateValues" dxfId="380" priority="107"/>
  </conditionalFormatting>
  <conditionalFormatting sqref="B39:B56">
    <cfRule type="duplicateValues" dxfId="379" priority="106"/>
  </conditionalFormatting>
  <conditionalFormatting sqref="B39:B56">
    <cfRule type="duplicateValues" dxfId="378" priority="105"/>
  </conditionalFormatting>
  <conditionalFormatting sqref="B39:B56">
    <cfRule type="duplicateValues" dxfId="377" priority="104"/>
  </conditionalFormatting>
  <conditionalFormatting sqref="B39:B56">
    <cfRule type="duplicateValues" dxfId="376" priority="103"/>
  </conditionalFormatting>
  <conditionalFormatting sqref="B39:B56">
    <cfRule type="duplicateValues" dxfId="375" priority="102"/>
  </conditionalFormatting>
  <conditionalFormatting sqref="B39:B56">
    <cfRule type="duplicateValues" dxfId="374" priority="101"/>
  </conditionalFormatting>
  <conditionalFormatting sqref="B39:B56">
    <cfRule type="duplicateValues" dxfId="373" priority="100"/>
  </conditionalFormatting>
  <conditionalFormatting sqref="B39:B56">
    <cfRule type="duplicateValues" dxfId="372" priority="99"/>
  </conditionalFormatting>
  <conditionalFormatting sqref="B39:B56">
    <cfRule type="duplicateValues" dxfId="371" priority="98"/>
  </conditionalFormatting>
  <conditionalFormatting sqref="B90:B1048576 B1:B4">
    <cfRule type="duplicateValues" dxfId="370" priority="134341"/>
  </conditionalFormatting>
  <conditionalFormatting sqref="B90:B1048576">
    <cfRule type="duplicateValues" dxfId="369" priority="134347"/>
  </conditionalFormatting>
  <conditionalFormatting sqref="E57:E69">
    <cfRule type="duplicateValues" dxfId="368" priority="134376"/>
  </conditionalFormatting>
  <conditionalFormatting sqref="E57:E69">
    <cfRule type="duplicateValues" dxfId="367" priority="134377"/>
    <cfRule type="duplicateValues" dxfId="366" priority="134378"/>
  </conditionalFormatting>
  <conditionalFormatting sqref="E57:E69">
    <cfRule type="duplicateValues" dxfId="365" priority="134379"/>
    <cfRule type="duplicateValues" dxfId="364" priority="134380"/>
    <cfRule type="duplicateValues" dxfId="363" priority="134381"/>
    <cfRule type="duplicateValues" dxfId="362" priority="134382"/>
  </conditionalFormatting>
  <conditionalFormatting sqref="B57:B69">
    <cfRule type="duplicateValues" dxfId="361" priority="134383"/>
  </conditionalFormatting>
  <conditionalFormatting sqref="E5:E9">
    <cfRule type="duplicateValues" dxfId="360" priority="134384"/>
  </conditionalFormatting>
  <conditionalFormatting sqref="E5:E9">
    <cfRule type="duplicateValues" dxfId="359" priority="134386"/>
    <cfRule type="duplicateValues" dxfId="358" priority="134387"/>
  </conditionalFormatting>
  <conditionalFormatting sqref="E5:E9">
    <cfRule type="duplicateValues" dxfId="357" priority="134427"/>
    <cfRule type="duplicateValues" dxfId="356" priority="134428"/>
    <cfRule type="duplicateValues" dxfId="355" priority="134429"/>
    <cfRule type="duplicateValues" dxfId="354" priority="134430"/>
  </conditionalFormatting>
  <conditionalFormatting sqref="B5:B9">
    <cfRule type="duplicateValues" dxfId="353" priority="134435"/>
  </conditionalFormatting>
  <conditionalFormatting sqref="E5:E69">
    <cfRule type="duplicateValues" dxfId="352" priority="134509"/>
    <cfRule type="duplicateValues" dxfId="351" priority="134510"/>
    <cfRule type="duplicateValues" dxfId="350" priority="134511"/>
    <cfRule type="duplicateValues" dxfId="349" priority="134512"/>
  </conditionalFormatting>
  <conditionalFormatting sqref="E1:E1048576">
    <cfRule type="duplicateValues" dxfId="348" priority="1"/>
  </conditionalFormatting>
  <conditionalFormatting sqref="E90:E1048576 E1:E69">
    <cfRule type="duplicateValues" dxfId="347" priority="134513"/>
  </conditionalFormatting>
  <conditionalFormatting sqref="E90:E1048576 E1:E69">
    <cfRule type="duplicateValues" dxfId="346" priority="134517"/>
    <cfRule type="duplicateValues" dxfId="345" priority="134518"/>
  </conditionalFormatting>
  <conditionalFormatting sqref="E70:E116">
    <cfRule type="duplicateValues" dxfId="7" priority="134578"/>
  </conditionalFormatting>
  <conditionalFormatting sqref="E70:E116">
    <cfRule type="duplicateValues" dxfId="6" priority="134580"/>
    <cfRule type="duplicateValues" dxfId="5" priority="134581"/>
  </conditionalFormatting>
  <conditionalFormatting sqref="E70:E116">
    <cfRule type="duplicateValues" dxfId="4" priority="134584"/>
    <cfRule type="duplicateValues" dxfId="3" priority="134585"/>
    <cfRule type="duplicateValues" dxfId="2" priority="134586"/>
    <cfRule type="duplicateValues" dxfId="1" priority="134587"/>
  </conditionalFormatting>
  <conditionalFormatting sqref="B70:B116">
    <cfRule type="duplicateValues" dxfId="0" priority="134592"/>
  </conditionalFormatting>
  <hyperlinks>
    <hyperlink ref="B8" r:id="rId7" display="http://s460-helpdesk/CAisd/pdmweb.exe?OP=SEARCH+FACTORY=in+SKIPLIST=1+QBE.EQ.id=3699180"/>
    <hyperlink ref="B10" r:id="rId8" display="http://s460-helpdesk/CAisd/pdmweb.exe?OP=SEARCH+FACTORY=in+SKIPLIST=1+QBE.EQ.id=3699175"/>
    <hyperlink ref="B22" r:id="rId9" display="http://s460-helpdesk/CAisd/pdmweb.exe?OP=SEARCH+FACTORY=in+SKIPLIST=1+QBE.EQ.id=3699157"/>
    <hyperlink ref="B24" r:id="rId10" display="http://s460-helpdesk/CAisd/pdmweb.exe?OP=SEARCH+FACTORY=in+SKIPLIST=1+QBE.EQ.id=3699010"/>
    <hyperlink ref="B12" r:id="rId11" display="http://s460-helpdesk/CAisd/pdmweb.exe?OP=SEARCH+FACTORY=in+SKIPLIST=1+QBE.EQ.id=3699821"/>
    <hyperlink ref="B115" r:id="rId12" display="http://s460-helpdesk/CAisd/pdmweb.exe?OP=SEARCH+FACTORY=in+SKIPLIST=1+QBE.EQ.id=3699811"/>
    <hyperlink ref="B7" r:id="rId13" display="http://s460-helpdesk/CAisd/pdmweb.exe?OP=SEARCH+FACTORY=in+SKIPLIST=1+QBE.EQ.id=3699552"/>
    <hyperlink ref="B73" r:id="rId14" display="http://s460-helpdesk/CAisd/pdmweb.exe?OP=SEARCH+FACTORY=in+SKIPLIST=1+QBE.EQ.id=3699980"/>
    <hyperlink ref="B21" r:id="rId15" display="http://s460-helpdesk/CAisd/pdmweb.exe?OP=SEARCH+FACTORY=in+SKIPLIST=1+QBE.EQ.id=3699974"/>
    <hyperlink ref="B29" r:id="rId16" display="http://s460-helpdesk/CAisd/pdmweb.exe?OP=SEARCH+FACTORY=in+SKIPLIST=1+QBE.EQ.id=3699941"/>
    <hyperlink ref="B51" r:id="rId17" display="http://s460-helpdesk/CAisd/pdmweb.exe?OP=SEARCH+FACTORY=in+SKIPLIST=1+QBE.EQ.id=3699936"/>
    <hyperlink ref="B20" r:id="rId18" display="http://s460-helpdesk/CAisd/pdmweb.exe?OP=SEARCH+FACTORY=in+SKIPLIST=1+QBE.EQ.id=3699932"/>
    <hyperlink ref="B9" r:id="rId19" display="http://s460-helpdesk/CAisd/pdmweb.exe?OP=SEARCH+FACTORY=in+SKIPLIST=1+QBE.EQ.id=3699878"/>
    <hyperlink ref="B79" r:id="rId20" display="http://s460-helpdesk/CAisd/pdmweb.exe?OP=SEARCH+FACTORY=in+SKIPLIST=1+QBE.EQ.id=3699866"/>
  </hyperlinks>
  <pageMargins left="0.7" right="0.7" top="0.75" bottom="0.75" header="0.3" footer="0.3"/>
  <pageSetup scale="60" orientation="landscape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5"/>
  <sheetViews>
    <sheetView topLeftCell="F1" zoomScale="70" zoomScaleNormal="70" workbookViewId="0">
      <selection activeCell="B213" sqref="B213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93" t="s">
        <v>2144</v>
      </c>
      <c r="B1" s="194"/>
      <c r="C1" s="194"/>
      <c r="D1" s="194"/>
      <c r="E1" s="195"/>
      <c r="F1" s="191" t="s">
        <v>2541</v>
      </c>
      <c r="G1" s="192"/>
      <c r="H1" s="100">
        <f>COUNTIF(A:E,"2 Gavetas Vacías + 1 Fallando")</f>
        <v>2</v>
      </c>
      <c r="I1" s="100">
        <f>COUNTIF(A:E,("3 Gavetas Vacías"))</f>
        <v>21</v>
      </c>
      <c r="J1" s="82">
        <f>COUNTIF(A:E,"2 Gavetas Fallando + 1 Vacia")</f>
        <v>0</v>
      </c>
    </row>
    <row r="2" spans="1:11" ht="25.5" customHeight="1" x14ac:dyDescent="0.25">
      <c r="A2" s="196" t="s">
        <v>2443</v>
      </c>
      <c r="B2" s="197"/>
      <c r="C2" s="197"/>
      <c r="D2" s="197"/>
      <c r="E2" s="198"/>
      <c r="F2" s="99" t="s">
        <v>2540</v>
      </c>
      <c r="G2" s="98">
        <f>G3+G4</f>
        <v>112</v>
      </c>
      <c r="H2" s="99" t="s">
        <v>2550</v>
      </c>
      <c r="I2" s="98">
        <f>COUNTIF(A:E,"Abastecido")</f>
        <v>108</v>
      </c>
      <c r="J2" s="99" t="s">
        <v>2567</v>
      </c>
      <c r="K2" s="98">
        <f>COUNTIF(REPORTE!1:1048576,"REINICIO FALLIDO")</f>
        <v>4</v>
      </c>
    </row>
    <row r="3" spans="1:11" ht="18" x14ac:dyDescent="0.25">
      <c r="A3" s="123"/>
      <c r="B3" s="141"/>
      <c r="C3" s="124"/>
      <c r="D3" s="124"/>
      <c r="E3" s="131"/>
      <c r="F3" s="99" t="s">
        <v>2539</v>
      </c>
      <c r="G3" s="98">
        <f>COUNTIF(REPORTE!A:Q,"fuera de Servicio")</f>
        <v>111</v>
      </c>
      <c r="H3" s="99" t="s">
        <v>2546</v>
      </c>
      <c r="I3" s="98">
        <f>COUNTIF(A:E,"Gavetas Vacías + Gavetas Fallando")</f>
        <v>6</v>
      </c>
      <c r="J3" s="99" t="s">
        <v>2568</v>
      </c>
      <c r="K3" s="98">
        <f>COUNTIF(REPORTE!1:1048576,"CARGA FALLIDA")</f>
        <v>0</v>
      </c>
    </row>
    <row r="4" spans="1:11" ht="18.75" thickBot="1" x14ac:dyDescent="0.3">
      <c r="A4" s="130" t="s">
        <v>2406</v>
      </c>
      <c r="B4" s="139">
        <v>44425.25</v>
      </c>
      <c r="C4" s="124"/>
      <c r="D4" s="124"/>
      <c r="E4" s="145"/>
      <c r="F4" s="99" t="s">
        <v>2536</v>
      </c>
      <c r="G4" s="98">
        <f>COUNTIF(REPORTE!A:Q,"En Servicio")</f>
        <v>1</v>
      </c>
      <c r="H4" s="99" t="s">
        <v>2549</v>
      </c>
      <c r="I4" s="98">
        <f>COUNTIF(A:E,"Solucionado")</f>
        <v>9</v>
      </c>
      <c r="J4" s="99" t="s">
        <v>2569</v>
      </c>
      <c r="K4" s="98">
        <f>COUNTIF(REPORTE!1:1048576,"PRINTER DEPOSITO")</f>
        <v>0</v>
      </c>
    </row>
    <row r="5" spans="1:11" ht="18.75" thickBot="1" x14ac:dyDescent="0.3">
      <c r="A5" s="130" t="s">
        <v>2407</v>
      </c>
      <c r="B5" s="139">
        <v>44425.708333333336</v>
      </c>
      <c r="C5" s="148"/>
      <c r="D5" s="124"/>
      <c r="E5" s="145"/>
      <c r="F5" s="99" t="s">
        <v>2537</v>
      </c>
      <c r="G5" s="98">
        <f>COUNTIF(REPORTE!A:Q,"REINICIO EXITOSO")</f>
        <v>0</v>
      </c>
      <c r="H5" s="99" t="s">
        <v>2543</v>
      </c>
      <c r="I5" s="98">
        <f>I1+H1+J1</f>
        <v>23</v>
      </c>
    </row>
    <row r="6" spans="1:11" ht="18" x14ac:dyDescent="0.25">
      <c r="A6" s="123"/>
      <c r="B6" s="141"/>
      <c r="C6" s="124"/>
      <c r="D6" s="124"/>
      <c r="E6" s="132"/>
      <c r="F6" s="99" t="s">
        <v>2538</v>
      </c>
      <c r="G6" s="98">
        <f>COUNTIF(REPORTE!A:Q,"carga exitosa")</f>
        <v>0</v>
      </c>
      <c r="H6" s="99" t="s">
        <v>2547</v>
      </c>
      <c r="I6" s="98">
        <f>COUNTIF(A:E,"GAVETA DE RECHAZO LLENA")</f>
        <v>1</v>
      </c>
    </row>
    <row r="7" spans="1:11" ht="18" customHeight="1" x14ac:dyDescent="0.25">
      <c r="A7" s="179" t="s">
        <v>2571</v>
      </c>
      <c r="B7" s="180"/>
      <c r="C7" s="180"/>
      <c r="D7" s="180"/>
      <c r="E7" s="181"/>
      <c r="F7" s="99" t="s">
        <v>2542</v>
      </c>
      <c r="G7" s="98">
        <f>COUNTIF(A:E,"Sin Efectivo")</f>
        <v>25</v>
      </c>
      <c r="H7" s="99" t="s">
        <v>2548</v>
      </c>
      <c r="I7" s="98">
        <f>COUNTIF(A:E,"GAVETA DE DEPOSITO LLENA")</f>
        <v>4</v>
      </c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str">
        <f>VLOOKUP(B9,'[2]LISTADO ATM'!$A$2:$C$822,3,0)</f>
        <v>DISTRITO NACIONAL</v>
      </c>
      <c r="B9" s="161">
        <v>813</v>
      </c>
      <c r="C9" s="136" t="str">
        <f>VLOOKUP(B9,'[2]LISTADO ATM'!$A$2:$B$822,2,0)</f>
        <v>ATM Oficina Occidental Mall</v>
      </c>
      <c r="D9" s="134" t="s">
        <v>2621</v>
      </c>
      <c r="E9" s="161" t="s">
        <v>2634</v>
      </c>
    </row>
    <row r="10" spans="1:11" s="108" customFormat="1" ht="18" x14ac:dyDescent="0.25">
      <c r="A10" s="136" t="str">
        <f>VLOOKUP(B10,'[2]LISTADO ATM'!$A$2:$C$822,3,0)</f>
        <v>ESTE</v>
      </c>
      <c r="B10" s="161">
        <v>399</v>
      </c>
      <c r="C10" s="136" t="str">
        <f>VLOOKUP(B10,'[2]LISTADO ATM'!$A$2:$B$822,2,0)</f>
        <v xml:space="preserve">ATM Oficina La Romana II </v>
      </c>
      <c r="D10" s="134" t="s">
        <v>2621</v>
      </c>
      <c r="E10" s="161" t="s">
        <v>2642</v>
      </c>
    </row>
    <row r="11" spans="1:11" s="108" customFormat="1" ht="18" x14ac:dyDescent="0.25">
      <c r="A11" s="136" t="str">
        <f>VLOOKUP(B11,'[2]LISTADO ATM'!$A$2:$C$822,3,0)</f>
        <v>ESTE</v>
      </c>
      <c r="B11" s="161">
        <v>211</v>
      </c>
      <c r="C11" s="136" t="str">
        <f>VLOOKUP(B11,'[2]LISTADO ATM'!$A$2:$B$822,2,0)</f>
        <v xml:space="preserve">ATM Oficina La Romana I </v>
      </c>
      <c r="D11" s="134" t="s">
        <v>2621</v>
      </c>
      <c r="E11" s="161" t="s">
        <v>2648</v>
      </c>
    </row>
    <row r="12" spans="1:11" s="108" customFormat="1" ht="18" customHeight="1" x14ac:dyDescent="0.25">
      <c r="A12" s="136" t="str">
        <f>VLOOKUP(B12,'[2]LISTADO ATM'!$A$2:$C$822,3,0)</f>
        <v>DISTRITO NACIONAL</v>
      </c>
      <c r="B12" s="161">
        <v>409</v>
      </c>
      <c r="C12" s="136" t="str">
        <f>VLOOKUP(B12,'[2]LISTADO ATM'!$A$2:$B$822,2,0)</f>
        <v xml:space="preserve">ATM Oficina Las Palmas de Herrera I </v>
      </c>
      <c r="D12" s="134" t="s">
        <v>2621</v>
      </c>
      <c r="E12" s="161" t="s">
        <v>2682</v>
      </c>
    </row>
    <row r="13" spans="1:11" s="108" customFormat="1" ht="18" x14ac:dyDescent="0.25">
      <c r="A13" s="136" t="str">
        <f>VLOOKUP(B13,'[2]LISTADO ATM'!$A$2:$C$822,3,0)</f>
        <v>ESTE</v>
      </c>
      <c r="B13" s="161">
        <v>772</v>
      </c>
      <c r="C13" s="136" t="str">
        <f>VLOOKUP(B13,'[2]LISTADO ATM'!$A$2:$B$822,2,0)</f>
        <v xml:space="preserve">ATM UNP Yamasá </v>
      </c>
      <c r="D13" s="134" t="s">
        <v>2621</v>
      </c>
      <c r="E13" s="152">
        <v>3335989651</v>
      </c>
    </row>
    <row r="14" spans="1:11" s="108" customFormat="1" ht="18" x14ac:dyDescent="0.25">
      <c r="A14" s="136" t="str">
        <f>VLOOKUP(B14,'[2]LISTADO ATM'!$A$2:$C$822,3,0)</f>
        <v>DISTRITO NACIONAL</v>
      </c>
      <c r="B14" s="161">
        <v>938</v>
      </c>
      <c r="C14" s="136" t="str">
        <f>VLOOKUP(B14,'[2]LISTADO ATM'!$A$2:$B$822,2,0)</f>
        <v xml:space="preserve">ATM Autobanco Oficina Filadelfia Plaza </v>
      </c>
      <c r="D14" s="134" t="s">
        <v>2621</v>
      </c>
      <c r="E14" s="152">
        <v>3335989689</v>
      </c>
    </row>
    <row r="15" spans="1:11" s="108" customFormat="1" ht="18" x14ac:dyDescent="0.25">
      <c r="A15" s="136" t="str">
        <f>VLOOKUP(B15,'[2]LISTADO ATM'!$A$2:$C$822,3,0)</f>
        <v>DISTRITO NACIONAL</v>
      </c>
      <c r="B15" s="161">
        <v>39</v>
      </c>
      <c r="C15" s="136" t="str">
        <f>VLOOKUP(B15,'[2]LISTADO ATM'!$A$2:$B$822,2,0)</f>
        <v xml:space="preserve">ATM Oficina Ovando </v>
      </c>
      <c r="D15" s="134" t="s">
        <v>2621</v>
      </c>
      <c r="E15" s="161" t="s">
        <v>2630</v>
      </c>
    </row>
    <row r="16" spans="1:11" s="108" customFormat="1" ht="18" customHeight="1" x14ac:dyDescent="0.25">
      <c r="A16" s="136" t="str">
        <f>VLOOKUP(B16,'[2]LISTADO ATM'!$A$2:$C$822,3,0)</f>
        <v>DISTRITO NACIONAL</v>
      </c>
      <c r="B16" s="161">
        <v>911</v>
      </c>
      <c r="C16" s="136" t="str">
        <f>VLOOKUP(B16,'[2]LISTADO ATM'!$A$2:$B$822,2,0)</f>
        <v xml:space="preserve">ATM Oficina Venezuela II </v>
      </c>
      <c r="D16" s="134" t="s">
        <v>2621</v>
      </c>
      <c r="E16" s="161" t="s">
        <v>2646</v>
      </c>
    </row>
    <row r="17" spans="1:5" s="108" customFormat="1" ht="18.75" customHeight="1" x14ac:dyDescent="0.25">
      <c r="A17" s="136" t="str">
        <f>VLOOKUP(B17,'[2]LISTADO ATM'!$A$2:$C$822,3,0)</f>
        <v>NORTE</v>
      </c>
      <c r="B17" s="161">
        <v>969</v>
      </c>
      <c r="C17" s="136" t="str">
        <f>VLOOKUP(B17,'[2]LISTADO ATM'!$A$2:$B$822,2,0)</f>
        <v xml:space="preserve">ATM Oficina El Sol I (Santiago) </v>
      </c>
      <c r="D17" s="134" t="s">
        <v>2621</v>
      </c>
      <c r="E17" s="161" t="s">
        <v>2629</v>
      </c>
    </row>
    <row r="18" spans="1:5" s="108" customFormat="1" ht="18" customHeight="1" x14ac:dyDescent="0.25">
      <c r="A18" s="136" t="str">
        <f>VLOOKUP(B18,'[2]LISTADO ATM'!$A$2:$C$822,3,0)</f>
        <v>ESTE</v>
      </c>
      <c r="B18" s="136">
        <v>345</v>
      </c>
      <c r="C18" s="136" t="str">
        <f>VLOOKUP(B18,'[2]LISTADO ATM'!$A$2:$B$822,2,0)</f>
        <v>ATM Ofic. Yamasa II</v>
      </c>
      <c r="D18" s="134" t="s">
        <v>2621</v>
      </c>
      <c r="E18" s="161" t="s">
        <v>2651</v>
      </c>
    </row>
    <row r="19" spans="1:5" s="108" customFormat="1" ht="18" customHeight="1" x14ac:dyDescent="0.25">
      <c r="A19" s="136" t="str">
        <f>VLOOKUP(B19,'[2]LISTADO ATM'!$A$2:$C$822,3,0)</f>
        <v>DISTRITO NACIONAL</v>
      </c>
      <c r="B19" s="136">
        <v>957</v>
      </c>
      <c r="C19" s="136" t="str">
        <f>VLOOKUP(B19,'[2]LISTADO ATM'!$A$2:$B$822,2,0)</f>
        <v xml:space="preserve">ATM Oficina Venezuela </v>
      </c>
      <c r="D19" s="134" t="s">
        <v>2621</v>
      </c>
      <c r="E19" s="161" t="s">
        <v>2649</v>
      </c>
    </row>
    <row r="20" spans="1:5" s="114" customFormat="1" ht="18" customHeight="1" x14ac:dyDescent="0.25">
      <c r="A20" s="136" t="str">
        <f>VLOOKUP(B20,'[2]LISTADO ATM'!$A$2:$C$822,3,0)</f>
        <v>ESTE</v>
      </c>
      <c r="B20" s="136">
        <v>609</v>
      </c>
      <c r="C20" s="136" t="str">
        <f>VLOOKUP(B20,'[2]LISTADO ATM'!$A$2:$B$822,2,0)</f>
        <v xml:space="preserve">ATM S/M Jumbo (San Pedro) </v>
      </c>
      <c r="D20" s="134" t="s">
        <v>2621</v>
      </c>
      <c r="E20" s="161" t="s">
        <v>2647</v>
      </c>
    </row>
    <row r="21" spans="1:5" s="114" customFormat="1" ht="18" customHeight="1" x14ac:dyDescent="0.25">
      <c r="A21" s="136" t="str">
        <f>VLOOKUP(B21,'[2]LISTADO ATM'!$A$2:$C$822,3,0)</f>
        <v>NORTE</v>
      </c>
      <c r="B21" s="161">
        <v>965</v>
      </c>
      <c r="C21" s="136" t="str">
        <f>VLOOKUP(B21,'[2]LISTADO ATM'!$A$2:$B$822,2,0)</f>
        <v xml:space="preserve">ATM S/M La Fuente FUN (Santiago) </v>
      </c>
      <c r="D21" s="134" t="s">
        <v>2621</v>
      </c>
      <c r="E21" s="161">
        <v>3335989514</v>
      </c>
    </row>
    <row r="22" spans="1:5" s="114" customFormat="1" ht="18" customHeight="1" x14ac:dyDescent="0.25">
      <c r="A22" s="136" t="str">
        <f>VLOOKUP(B22,'[2]LISTADO ATM'!$A$2:$C$822,3,0)</f>
        <v>ESTE</v>
      </c>
      <c r="B22" s="136">
        <v>912</v>
      </c>
      <c r="C22" s="136" t="str">
        <f>VLOOKUP(B22,'[2]LISTADO ATM'!$A$2:$B$822,2,0)</f>
        <v xml:space="preserve">ATM Oficina San Pedro II </v>
      </c>
      <c r="D22" s="134" t="s">
        <v>2621</v>
      </c>
      <c r="E22" s="161">
        <v>3335989524</v>
      </c>
    </row>
    <row r="23" spans="1:5" s="114" customFormat="1" ht="18" customHeight="1" x14ac:dyDescent="0.25">
      <c r="A23" s="136" t="str">
        <f>VLOOKUP(B23,'[2]LISTADO ATM'!$A$2:$C$822,3,0)</f>
        <v>NORTE</v>
      </c>
      <c r="B23" s="136">
        <v>119</v>
      </c>
      <c r="C23" s="136" t="str">
        <f>VLOOKUP(B23,'[2]LISTADO ATM'!$A$2:$B$822,2,0)</f>
        <v>ATM Oficina La Barranquita</v>
      </c>
      <c r="D23" s="134" t="s">
        <v>2621</v>
      </c>
      <c r="E23" s="161">
        <v>3335989525</v>
      </c>
    </row>
    <row r="24" spans="1:5" s="114" customFormat="1" ht="18" customHeight="1" x14ac:dyDescent="0.25">
      <c r="A24" s="136" t="str">
        <f>VLOOKUP(B24,'[2]LISTADO ATM'!$A$2:$C$822,3,0)</f>
        <v>DISTRITO NACIONAL</v>
      </c>
      <c r="B24" s="161">
        <v>237</v>
      </c>
      <c r="C24" s="136" t="str">
        <f>VLOOKUP(B24,'[2]LISTADO ATM'!$A$2:$B$822,2,0)</f>
        <v xml:space="preserve">ATM UNP Plaza Vásquez </v>
      </c>
      <c r="D24" s="134" t="s">
        <v>2621</v>
      </c>
      <c r="E24" s="161" t="s">
        <v>2679</v>
      </c>
    </row>
    <row r="25" spans="1:5" s="114" customFormat="1" ht="18" customHeight="1" x14ac:dyDescent="0.25">
      <c r="A25" s="136" t="str">
        <f>VLOOKUP(B25,'[2]LISTADO ATM'!$A$2:$C$822,3,0)</f>
        <v>NORTE</v>
      </c>
      <c r="B25" s="161">
        <v>606</v>
      </c>
      <c r="C25" s="136" t="str">
        <f>VLOOKUP(B25,'[2]LISTADO ATM'!$A$2:$B$822,2,0)</f>
        <v xml:space="preserve">ATM UNP Manolo Tavarez Justo </v>
      </c>
      <c r="D25" s="134" t="s">
        <v>2621</v>
      </c>
      <c r="E25" s="161" t="s">
        <v>2681</v>
      </c>
    </row>
    <row r="26" spans="1:5" s="114" customFormat="1" ht="18" customHeight="1" x14ac:dyDescent="0.25">
      <c r="A26" s="136" t="str">
        <f>VLOOKUP(B26,'[2]LISTADO ATM'!$A$2:$C$822,3,0)</f>
        <v>NORTE</v>
      </c>
      <c r="B26" s="161">
        <v>351</v>
      </c>
      <c r="C26" s="136" t="str">
        <f>VLOOKUP(B26,'[2]LISTADO ATM'!$A$2:$B$822,2,0)</f>
        <v xml:space="preserve">ATM S/M José Luís (Puerto Plata) </v>
      </c>
      <c r="D26" s="134" t="s">
        <v>2621</v>
      </c>
      <c r="E26" s="152">
        <v>3335989648</v>
      </c>
    </row>
    <row r="27" spans="1:5" s="114" customFormat="1" ht="18.75" customHeight="1" x14ac:dyDescent="0.25">
      <c r="A27" s="136" t="str">
        <f>VLOOKUP(B27,'[2]LISTADO ATM'!$A$2:$C$822,3,0)</f>
        <v>ESTE</v>
      </c>
      <c r="B27" s="136">
        <v>630</v>
      </c>
      <c r="C27" s="136" t="str">
        <f>VLOOKUP(B27,'[2]LISTADO ATM'!$A$2:$B$822,2,0)</f>
        <v xml:space="preserve">ATM Oficina Plaza Zaglul (SPM) </v>
      </c>
      <c r="D27" s="134" t="s">
        <v>2621</v>
      </c>
      <c r="E27" s="152">
        <v>3335989649</v>
      </c>
    </row>
    <row r="28" spans="1:5" s="123" customFormat="1" ht="18.75" customHeight="1" x14ac:dyDescent="0.25">
      <c r="A28" s="136" t="str">
        <f>VLOOKUP(B28,'[2]LISTADO ATM'!$A$2:$C$822,3,0)</f>
        <v>NORTE</v>
      </c>
      <c r="B28" s="136">
        <v>256</v>
      </c>
      <c r="C28" s="136" t="str">
        <f>VLOOKUP(B28,'[2]LISTADO ATM'!$A$2:$B$822,2,0)</f>
        <v xml:space="preserve">ATM Oficina Licey Al Medio </v>
      </c>
      <c r="D28" s="134" t="s">
        <v>2621</v>
      </c>
      <c r="E28" s="152">
        <v>3335989650</v>
      </c>
    </row>
    <row r="29" spans="1:5" s="123" customFormat="1" ht="18.75" customHeight="1" x14ac:dyDescent="0.25">
      <c r="A29" s="136" t="str">
        <f>VLOOKUP(B29,'[2]LISTADO ATM'!$A$2:$C$822,3,0)</f>
        <v>NORTE</v>
      </c>
      <c r="B29" s="136">
        <v>796</v>
      </c>
      <c r="C29" s="136" t="str">
        <f>VLOOKUP(B29,'[2]LISTADO ATM'!$A$2:$B$822,2,0)</f>
        <v xml:space="preserve">ATM Oficina Plaza Ventura (Nagua) </v>
      </c>
      <c r="D29" s="134" t="s">
        <v>2621</v>
      </c>
      <c r="E29" s="152">
        <v>3335989657</v>
      </c>
    </row>
    <row r="30" spans="1:5" s="123" customFormat="1" ht="18.75" customHeight="1" x14ac:dyDescent="0.25">
      <c r="A30" s="136" t="str">
        <f>VLOOKUP(B30,'[2]LISTADO ATM'!$A$2:$C$822,3,0)</f>
        <v>NORTE</v>
      </c>
      <c r="B30" s="136">
        <v>754</v>
      </c>
      <c r="C30" s="136" t="str">
        <f>VLOOKUP(B30,'[2]LISTADO ATM'!$A$2:$B$822,2,0)</f>
        <v xml:space="preserve">ATM Autobanco Oficina Licey al Medio </v>
      </c>
      <c r="D30" s="134" t="s">
        <v>2621</v>
      </c>
      <c r="E30" s="152">
        <v>3335989661</v>
      </c>
    </row>
    <row r="31" spans="1:5" s="123" customFormat="1" ht="18.75" customHeight="1" x14ac:dyDescent="0.25">
      <c r="A31" s="136" t="str">
        <f>VLOOKUP(B31,'[2]LISTADO ATM'!$A$2:$C$822,3,0)</f>
        <v>ESTE</v>
      </c>
      <c r="B31" s="136">
        <v>385</v>
      </c>
      <c r="C31" s="136" t="str">
        <f>VLOOKUP(B31,'[2]LISTADO ATM'!$A$2:$B$822,2,0)</f>
        <v xml:space="preserve">ATM Plaza Verón I </v>
      </c>
      <c r="D31" s="134" t="s">
        <v>2621</v>
      </c>
      <c r="E31" s="152">
        <v>3335989665</v>
      </c>
    </row>
    <row r="32" spans="1:5" s="123" customFormat="1" ht="18.75" customHeight="1" x14ac:dyDescent="0.25">
      <c r="A32" s="136" t="str">
        <f>VLOOKUP(B32,'[2]LISTADO ATM'!$A$2:$C$822,3,0)</f>
        <v>SUR</v>
      </c>
      <c r="B32" s="136">
        <v>50</v>
      </c>
      <c r="C32" s="136" t="str">
        <f>VLOOKUP(B32,'[2]LISTADO ATM'!$A$2:$B$822,2,0)</f>
        <v xml:space="preserve">ATM Oficina Padre Las Casas (Azua) </v>
      </c>
      <c r="D32" s="134" t="s">
        <v>2621</v>
      </c>
      <c r="E32" s="152">
        <v>3335989693</v>
      </c>
    </row>
    <row r="33" spans="1:10" s="114" customFormat="1" ht="18.75" customHeight="1" x14ac:dyDescent="0.25">
      <c r="A33" s="136" t="str">
        <f>VLOOKUP(B33,'[2]LISTADO ATM'!$A$2:$C$822,3,0)</f>
        <v>SUR</v>
      </c>
      <c r="B33" s="136">
        <v>766</v>
      </c>
      <c r="C33" s="136" t="str">
        <f>VLOOKUP(B33,'[2]LISTADO ATM'!$A$2:$B$822,2,0)</f>
        <v xml:space="preserve">ATM Oficina Azua II </v>
      </c>
      <c r="D33" s="134" t="s">
        <v>2621</v>
      </c>
      <c r="E33" s="152">
        <v>3335989706</v>
      </c>
    </row>
    <row r="34" spans="1:10" s="114" customFormat="1" ht="18.75" customHeight="1" x14ac:dyDescent="0.25">
      <c r="A34" s="136" t="str">
        <f>VLOOKUP(B34,'[2]LISTADO ATM'!$A$2:$C$822,3,0)</f>
        <v>SUR</v>
      </c>
      <c r="B34" s="136">
        <v>750</v>
      </c>
      <c r="C34" s="136" t="str">
        <f>VLOOKUP(B34,'[2]LISTADO ATM'!$A$2:$B$822,2,0)</f>
        <v xml:space="preserve">ATM UNP Duvergé </v>
      </c>
      <c r="D34" s="134" t="s">
        <v>2621</v>
      </c>
      <c r="E34" s="152">
        <v>3335989707</v>
      </c>
    </row>
    <row r="35" spans="1:10" s="114" customFormat="1" ht="18" customHeight="1" x14ac:dyDescent="0.25">
      <c r="A35" s="136" t="str">
        <f>VLOOKUP(B35,'[2]LISTADO ATM'!$A$2:$C$822,3,0)</f>
        <v>DISTRITO NACIONAL</v>
      </c>
      <c r="B35" s="136">
        <v>234</v>
      </c>
      <c r="C35" s="136" t="str">
        <f>VLOOKUP(B35,'[2]LISTADO ATM'!$A$2:$B$822,2,0)</f>
        <v xml:space="preserve">ATM Oficina Boca Chica I </v>
      </c>
      <c r="D35" s="134" t="s">
        <v>2621</v>
      </c>
      <c r="E35" s="152">
        <v>3335989716</v>
      </c>
    </row>
    <row r="36" spans="1:10" s="114" customFormat="1" ht="18.75" customHeight="1" x14ac:dyDescent="0.25">
      <c r="A36" s="136" t="str">
        <f>VLOOKUP(B36,'[2]LISTADO ATM'!$A$2:$C$822,3,0)</f>
        <v>DISTRITO NACIONAL</v>
      </c>
      <c r="B36" s="161">
        <v>267</v>
      </c>
      <c r="C36" s="136" t="str">
        <f>VLOOKUP(B36,'[2]LISTADO ATM'!$A$2:$B$822,2,0)</f>
        <v xml:space="preserve">ATM Centro de Caja México </v>
      </c>
      <c r="D36" s="134" t="s">
        <v>2621</v>
      </c>
      <c r="E36" s="161" t="s">
        <v>2675</v>
      </c>
      <c r="G36" s="122"/>
    </row>
    <row r="37" spans="1:10" s="114" customFormat="1" ht="18" customHeight="1" x14ac:dyDescent="0.25">
      <c r="A37" s="136" t="str">
        <f>VLOOKUP(B37,'[2]LISTADO ATM'!$A$2:$C$822,3,0)</f>
        <v>DISTRITO NACIONAL</v>
      </c>
      <c r="B37" s="161">
        <v>717</v>
      </c>
      <c r="C37" s="136" t="str">
        <f>VLOOKUP(B37,'[2]LISTADO ATM'!$A$2:$B$822,2,0)</f>
        <v xml:space="preserve">ATM Oficina Los Alcarrizos </v>
      </c>
      <c r="D37" s="134" t="s">
        <v>2621</v>
      </c>
      <c r="E37" s="161" t="s">
        <v>2640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36" t="str">
        <f>VLOOKUP(B38,'[2]LISTADO ATM'!$A$2:$C$822,3,0)</f>
        <v>NORTE</v>
      </c>
      <c r="B38" s="136">
        <v>910</v>
      </c>
      <c r="C38" s="136" t="str">
        <f>VLOOKUP(B38,'[2]LISTADO ATM'!$A$2:$B$822,2,0)</f>
        <v xml:space="preserve">ATM Oficina El Sol II (Santiago) </v>
      </c>
      <c r="D38" s="134" t="s">
        <v>2621</v>
      </c>
      <c r="E38" s="161" t="s">
        <v>2645</v>
      </c>
      <c r="F38" s="122"/>
      <c r="G38" s="122"/>
      <c r="H38" s="122"/>
      <c r="I38" s="122"/>
      <c r="J38" s="122"/>
    </row>
    <row r="39" spans="1:10" s="122" customFormat="1" ht="18" x14ac:dyDescent="0.25">
      <c r="A39" s="136" t="str">
        <f>VLOOKUP(B39,'[2]LISTADO ATM'!$A$2:$C$822,3,0)</f>
        <v>ESTE</v>
      </c>
      <c r="B39" s="136">
        <v>111</v>
      </c>
      <c r="C39" s="136" t="str">
        <f>VLOOKUP(B39,'[2]LISTADO ATM'!$A$2:$B$822,2,0)</f>
        <v xml:space="preserve">ATM Oficina San Pedro </v>
      </c>
      <c r="D39" s="134" t="s">
        <v>2621</v>
      </c>
      <c r="E39" s="161">
        <v>3335989636</v>
      </c>
    </row>
    <row r="40" spans="1:10" s="122" customFormat="1" ht="18.75" customHeight="1" x14ac:dyDescent="0.25">
      <c r="A40" s="136" t="str">
        <f>VLOOKUP(B40,'[2]LISTADO ATM'!$A$2:$C$822,3,0)</f>
        <v>SUR</v>
      </c>
      <c r="B40" s="136">
        <v>765</v>
      </c>
      <c r="C40" s="136" t="str">
        <f>VLOOKUP(B40,'[2]LISTADO ATM'!$A$2:$B$822,2,0)</f>
        <v xml:space="preserve">ATM Oficina Azua I </v>
      </c>
      <c r="D40" s="134" t="s">
        <v>2621</v>
      </c>
      <c r="E40" s="149">
        <v>3335989664</v>
      </c>
    </row>
    <row r="41" spans="1:10" s="122" customFormat="1" ht="18.75" customHeight="1" x14ac:dyDescent="0.25">
      <c r="A41" s="136" t="str">
        <f>VLOOKUP(B41,'[2]LISTADO ATM'!$A$2:$C$822,3,0)</f>
        <v>NORTE</v>
      </c>
      <c r="B41" s="136">
        <v>388</v>
      </c>
      <c r="C41" s="136" t="str">
        <f>VLOOKUP(B41,'[2]LISTADO ATM'!$A$2:$B$822,2,0)</f>
        <v xml:space="preserve">ATM Multicentro La Sirena Puerto Plata </v>
      </c>
      <c r="D41" s="134" t="s">
        <v>2621</v>
      </c>
      <c r="E41" s="149" t="s">
        <v>2739</v>
      </c>
    </row>
    <row r="42" spans="1:10" s="122" customFormat="1" ht="18" x14ac:dyDescent="0.25">
      <c r="A42" s="136" t="str">
        <f>VLOOKUP(B42,'[2]LISTADO ATM'!$A$2:$C$822,3,0)</f>
        <v>ESTE</v>
      </c>
      <c r="B42" s="161">
        <v>293</v>
      </c>
      <c r="C42" s="136" t="str">
        <f>VLOOKUP(B42,'[2]LISTADO ATM'!$A$2:$B$822,2,0)</f>
        <v xml:space="preserve">ATM S/M Nueva Visión (San Pedro) </v>
      </c>
      <c r="D42" s="134" t="s">
        <v>2621</v>
      </c>
      <c r="E42" s="149">
        <v>3335989714</v>
      </c>
    </row>
    <row r="43" spans="1:10" s="122" customFormat="1" ht="18" customHeight="1" x14ac:dyDescent="0.25">
      <c r="A43" s="136" t="str">
        <f>VLOOKUP(B43,'[2]LISTADO ATM'!$A$2:$C$822,3,0)</f>
        <v>ESTE</v>
      </c>
      <c r="B43" s="161">
        <v>330</v>
      </c>
      <c r="C43" s="136" t="str">
        <f>VLOOKUP(B43,'[2]LISTADO ATM'!$A$2:$B$822,2,0)</f>
        <v xml:space="preserve">ATM Oficina Boulevard (Higuey) </v>
      </c>
      <c r="D43" s="134" t="s">
        <v>2621</v>
      </c>
      <c r="E43" s="152">
        <v>3335989713</v>
      </c>
    </row>
    <row r="44" spans="1:10" s="122" customFormat="1" ht="18" x14ac:dyDescent="0.25">
      <c r="A44" s="136" t="str">
        <f>VLOOKUP(B44,'[2]LISTADO ATM'!$A$2:$C$822,3,0)</f>
        <v>NORTE</v>
      </c>
      <c r="B44" s="161">
        <v>380</v>
      </c>
      <c r="C44" s="136" t="str">
        <f>VLOOKUP(B44,'[2]LISTADO ATM'!$A$2:$B$822,2,0)</f>
        <v xml:space="preserve">ATM Oficina Navarrete </v>
      </c>
      <c r="D44" s="134" t="s">
        <v>2621</v>
      </c>
      <c r="E44" s="152">
        <v>3335989157</v>
      </c>
    </row>
    <row r="45" spans="1:10" s="114" customFormat="1" ht="18" customHeight="1" x14ac:dyDescent="0.25">
      <c r="A45" s="136" t="str">
        <f>VLOOKUP(B45,'[2]LISTADO ATM'!$A$2:$C$822,3,0)</f>
        <v>NORTE</v>
      </c>
      <c r="B45" s="136">
        <v>636</v>
      </c>
      <c r="C45" s="136" t="str">
        <f>VLOOKUP(B45,'[2]LISTADO ATM'!$A$2:$B$822,2,0)</f>
        <v xml:space="preserve">ATM Oficina Tamboríl </v>
      </c>
      <c r="D45" s="134" t="s">
        <v>2621</v>
      </c>
      <c r="E45" s="152">
        <v>3335990389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ATM'!$A$2:$C$822,3,0)</f>
        <v>DISTRITO NACIONAL</v>
      </c>
      <c r="B46" s="136">
        <v>527</v>
      </c>
      <c r="C46" s="136" t="str">
        <f>VLOOKUP(B46,'[2]LISTADO ATM'!$A$2:$B$822,2,0)</f>
        <v>ATM Oficina Zona Oriental II</v>
      </c>
      <c r="D46" s="134" t="s">
        <v>2621</v>
      </c>
      <c r="E46" s="161">
        <v>3335989522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ATM'!$A$2:$C$822,3,0)</f>
        <v>SUR</v>
      </c>
      <c r="B47" s="136">
        <v>881</v>
      </c>
      <c r="C47" s="136" t="str">
        <f>VLOOKUP(B47,'[2]LISTADO ATM'!$A$2:$B$822,2,0)</f>
        <v xml:space="preserve">ATM UNP Yaguate (San Cristóbal) </v>
      </c>
      <c r="D47" s="134" t="s">
        <v>2621</v>
      </c>
      <c r="E47" s="161">
        <v>3335989523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ATM'!$A$2:$C$822,3,0)</f>
        <v>ESTE</v>
      </c>
      <c r="B48" s="136">
        <v>842</v>
      </c>
      <c r="C48" s="136" t="str">
        <f>VLOOKUP(B48,'[2]LISTADO ATM'!$A$2:$B$822,2,0)</f>
        <v xml:space="preserve">ATM Plaza Orense II (La Romana) </v>
      </c>
      <c r="D48" s="134" t="s">
        <v>2621</v>
      </c>
      <c r="E48" s="161">
        <v>3335989526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36" t="str">
        <f>VLOOKUP(B49,'[2]LISTADO ATM'!$A$2:$C$822,3,0)</f>
        <v>NORTE</v>
      </c>
      <c r="B49" s="136">
        <v>285</v>
      </c>
      <c r="C49" s="136" t="str">
        <f>VLOOKUP(B49,'[2]LISTADO ATM'!$A$2:$B$822,2,0)</f>
        <v xml:space="preserve">ATM Oficina Camino Real (Puerto Plata) </v>
      </c>
      <c r="D49" s="134" t="s">
        <v>2621</v>
      </c>
      <c r="E49" s="161" t="s">
        <v>2663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36" t="str">
        <f>VLOOKUP(B50,'[2]LISTADO ATM'!$A$2:$C$822,3,0)</f>
        <v>DISTRITO NACIONAL</v>
      </c>
      <c r="B50" s="136">
        <v>23</v>
      </c>
      <c r="C50" s="136" t="str">
        <f>VLOOKUP(B50,'[2]LISTADO ATM'!$A$2:$B$822,2,0)</f>
        <v xml:space="preserve">ATM Oficina México </v>
      </c>
      <c r="D50" s="134" t="s">
        <v>2621</v>
      </c>
      <c r="E50" s="161" t="s">
        <v>2662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36" t="str">
        <f>VLOOKUP(B51,'[2]LISTADO ATM'!$A$2:$C$822,3,0)</f>
        <v>DISTRITO NACIONAL</v>
      </c>
      <c r="B51" s="136">
        <v>698</v>
      </c>
      <c r="C51" s="136" t="str">
        <f>VLOOKUP(B51,'[2]LISTADO ATM'!$A$2:$B$822,2,0)</f>
        <v>ATM Parador Bellamar</v>
      </c>
      <c r="D51" s="134" t="s">
        <v>2621</v>
      </c>
      <c r="E51" s="161" t="s">
        <v>2678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36" t="str">
        <f>VLOOKUP(B52,'[2]LISTADO ATM'!$A$2:$C$822,3,0)</f>
        <v>NORTE</v>
      </c>
      <c r="B52" s="136">
        <v>633</v>
      </c>
      <c r="C52" s="136" t="str">
        <f>VLOOKUP(B52,'[2]LISTADO ATM'!$A$2:$B$822,2,0)</f>
        <v xml:space="preserve">ATM Autobanco Las Colinas </v>
      </c>
      <c r="D52" s="134" t="s">
        <v>2621</v>
      </c>
      <c r="E52" s="161" t="s">
        <v>2677</v>
      </c>
    </row>
    <row r="53" spans="1:10" s="114" customFormat="1" ht="18" customHeight="1" x14ac:dyDescent="0.25">
      <c r="A53" s="136" t="str">
        <f>VLOOKUP(B53,'[2]LISTADO ATM'!$A$2:$C$822,3,0)</f>
        <v>ESTE</v>
      </c>
      <c r="B53" s="136">
        <v>963</v>
      </c>
      <c r="C53" s="136" t="str">
        <f>VLOOKUP(B53,'[2]LISTADO ATM'!$A$2:$B$822,2,0)</f>
        <v xml:space="preserve">ATM Multiplaza La Romana </v>
      </c>
      <c r="D53" s="134" t="s">
        <v>2621</v>
      </c>
      <c r="E53" s="161" t="s">
        <v>2683</v>
      </c>
    </row>
    <row r="54" spans="1:10" s="114" customFormat="1" ht="18" customHeight="1" x14ac:dyDescent="0.25">
      <c r="A54" s="136" t="str">
        <f>VLOOKUP(B54,'[2]LISTADO ATM'!$A$2:$C$822,3,0)</f>
        <v>SUR</v>
      </c>
      <c r="B54" s="136">
        <v>984</v>
      </c>
      <c r="C54" s="136" t="str">
        <f>VLOOKUP(B54,'[2]LISTADO ATM'!$A$2:$B$822,2,0)</f>
        <v xml:space="preserve">ATM Oficina Neiba II </v>
      </c>
      <c r="D54" s="134" t="s">
        <v>2621</v>
      </c>
      <c r="E54" s="149">
        <v>3335989634</v>
      </c>
    </row>
    <row r="55" spans="1:10" s="114" customFormat="1" ht="18.75" customHeight="1" x14ac:dyDescent="0.25">
      <c r="A55" s="136" t="str">
        <f>VLOOKUP(B55,'[2]LISTADO ATM'!$A$2:$C$822,3,0)</f>
        <v>DISTRITO NACIONAL</v>
      </c>
      <c r="B55" s="136">
        <v>929</v>
      </c>
      <c r="C55" s="136" t="str">
        <f>VLOOKUP(B55,'[2]LISTADO ATM'!$A$2:$B$822,2,0)</f>
        <v>ATM Autoservicio Nacional El Conde</v>
      </c>
      <c r="D55" s="134" t="s">
        <v>2621</v>
      </c>
      <c r="E55" s="152">
        <v>3335989635</v>
      </c>
    </row>
    <row r="56" spans="1:10" s="114" customFormat="1" ht="18" customHeight="1" x14ac:dyDescent="0.25">
      <c r="A56" s="136" t="str">
        <f>VLOOKUP(B56,'[2]LISTADO ATM'!$A$2:$C$822,3,0)</f>
        <v>DISTRITO NACIONAL</v>
      </c>
      <c r="B56" s="136">
        <v>684</v>
      </c>
      <c r="C56" s="136" t="str">
        <f>VLOOKUP(B56,'[2]LISTADO ATM'!$A$2:$B$822,2,0)</f>
        <v>ATM Estación Texaco Prolongación 27 Febrero</v>
      </c>
      <c r="D56" s="134" t="s">
        <v>2621</v>
      </c>
      <c r="E56" s="152">
        <v>3335989652</v>
      </c>
    </row>
    <row r="57" spans="1:10" s="122" customFormat="1" ht="18" customHeight="1" x14ac:dyDescent="0.25">
      <c r="A57" s="136" t="str">
        <f>VLOOKUP(B57,'[2]LISTADO ATM'!$A$2:$C$822,3,0)</f>
        <v>NORTE</v>
      </c>
      <c r="B57" s="136">
        <v>189</v>
      </c>
      <c r="C57" s="136" t="str">
        <f>VLOOKUP(B57,'[2]LISTADO ATM'!$A$2:$B$822,2,0)</f>
        <v xml:space="preserve">ATM Comando Regional Cibao Central P.N. </v>
      </c>
      <c r="D57" s="134" t="s">
        <v>2621</v>
      </c>
      <c r="E57" s="152">
        <v>3335989660</v>
      </c>
    </row>
    <row r="58" spans="1:10" s="122" customFormat="1" ht="18" customHeight="1" x14ac:dyDescent="0.25">
      <c r="A58" s="136" t="str">
        <f>VLOOKUP(B58,'[2]LISTADO ATM'!$A$2:$C$822,3,0)</f>
        <v>NORTE</v>
      </c>
      <c r="B58" s="136">
        <v>304</v>
      </c>
      <c r="C58" s="136" t="str">
        <f>VLOOKUP(B58,'[2]LISTADO ATM'!$A$2:$B$822,2,0)</f>
        <v xml:space="preserve">ATM Multicentro La Sirena Estrella Sadhala </v>
      </c>
      <c r="D58" s="134" t="s">
        <v>2621</v>
      </c>
      <c r="E58" s="152">
        <v>3335989667</v>
      </c>
    </row>
    <row r="59" spans="1:10" s="122" customFormat="1" ht="18" customHeight="1" x14ac:dyDescent="0.25">
      <c r="A59" s="136" t="str">
        <f>VLOOKUP(B59,'[2]LISTADO ATM'!$A$2:$C$822,3,0)</f>
        <v>NORTE</v>
      </c>
      <c r="B59" s="136">
        <v>716</v>
      </c>
      <c r="C59" s="136" t="str">
        <f>VLOOKUP(B59,'[2]LISTADO ATM'!$A$2:$B$822,2,0)</f>
        <v xml:space="preserve">ATM Oficina Zona Franca (Santiago) </v>
      </c>
      <c r="D59" s="134" t="s">
        <v>2621</v>
      </c>
      <c r="E59" s="152">
        <v>3335989674</v>
      </c>
    </row>
    <row r="60" spans="1:10" s="122" customFormat="1" ht="18" x14ac:dyDescent="0.25">
      <c r="A60" s="136" t="str">
        <f>VLOOKUP(B60,'[2]LISTADO ATM'!$A$2:$C$822,3,0)</f>
        <v>DISTRITO NACIONAL</v>
      </c>
      <c r="B60" s="136">
        <v>422</v>
      </c>
      <c r="C60" s="136" t="str">
        <f>VLOOKUP(B60,'[2]LISTADO ATM'!$A$2:$B$822,2,0)</f>
        <v xml:space="preserve">ATM Olé Manoguayabo </v>
      </c>
      <c r="D60" s="134" t="s">
        <v>2621</v>
      </c>
      <c r="E60" s="152">
        <v>3335989677</v>
      </c>
    </row>
    <row r="61" spans="1:10" s="122" customFormat="1" ht="18" x14ac:dyDescent="0.25">
      <c r="A61" s="136" t="str">
        <f>VLOOKUP(B61,'[2]LISTADO ATM'!$A$2:$C$822,3,0)</f>
        <v>ESTE</v>
      </c>
      <c r="B61" s="136">
        <v>429</v>
      </c>
      <c r="C61" s="136" t="str">
        <f>VLOOKUP(B61,'[2]LISTADO ATM'!$A$2:$B$822,2,0)</f>
        <v xml:space="preserve">ATM Oficina Jumbo La Romana </v>
      </c>
      <c r="D61" s="134" t="s">
        <v>2621</v>
      </c>
      <c r="E61" s="152">
        <v>3335989679</v>
      </c>
    </row>
    <row r="62" spans="1:10" s="122" customFormat="1" ht="18" customHeight="1" x14ac:dyDescent="0.25">
      <c r="A62" s="136" t="str">
        <f>VLOOKUP(B62,'[2]LISTADO ATM'!$A$2:$C$822,3,0)</f>
        <v>NORTE</v>
      </c>
      <c r="B62" s="136">
        <v>712</v>
      </c>
      <c r="C62" s="136" t="str">
        <f>VLOOKUP(B62,'[2]LISTADO ATM'!$A$2:$B$822,2,0)</f>
        <v xml:space="preserve">ATM Oficina Imbert </v>
      </c>
      <c r="D62" s="134" t="s">
        <v>2621</v>
      </c>
      <c r="E62" s="152">
        <v>3335989692</v>
      </c>
    </row>
    <row r="63" spans="1:10" s="123" customFormat="1" ht="18" customHeight="1" x14ac:dyDescent="0.25">
      <c r="A63" s="136" t="str">
        <f>VLOOKUP(B63,'[2]LISTADO ATM'!$A$2:$C$822,3,0)</f>
        <v>DISTRITO NACIONAL</v>
      </c>
      <c r="B63" s="136">
        <v>235</v>
      </c>
      <c r="C63" s="136" t="str">
        <f>VLOOKUP(B63,'[2]LISTADO ATM'!$A$2:$B$822,2,0)</f>
        <v xml:space="preserve">ATM Oficina Multicentro La Sirena San Isidro </v>
      </c>
      <c r="D63" s="134" t="s">
        <v>2621</v>
      </c>
      <c r="E63" s="152">
        <v>3335989715</v>
      </c>
    </row>
    <row r="64" spans="1:10" s="123" customFormat="1" ht="18" customHeight="1" x14ac:dyDescent="0.25">
      <c r="A64" s="136" t="str">
        <f>VLOOKUP(B64,'[2]LISTADO ATM'!$A$2:$C$822,3,0)</f>
        <v>NORTE</v>
      </c>
      <c r="B64" s="136">
        <v>144</v>
      </c>
      <c r="C64" s="136" t="str">
        <f>VLOOKUP(B64,'[2]LISTADO ATM'!$A$2:$B$822,2,0)</f>
        <v xml:space="preserve">ATM Oficina Villa Altagracia </v>
      </c>
      <c r="D64" s="134" t="s">
        <v>2621</v>
      </c>
      <c r="E64" s="152">
        <v>3335989717</v>
      </c>
    </row>
    <row r="65" spans="1:5" s="123" customFormat="1" ht="18" customHeight="1" x14ac:dyDescent="0.25">
      <c r="A65" s="136" t="str">
        <f>VLOOKUP(B65,'[2]LISTADO ATM'!$A$2:$C$822,3,0)</f>
        <v>ESTE</v>
      </c>
      <c r="B65" s="136">
        <v>427</v>
      </c>
      <c r="C65" s="136" t="str">
        <f>VLOOKUP(B65,'[2]LISTADO ATM'!$A$2:$B$822,2,0)</f>
        <v xml:space="preserve">ATM Almacenes Iberia (Hato Mayor) </v>
      </c>
      <c r="D65" s="134" t="s">
        <v>2621</v>
      </c>
      <c r="E65" s="152">
        <v>3335990403</v>
      </c>
    </row>
    <row r="66" spans="1:5" s="123" customFormat="1" ht="18" customHeight="1" x14ac:dyDescent="0.25">
      <c r="A66" s="136" t="str">
        <f>VLOOKUP(B66,'[2]LISTADO ATM'!$A$2:$C$822,3,0)</f>
        <v>DISTRITO NACIONAL</v>
      </c>
      <c r="B66" s="136">
        <v>583</v>
      </c>
      <c r="C66" s="136" t="str">
        <f>VLOOKUP(B66,'[2]LISTADO ATM'!$A$2:$B$822,2,0)</f>
        <v xml:space="preserve">ATM Ministerio Fuerzas Armadas I </v>
      </c>
      <c r="D66" s="134" t="s">
        <v>2621</v>
      </c>
      <c r="E66" s="152">
        <v>3335990557</v>
      </c>
    </row>
    <row r="67" spans="1:5" s="123" customFormat="1" ht="18" customHeight="1" x14ac:dyDescent="0.25">
      <c r="A67" s="136" t="str">
        <f>VLOOKUP(B67,'[2]LISTADO ATM'!$A$2:$C$822,3,0)</f>
        <v>DISTRITO NACIONAL</v>
      </c>
      <c r="B67" s="136">
        <v>414</v>
      </c>
      <c r="C67" s="136" t="str">
        <f>VLOOKUP(B67,'[2]LISTADO ATM'!$A$2:$B$822,2,0)</f>
        <v>ATM Villa Francisca II</v>
      </c>
      <c r="D67" s="134" t="s">
        <v>2621</v>
      </c>
      <c r="E67" s="152">
        <v>3335990569</v>
      </c>
    </row>
    <row r="68" spans="1:5" s="123" customFormat="1" ht="18" customHeight="1" x14ac:dyDescent="0.25">
      <c r="A68" s="136" t="str">
        <f>VLOOKUP(B68,'[2]LISTADO ATM'!$A$2:$C$822,3,0)</f>
        <v>NORTE</v>
      </c>
      <c r="B68" s="136">
        <v>138</v>
      </c>
      <c r="C68" s="136" t="str">
        <f>VLOOKUP(B68,'[2]LISTADO ATM'!$A$2:$B$822,2,0)</f>
        <v xml:space="preserve">ATM UNP Fantino </v>
      </c>
      <c r="D68" s="134" t="s">
        <v>2621</v>
      </c>
      <c r="E68" s="152" t="s">
        <v>2740</v>
      </c>
    </row>
    <row r="69" spans="1:5" s="123" customFormat="1" ht="18" customHeight="1" x14ac:dyDescent="0.25">
      <c r="A69" s="136" t="str">
        <f>VLOOKUP(B69,'[2]LISTADO ATM'!$A$2:$C$822,3,0)</f>
        <v>NORTE</v>
      </c>
      <c r="B69" s="136">
        <v>594</v>
      </c>
      <c r="C69" s="136" t="str">
        <f>VLOOKUP(B69,'[2]LISTADO ATM'!$A$2:$B$822,2,0)</f>
        <v xml:space="preserve">ATM Plaza Venezuela II (Santiago) </v>
      </c>
      <c r="D69" s="134" t="s">
        <v>2621</v>
      </c>
      <c r="E69" s="152">
        <v>3335990763</v>
      </c>
    </row>
    <row r="70" spans="1:5" s="122" customFormat="1" ht="18.75" customHeight="1" x14ac:dyDescent="0.25">
      <c r="A70" s="136" t="str">
        <f>VLOOKUP(B70,'[2]LISTADO ATM'!$A$2:$C$822,3,0)</f>
        <v>DISTRITO NACIONAL</v>
      </c>
      <c r="B70" s="136">
        <v>821</v>
      </c>
      <c r="C70" s="136" t="str">
        <f>VLOOKUP(B70,'[2]LISTADO ATM'!$A$2:$B$822,2,0)</f>
        <v xml:space="preserve">ATM S/M Bravo Churchill </v>
      </c>
      <c r="D70" s="134" t="s">
        <v>2621</v>
      </c>
      <c r="E70" s="152">
        <v>3335990778</v>
      </c>
    </row>
    <row r="71" spans="1:5" s="123" customFormat="1" ht="18.75" customHeight="1" x14ac:dyDescent="0.25">
      <c r="A71" s="136" t="str">
        <f>VLOOKUP(B71,'[2]LISTADO ATM'!$A$2:$C$822,3,0)</f>
        <v>ESTE</v>
      </c>
      <c r="B71" s="161">
        <v>843</v>
      </c>
      <c r="C71" s="136" t="str">
        <f>VLOOKUP(B71,'[2]LISTADO ATM'!$A$2:$B$822,2,0)</f>
        <v xml:space="preserve">ATM Oficina Romana Centro </v>
      </c>
      <c r="D71" s="134" t="s">
        <v>2621</v>
      </c>
      <c r="E71" s="161" t="s">
        <v>2652</v>
      </c>
    </row>
    <row r="72" spans="1:5" s="123" customFormat="1" ht="18.75" customHeight="1" x14ac:dyDescent="0.25">
      <c r="A72" s="136" t="str">
        <f>VLOOKUP(B72,'[2]LISTADO ATM'!$A$2:$C$822,3,0)</f>
        <v>NORTE</v>
      </c>
      <c r="B72" s="161">
        <v>208</v>
      </c>
      <c r="C72" s="136" t="str">
        <f>VLOOKUP(B72,'[2]LISTADO ATM'!$A$2:$B$822,2,0)</f>
        <v xml:space="preserve">ATM UNP Tireo </v>
      </c>
      <c r="D72" s="134" t="s">
        <v>2621</v>
      </c>
      <c r="E72" s="161" t="s">
        <v>2650</v>
      </c>
    </row>
    <row r="73" spans="1:5" s="123" customFormat="1" ht="18.75" customHeight="1" x14ac:dyDescent="0.25">
      <c r="A73" s="136" t="str">
        <f>VLOOKUP(B73,'[2]LISTADO ATM'!$A$2:$C$822,3,0)</f>
        <v>DISTRITO NACIONAL</v>
      </c>
      <c r="B73" s="136">
        <v>435</v>
      </c>
      <c r="C73" s="136" t="str">
        <f>VLOOKUP(B73,'[2]LISTADO ATM'!$A$2:$B$822,2,0)</f>
        <v xml:space="preserve">ATM Autobanco Torre I </v>
      </c>
      <c r="D73" s="134" t="s">
        <v>2621</v>
      </c>
      <c r="E73" s="161" t="s">
        <v>2664</v>
      </c>
    </row>
    <row r="74" spans="1:5" s="114" customFormat="1" ht="18" customHeight="1" x14ac:dyDescent="0.25">
      <c r="A74" s="136" t="str">
        <f>VLOOKUP(B74,'[2]LISTADO ATM'!$A$2:$C$822,3,0)</f>
        <v>DISTRITO NACIONAL</v>
      </c>
      <c r="B74" s="136">
        <v>437</v>
      </c>
      <c r="C74" s="136" t="str">
        <f>VLOOKUP(B74,'[2]LISTADO ATM'!$A$2:$B$822,2,0)</f>
        <v xml:space="preserve">ATM Autobanco Torre III </v>
      </c>
      <c r="D74" s="134" t="s">
        <v>2621</v>
      </c>
      <c r="E74" s="161">
        <v>3335989471</v>
      </c>
    </row>
    <row r="75" spans="1:5" s="122" customFormat="1" ht="18.75" customHeight="1" x14ac:dyDescent="0.25">
      <c r="A75" s="136" t="str">
        <f>VLOOKUP(B75,'[2]LISTADO ATM'!$A$2:$C$822,3,0)</f>
        <v>NORTE</v>
      </c>
      <c r="B75" s="136">
        <v>383</v>
      </c>
      <c r="C75" s="136" t="str">
        <f>VLOOKUP(B75,'[2]LISTADO ATM'!$A$2:$B$822,2,0)</f>
        <v>ATM S/M Daniel (Dajabón)</v>
      </c>
      <c r="D75" s="134" t="s">
        <v>2621</v>
      </c>
      <c r="E75" s="149">
        <v>3335989662</v>
      </c>
    </row>
    <row r="76" spans="1:5" s="122" customFormat="1" ht="18" customHeight="1" x14ac:dyDescent="0.25">
      <c r="A76" s="136" t="str">
        <f>VLOOKUP(B76,'[2]LISTADO ATM'!$A$2:$C$822,3,0)</f>
        <v>ESTE</v>
      </c>
      <c r="B76" s="136">
        <v>386</v>
      </c>
      <c r="C76" s="136" t="str">
        <f>VLOOKUP(B76,'[2]LISTADO ATM'!$A$2:$B$822,2,0)</f>
        <v xml:space="preserve">ATM Plaza Verón II </v>
      </c>
      <c r="D76" s="134" t="s">
        <v>2621</v>
      </c>
      <c r="E76" s="149" t="s">
        <v>2741</v>
      </c>
    </row>
    <row r="77" spans="1:5" s="122" customFormat="1" ht="18" customHeight="1" x14ac:dyDescent="0.25">
      <c r="A77" s="136" t="str">
        <f>VLOOKUP(B77,'[2]LISTADO ATM'!$A$2:$C$822,3,0)</f>
        <v>NORTE</v>
      </c>
      <c r="B77" s="161">
        <v>315</v>
      </c>
      <c r="C77" s="136" t="str">
        <f>VLOOKUP(B77,'[2]LISTADO ATM'!$A$2:$B$822,2,0)</f>
        <v xml:space="preserve">ATM Oficina Estrella Sadalá </v>
      </c>
      <c r="D77" s="134" t="s">
        <v>2621</v>
      </c>
      <c r="E77" s="152">
        <v>3335990317</v>
      </c>
    </row>
    <row r="78" spans="1:5" s="122" customFormat="1" ht="17.45" customHeight="1" x14ac:dyDescent="0.25">
      <c r="A78" s="136" t="str">
        <f>VLOOKUP(B78,'[2]LISTADO ATM'!$A$2:$C$822,3,0)</f>
        <v>DISTRITO NACIONAL</v>
      </c>
      <c r="B78" s="161">
        <v>227</v>
      </c>
      <c r="C78" s="136" t="str">
        <f>VLOOKUP(B78,'[2]LISTADO ATM'!$A$2:$B$822,2,0)</f>
        <v xml:space="preserve">ATM S/M Bravo Av. Enriquillo </v>
      </c>
      <c r="D78" s="134" t="s">
        <v>2621</v>
      </c>
      <c r="E78" s="152">
        <v>3335990508</v>
      </c>
    </row>
    <row r="79" spans="1:5" s="122" customFormat="1" ht="18.75" customHeight="1" x14ac:dyDescent="0.25">
      <c r="A79" s="136" t="str">
        <f>VLOOKUP(B79,'[2]LISTADO ATM'!$A$2:$C$822,3,0)</f>
        <v>NORTE</v>
      </c>
      <c r="B79" s="161">
        <v>151</v>
      </c>
      <c r="C79" s="136" t="str">
        <f>VLOOKUP(B79,'[2]LISTADO ATM'!$A$2:$B$822,2,0)</f>
        <v xml:space="preserve">ATM Oficina Nagua </v>
      </c>
      <c r="D79" s="134" t="s">
        <v>2621</v>
      </c>
      <c r="E79" s="152">
        <v>3335990724</v>
      </c>
    </row>
    <row r="80" spans="1:5" s="114" customFormat="1" ht="18.75" customHeight="1" x14ac:dyDescent="0.25">
      <c r="A80" s="136" t="str">
        <f>VLOOKUP(B80,'[2]LISTADO ATM'!$A$2:$C$822,3,0)</f>
        <v>DISTRITO NACIONAL</v>
      </c>
      <c r="B80" s="161">
        <v>970</v>
      </c>
      <c r="C80" s="136" t="str">
        <f>VLOOKUP(B80,'[2]LISTADO ATM'!$A$2:$B$822,2,0)</f>
        <v xml:space="preserve">ATM S/M Olé Haina </v>
      </c>
      <c r="D80" s="134" t="s">
        <v>2621</v>
      </c>
      <c r="E80" s="152">
        <v>3335990915</v>
      </c>
    </row>
    <row r="81" spans="1:5" s="114" customFormat="1" ht="18" customHeight="1" x14ac:dyDescent="0.25">
      <c r="A81" s="136" t="str">
        <f>VLOOKUP(B81,'[2]LISTADO ATM'!$A$2:$C$822,3,0)</f>
        <v>DISTRITO NACIONAL</v>
      </c>
      <c r="B81" s="161">
        <v>551</v>
      </c>
      <c r="C81" s="136" t="str">
        <f>VLOOKUP(B81,'[2]LISTADO ATM'!$A$2:$B$822,2,0)</f>
        <v xml:space="preserve">ATM Oficina Padre Castellanos </v>
      </c>
      <c r="D81" s="134" t="s">
        <v>2621</v>
      </c>
      <c r="E81" s="161" t="s">
        <v>2628</v>
      </c>
    </row>
    <row r="82" spans="1:5" s="114" customFormat="1" ht="18" customHeight="1" x14ac:dyDescent="0.25">
      <c r="A82" s="136" t="str">
        <f>VLOOKUP(B82,'[2]LISTADO ATM'!$A$2:$C$822,3,0)</f>
        <v>DISTRITO NACIONAL</v>
      </c>
      <c r="B82" s="161">
        <v>713</v>
      </c>
      <c r="C82" s="136" t="str">
        <f>VLOOKUP(B82,'[2]LISTADO ATM'!$A$2:$B$822,2,0)</f>
        <v xml:space="preserve">ATM Oficina Las Américas </v>
      </c>
      <c r="D82" s="134" t="s">
        <v>2621</v>
      </c>
      <c r="E82" s="161" t="s">
        <v>2653</v>
      </c>
    </row>
    <row r="83" spans="1:5" s="114" customFormat="1" ht="18.75" customHeight="1" x14ac:dyDescent="0.25">
      <c r="A83" s="136" t="str">
        <f>VLOOKUP(B83,'[2]LISTADO ATM'!$A$2:$C$822,3,0)</f>
        <v>ESTE</v>
      </c>
      <c r="B83" s="136">
        <v>824</v>
      </c>
      <c r="C83" s="136" t="str">
        <f>VLOOKUP(B83,'[2]LISTADO ATM'!$A$2:$B$822,2,0)</f>
        <v xml:space="preserve">ATM Multiplaza (Higuey) </v>
      </c>
      <c r="D83" s="134" t="s">
        <v>2621</v>
      </c>
      <c r="E83" s="161" t="s">
        <v>2666</v>
      </c>
    </row>
    <row r="84" spans="1:5" s="114" customFormat="1" ht="18" customHeight="1" x14ac:dyDescent="0.25">
      <c r="A84" s="136" t="str">
        <f>VLOOKUP(B84,'[2]LISTADO ATM'!$A$2:$C$822,3,0)</f>
        <v>DISTRITO NACIONAL</v>
      </c>
      <c r="B84" s="136">
        <v>300</v>
      </c>
      <c r="C84" s="136" t="str">
        <f>VLOOKUP(B84,'[2]LISTADO ATM'!$A$2:$B$822,2,0)</f>
        <v xml:space="preserve">ATM S/M Aprezio Los Guaricanos </v>
      </c>
      <c r="D84" s="134" t="s">
        <v>2621</v>
      </c>
      <c r="E84" s="161" t="s">
        <v>2665</v>
      </c>
    </row>
    <row r="85" spans="1:5" s="122" customFormat="1" ht="18.75" customHeight="1" x14ac:dyDescent="0.25">
      <c r="A85" s="136" t="str">
        <f>VLOOKUP(B85,'[2]LISTADO ATM'!$A$2:$C$822,3,0)</f>
        <v>ESTE</v>
      </c>
      <c r="B85" s="161">
        <v>934</v>
      </c>
      <c r="C85" s="136" t="str">
        <f>VLOOKUP(B85,'[2]LISTADO ATM'!$A$2:$B$822,2,0)</f>
        <v>ATM Hotel Dreams La Romana</v>
      </c>
      <c r="D85" s="134" t="s">
        <v>2621</v>
      </c>
      <c r="E85" s="161" t="s">
        <v>2674</v>
      </c>
    </row>
    <row r="86" spans="1:5" s="122" customFormat="1" ht="18.75" customHeight="1" x14ac:dyDescent="0.25">
      <c r="A86" s="136" t="str">
        <f>VLOOKUP(B86,'[2]LISTADO ATM'!$A$2:$C$922,3,0)</f>
        <v>NORTE</v>
      </c>
      <c r="B86" s="161">
        <v>991</v>
      </c>
      <c r="C86" s="136" t="str">
        <f>VLOOKUP(B86,'[2]LISTADO ATM'!$A$2:$B$922,2,0)</f>
        <v xml:space="preserve">ATM UNP Las Matas de Santa Cruz </v>
      </c>
      <c r="D86" s="134" t="s">
        <v>2621</v>
      </c>
      <c r="E86" s="149">
        <v>3335989633</v>
      </c>
    </row>
    <row r="87" spans="1:5" s="123" customFormat="1" ht="18.75" customHeight="1" x14ac:dyDescent="0.25">
      <c r="A87" s="136" t="str">
        <f>VLOOKUP(B87,'[2]LISTADO ATM'!$A$2:$C$822,3,0)</f>
        <v>DISTRITO NACIONAL</v>
      </c>
      <c r="B87" s="136">
        <v>525</v>
      </c>
      <c r="C87" s="136" t="str">
        <f>VLOOKUP(B87,'[2]LISTADO ATM'!$A$2:$B$822,2,0)</f>
        <v>ATM S/M Bravo Las Americas</v>
      </c>
      <c r="D87" s="134" t="s">
        <v>2621</v>
      </c>
      <c r="E87" s="152">
        <v>3335989647</v>
      </c>
    </row>
    <row r="88" spans="1:5" s="123" customFormat="1" ht="18.75" customHeight="1" x14ac:dyDescent="0.25">
      <c r="A88" s="136" t="str">
        <f>VLOOKUP(B88,'[2]LISTADO ATM'!$A$2:$C$822,3,0)</f>
        <v>ESTE</v>
      </c>
      <c r="B88" s="136">
        <v>121</v>
      </c>
      <c r="C88" s="136" t="str">
        <f>VLOOKUP(B88,'[2]LISTADO ATM'!$A$2:$B$822,2,0)</f>
        <v xml:space="preserve">ATM Oficina Bayaguana </v>
      </c>
      <c r="D88" s="134" t="s">
        <v>2621</v>
      </c>
      <c r="E88" s="152">
        <v>3335989656</v>
      </c>
    </row>
    <row r="89" spans="1:5" s="123" customFormat="1" ht="18.75" customHeight="1" x14ac:dyDescent="0.25">
      <c r="A89" s="136" t="str">
        <f>VLOOKUP(B89,'[2]LISTADO ATM'!$A$2:$C$822,3,0)</f>
        <v>DISTRITO NACIONAL</v>
      </c>
      <c r="B89" s="136">
        <v>823</v>
      </c>
      <c r="C89" s="136" t="str">
        <f>VLOOKUP(B89,'[2]LISTADO ATM'!$A$2:$B$822,2,0)</f>
        <v xml:space="preserve">ATM UNP El Carril (Haina) </v>
      </c>
      <c r="D89" s="134" t="s">
        <v>2621</v>
      </c>
      <c r="E89" s="152">
        <v>3335989640</v>
      </c>
    </row>
    <row r="90" spans="1:5" s="123" customFormat="1" ht="18.75" customHeight="1" x14ac:dyDescent="0.25">
      <c r="A90" s="136" t="str">
        <f>VLOOKUP(B90,'[2]LISTADO ATM'!$A$2:$C$822,3,0)</f>
        <v>NORTE</v>
      </c>
      <c r="B90" s="136">
        <v>40</v>
      </c>
      <c r="C90" s="136" t="str">
        <f>VLOOKUP(B90,'[2]LISTADO ATM'!$A$2:$B$822,2,0)</f>
        <v xml:space="preserve">ATM Oficina El Puñal </v>
      </c>
      <c r="D90" s="134" t="s">
        <v>2621</v>
      </c>
      <c r="E90" s="152">
        <v>3335989658</v>
      </c>
    </row>
    <row r="91" spans="1:5" s="114" customFormat="1" ht="18" customHeight="1" x14ac:dyDescent="0.25">
      <c r="A91" s="136" t="str">
        <f>VLOOKUP(B91,'[2]LISTADO ATM'!$A$2:$C$822,3,0)</f>
        <v>ESTE</v>
      </c>
      <c r="B91" s="136">
        <v>16</v>
      </c>
      <c r="C91" s="136" t="str">
        <f>VLOOKUP(B91,'[2]LISTADO ATM'!$A$2:$B$822,2,0)</f>
        <v>ATM Estación Texaco Sabana de la Mar</v>
      </c>
      <c r="D91" s="134" t="s">
        <v>2621</v>
      </c>
      <c r="E91" s="152">
        <v>3335989676</v>
      </c>
    </row>
    <row r="92" spans="1:5" s="114" customFormat="1" ht="18" customHeight="1" x14ac:dyDescent="0.25">
      <c r="A92" s="136" t="str">
        <f>VLOOKUP(B92,'[2]LISTADO ATM'!$A$2:$C$822,3,0)</f>
        <v>NORTE</v>
      </c>
      <c r="B92" s="136">
        <v>22</v>
      </c>
      <c r="C92" s="136" t="str">
        <f>VLOOKUP(B92,'[2]LISTADO ATM'!$A$2:$B$822,2,0)</f>
        <v>ATM S/M Olimpico (Santiago)</v>
      </c>
      <c r="D92" s="134" t="s">
        <v>2621</v>
      </c>
      <c r="E92" s="152">
        <v>3335989691</v>
      </c>
    </row>
    <row r="93" spans="1:5" s="114" customFormat="1" ht="18" x14ac:dyDescent="0.25">
      <c r="A93" s="136" t="str">
        <f>VLOOKUP(B93,'[2]LISTADO ATM'!$A$2:$C$822,3,0)</f>
        <v>DISTRITO NACIONAL</v>
      </c>
      <c r="B93" s="136">
        <v>850</v>
      </c>
      <c r="C93" s="136" t="str">
        <f>VLOOKUP(B93,'[2]LISTADO ATM'!$A$2:$B$822,2,0)</f>
        <v xml:space="preserve">ATM Hotel Be Live Hamaca </v>
      </c>
      <c r="D93" s="134" t="s">
        <v>2621</v>
      </c>
      <c r="E93" s="152">
        <v>3335989705</v>
      </c>
    </row>
    <row r="94" spans="1:5" s="108" customFormat="1" ht="18" customHeight="1" x14ac:dyDescent="0.25">
      <c r="A94" s="136" t="str">
        <f>VLOOKUP(B94,'[2]LISTADO ATM'!$A$2:$C$822,3,0)</f>
        <v>DISTRITO NACIONAL</v>
      </c>
      <c r="B94" s="136">
        <v>486</v>
      </c>
      <c r="C94" s="136" t="str">
        <f>VLOOKUP(B94,'[2]LISTADO ATM'!$A$2:$B$822,2,0)</f>
        <v xml:space="preserve">ATM Olé La Caleta </v>
      </c>
      <c r="D94" s="134" t="s">
        <v>2621</v>
      </c>
      <c r="E94" s="152">
        <v>3335989709</v>
      </c>
    </row>
    <row r="95" spans="1:5" s="123" customFormat="1" ht="18" customHeight="1" x14ac:dyDescent="0.25">
      <c r="A95" s="136" t="str">
        <f>VLOOKUP(B95,'[2]LISTADO ATM'!$A$2:$C$822,3,0)</f>
        <v>NORTE</v>
      </c>
      <c r="B95" s="136">
        <v>62</v>
      </c>
      <c r="C95" s="136" t="str">
        <f>VLOOKUP(B95,'[2]LISTADO ATM'!$A$2:$B$822,2,0)</f>
        <v xml:space="preserve">ATM Oficina Dajabón </v>
      </c>
      <c r="D95" s="134" t="s">
        <v>2621</v>
      </c>
      <c r="E95" s="152">
        <v>3335989718</v>
      </c>
    </row>
    <row r="96" spans="1:5" s="123" customFormat="1" ht="18" customHeight="1" x14ac:dyDescent="0.25">
      <c r="A96" s="136" t="str">
        <f>VLOOKUP(B96,'[2]LISTADO ATM'!$A$2:$C$822,3,0)</f>
        <v>SUR</v>
      </c>
      <c r="B96" s="136">
        <v>84</v>
      </c>
      <c r="C96" s="136" t="str">
        <f>VLOOKUP(B96,'[2]LISTADO ATM'!$A$2:$B$822,2,0)</f>
        <v xml:space="preserve">ATM Oficina Multicentro Sirena San Cristóbal </v>
      </c>
      <c r="D96" s="134" t="s">
        <v>2621</v>
      </c>
      <c r="E96" s="152">
        <v>3335990513</v>
      </c>
    </row>
    <row r="97" spans="1:5" s="123" customFormat="1" ht="18" customHeight="1" x14ac:dyDescent="0.25">
      <c r="A97" s="136" t="str">
        <f>VLOOKUP(B97,'[2]LISTADO ATM'!$A$2:$C$822,3,0)</f>
        <v>DISTRITO NACIONAL</v>
      </c>
      <c r="B97" s="136">
        <v>347</v>
      </c>
      <c r="C97" s="136" t="str">
        <f>VLOOKUP(B97,'[2]LISTADO ATM'!$A$2:$B$822,2,0)</f>
        <v>ATM Patio de Colombia</v>
      </c>
      <c r="D97" s="134" t="s">
        <v>2621</v>
      </c>
      <c r="E97" s="152">
        <v>3335990692</v>
      </c>
    </row>
    <row r="98" spans="1:5" s="123" customFormat="1" ht="18" customHeight="1" x14ac:dyDescent="0.25">
      <c r="A98" s="136" t="str">
        <f>VLOOKUP(B98,'[2]LISTADO ATM'!$A$2:$C$822,3,0)</f>
        <v>DISTRITO NACIONAL</v>
      </c>
      <c r="B98" s="161">
        <v>507</v>
      </c>
      <c r="C98" s="136" t="str">
        <f>VLOOKUP(B98,'[2]LISTADO ATM'!$A$2:$B$822,2,0)</f>
        <v>ATM Estación Sigma Boca Chica</v>
      </c>
      <c r="D98" s="134" t="s">
        <v>2621</v>
      </c>
      <c r="E98" s="152">
        <v>3335990904</v>
      </c>
    </row>
    <row r="99" spans="1:5" s="123" customFormat="1" ht="18" customHeight="1" x14ac:dyDescent="0.25">
      <c r="A99" s="136" t="str">
        <f>VLOOKUP(B99,'[2]LISTADO ATM'!$A$2:$C$822,3,0)</f>
        <v>NORTE</v>
      </c>
      <c r="B99" s="161">
        <v>746</v>
      </c>
      <c r="C99" s="136" t="str">
        <f>VLOOKUP(B99,'[2]LISTADO ATM'!$A$2:$B$822,2,0)</f>
        <v xml:space="preserve">ATM Oficina Las Terrenas </v>
      </c>
      <c r="D99" s="134" t="s">
        <v>2621</v>
      </c>
      <c r="E99" s="152">
        <v>3335991159</v>
      </c>
    </row>
    <row r="100" spans="1:5" s="108" customFormat="1" ht="18" customHeight="1" x14ac:dyDescent="0.25">
      <c r="A100" s="136" t="str">
        <f>VLOOKUP(B100,'[2]LISTADO ATM'!$A$2:$C$822,3,0)</f>
        <v>SUR</v>
      </c>
      <c r="B100" s="161">
        <v>891</v>
      </c>
      <c r="C100" s="136" t="str">
        <f>VLOOKUP(B100,'[2]LISTADO ATM'!$A$2:$B$822,2,0)</f>
        <v xml:space="preserve">ATM Estación Texaco (Barahona) </v>
      </c>
      <c r="D100" s="134" t="s">
        <v>2621</v>
      </c>
      <c r="E100" s="152">
        <v>3335991247</v>
      </c>
    </row>
    <row r="101" spans="1:5" s="114" customFormat="1" ht="18" customHeight="1" x14ac:dyDescent="0.25">
      <c r="A101" s="136" t="str">
        <f>VLOOKUP(B101,'[2]LISTADO ATM'!$A$2:$C$822,3,0)</f>
        <v>DISTRITO NACIONAL</v>
      </c>
      <c r="B101" s="161">
        <v>678</v>
      </c>
      <c r="C101" s="136" t="str">
        <f>VLOOKUP(B101,'[2]LISTADO ATM'!$A$2:$B$822,2,0)</f>
        <v>ATM Eco Petroleo San Isidro</v>
      </c>
      <c r="D101" s="134" t="s">
        <v>2621</v>
      </c>
      <c r="E101" s="152">
        <v>3335990521</v>
      </c>
    </row>
    <row r="102" spans="1:5" s="123" customFormat="1" ht="18" customHeight="1" x14ac:dyDescent="0.25">
      <c r="A102" s="136" t="str">
        <f>VLOOKUP(B102,'[2]LISTADO ATM'!$A$2:$C$822,3,0)</f>
        <v>DISTRITO NACIONAL</v>
      </c>
      <c r="B102" s="136">
        <v>183</v>
      </c>
      <c r="C102" s="136" t="str">
        <f>VLOOKUP(B102,'[2]LISTADO ATM'!$A$2:$B$822,2,0)</f>
        <v>ATM Estación Nativa Km. 22 Aut. Duarte.</v>
      </c>
      <c r="D102" s="134" t="s">
        <v>2621</v>
      </c>
      <c r="E102" s="161">
        <v>3335989503</v>
      </c>
    </row>
    <row r="103" spans="1:5" s="123" customFormat="1" ht="18" customHeight="1" x14ac:dyDescent="0.25">
      <c r="A103" s="136" t="str">
        <f>VLOOKUP(B103,'[2]LISTADO ATM'!$A$2:$C$822,3,0)</f>
        <v>NORTE</v>
      </c>
      <c r="B103" s="136">
        <v>504</v>
      </c>
      <c r="C103" s="136" t="str">
        <f>VLOOKUP(B103,'[2]LISTADO ATM'!$A$2:$B$822,2,0)</f>
        <v>ATM CURNA UASD Nagua</v>
      </c>
      <c r="D103" s="134" t="s">
        <v>2621</v>
      </c>
      <c r="E103" s="161" t="s">
        <v>2676</v>
      </c>
    </row>
    <row r="104" spans="1:5" s="123" customFormat="1" ht="18" customHeight="1" x14ac:dyDescent="0.25">
      <c r="A104" s="136" t="str">
        <f>VLOOKUP(B104,'[2]LISTADO ATM'!$A$2:$C$822,3,0)</f>
        <v>ESTE</v>
      </c>
      <c r="B104" s="136">
        <v>480</v>
      </c>
      <c r="C104" s="136" t="str">
        <f>VLOOKUP(B104,'[2]LISTADO ATM'!$A$2:$B$822,2,0)</f>
        <v>ATM UNP Farmaconal Higuey</v>
      </c>
      <c r="D104" s="134" t="s">
        <v>2621</v>
      </c>
      <c r="E104" s="161" t="s">
        <v>2673</v>
      </c>
    </row>
    <row r="105" spans="1:5" s="123" customFormat="1" ht="18" customHeight="1" x14ac:dyDescent="0.25">
      <c r="A105" s="136" t="str">
        <f>VLOOKUP(B105,'[2]LISTADO ATM'!$A$2:$C$822,3,0)</f>
        <v>ESTE</v>
      </c>
      <c r="B105" s="136">
        <v>104</v>
      </c>
      <c r="C105" s="136" t="str">
        <f>VLOOKUP(B105,'[2]LISTADO ATM'!$A$2:$B$822,2,0)</f>
        <v xml:space="preserve">ATM Jumbo Higuey </v>
      </c>
      <c r="D105" s="134" t="s">
        <v>2621</v>
      </c>
      <c r="E105" s="152">
        <v>3335989646</v>
      </c>
    </row>
    <row r="106" spans="1:5" s="123" customFormat="1" ht="18" customHeight="1" x14ac:dyDescent="0.25">
      <c r="A106" s="136" t="str">
        <f>VLOOKUP(B106,'[2]LISTADO ATM'!$A$2:$C$822,3,0)</f>
        <v>NORTE</v>
      </c>
      <c r="B106" s="136">
        <v>288</v>
      </c>
      <c r="C106" s="136" t="str">
        <f>VLOOKUP(B106,'[2]LISTADO ATM'!$A$2:$B$822,2,0)</f>
        <v xml:space="preserve">ATM Oficina Camino Real II (Puerto Plata) </v>
      </c>
      <c r="D106" s="134" t="s">
        <v>2621</v>
      </c>
      <c r="E106" s="152" t="s">
        <v>2742</v>
      </c>
    </row>
    <row r="107" spans="1:5" s="123" customFormat="1" ht="18" customHeight="1" x14ac:dyDescent="0.25">
      <c r="A107" s="136" t="str">
        <f>VLOOKUP(B107,'[2]LISTADO ATM'!$A$2:$C$822,3,0)</f>
        <v>ESTE</v>
      </c>
      <c r="B107" s="136">
        <v>268</v>
      </c>
      <c r="C107" s="136" t="str">
        <f>VLOOKUP(B107,'[2]LISTADO ATM'!$A$2:$B$822,2,0)</f>
        <v xml:space="preserve">ATM Autobanco La Altagracia (Higuey) </v>
      </c>
      <c r="D107" s="134" t="s">
        <v>2621</v>
      </c>
      <c r="E107" s="152">
        <v>3335989690</v>
      </c>
    </row>
    <row r="108" spans="1:5" s="123" customFormat="1" ht="18" customHeight="1" x14ac:dyDescent="0.25">
      <c r="A108" s="136" t="str">
        <f>VLOOKUP(B108,'[2]LISTADO ATM'!$A$2:$C$922,3,0)</f>
        <v>SUR</v>
      </c>
      <c r="B108" s="136">
        <v>995</v>
      </c>
      <c r="C108" s="136" t="str">
        <f>VLOOKUP(B108,'[2]LISTADO ATM'!$A$2:$B$922,2,0)</f>
        <v xml:space="preserve">ATM Oficina San Cristobal III (Lobby) </v>
      </c>
      <c r="D108" s="134" t="s">
        <v>2621</v>
      </c>
      <c r="E108" s="152">
        <v>3335989698</v>
      </c>
    </row>
    <row r="109" spans="1:5" s="114" customFormat="1" ht="18" customHeight="1" x14ac:dyDescent="0.25">
      <c r="A109" s="136" t="str">
        <f>VLOOKUP(B109,'[2]LISTADO ATM'!$A$2:$C$822,3,0)</f>
        <v>DISTRITO NACIONAL</v>
      </c>
      <c r="B109" s="136">
        <v>672</v>
      </c>
      <c r="C109" s="136" t="str">
        <f>VLOOKUP(B109,'[2]LISTADO ATM'!$A$2:$B$822,2,0)</f>
        <v>ATM Destacamento Policía Nacional La Victoria</v>
      </c>
      <c r="D109" s="134" t="s">
        <v>2621</v>
      </c>
      <c r="E109" s="152">
        <v>3335990355</v>
      </c>
    </row>
    <row r="110" spans="1:5" s="114" customFormat="1" ht="18.75" customHeight="1" x14ac:dyDescent="0.25">
      <c r="A110" s="136" t="str">
        <f>VLOOKUP(B110,'[2]LISTADO ATM'!$A$2:$C$822,3,0)</f>
        <v>DISTRITO NACIONAL</v>
      </c>
      <c r="B110" s="136">
        <v>769</v>
      </c>
      <c r="C110" s="136" t="str">
        <f>VLOOKUP(B110,'[2]LISTADO ATM'!$A$2:$B$822,2,0)</f>
        <v>ATM UNP Pablo Mella Morales</v>
      </c>
      <c r="D110" s="134" t="s">
        <v>2621</v>
      </c>
      <c r="E110" s="152">
        <v>3335990582</v>
      </c>
    </row>
    <row r="111" spans="1:5" s="114" customFormat="1" ht="18.75" customHeight="1" x14ac:dyDescent="0.25">
      <c r="A111" s="136" t="str">
        <f>VLOOKUP(B111,'[2]LISTADO ATM'!$A$2:$C$822,3,0)</f>
        <v>NORTE</v>
      </c>
      <c r="B111" s="136">
        <v>605</v>
      </c>
      <c r="C111" s="136" t="str">
        <f>VLOOKUP(B111,'[2]LISTADO ATM'!$A$2:$B$822,2,0)</f>
        <v xml:space="preserve">ATM Oficina Bonao I </v>
      </c>
      <c r="D111" s="134" t="s">
        <v>2621</v>
      </c>
      <c r="E111" s="152">
        <v>3335990709</v>
      </c>
    </row>
    <row r="112" spans="1:5" s="114" customFormat="1" ht="18" customHeight="1" x14ac:dyDescent="0.25">
      <c r="A112" s="136" t="str">
        <f>VLOOKUP(B112,'[2]LISTADO ATM'!$A$2:$C$822,3,0)</f>
        <v>ESTE</v>
      </c>
      <c r="B112" s="136">
        <v>366</v>
      </c>
      <c r="C112" s="136" t="str">
        <f>VLOOKUP(B112,'[2]LISTADO ATM'!$A$2:$B$822,2,0)</f>
        <v>ATM Oficina Boulevard (Higuey) II</v>
      </c>
      <c r="D112" s="134" t="s">
        <v>2621</v>
      </c>
      <c r="E112" s="152" t="s">
        <v>2672</v>
      </c>
    </row>
    <row r="113" spans="1:5" s="114" customFormat="1" ht="18" customHeight="1" x14ac:dyDescent="0.25">
      <c r="A113" s="136" t="str">
        <f>VLOOKUP(B113,'[2]LISTADO ATM'!$A$2:$C$822,3,0)</f>
        <v>NORTE</v>
      </c>
      <c r="B113" s="136">
        <v>282</v>
      </c>
      <c r="C113" s="136" t="str">
        <f>VLOOKUP(B113,'[2]LISTADO ATM'!$A$2:$B$822,2,0)</f>
        <v xml:space="preserve">ATM Autobanco Nibaje </v>
      </c>
      <c r="D113" s="134" t="s">
        <v>2621</v>
      </c>
      <c r="E113" s="152">
        <v>3335989587</v>
      </c>
    </row>
    <row r="114" spans="1:5" s="114" customFormat="1" ht="18" x14ac:dyDescent="0.25">
      <c r="A114" s="136" t="str">
        <f>VLOOKUP(B114,'[2]LISTADO ATM'!$A$2:$C$822,3,0)</f>
        <v>NORTE</v>
      </c>
      <c r="B114" s="136">
        <v>88</v>
      </c>
      <c r="C114" s="136" t="str">
        <f>VLOOKUP(B114,'[2]LISTADO ATM'!$A$2:$B$822,2,0)</f>
        <v xml:space="preserve">ATM S/M La Fuente (Santiago) </v>
      </c>
      <c r="D114" s="134" t="s">
        <v>2621</v>
      </c>
      <c r="E114" s="152">
        <v>3335989675</v>
      </c>
    </row>
    <row r="115" spans="1:5" s="114" customFormat="1" ht="18.75" customHeight="1" x14ac:dyDescent="0.25">
      <c r="A115" s="136" t="str">
        <f>VLOOKUP(B115,'[2]LISTADO ATM'!$A$2:$C$822,3,0)</f>
        <v>SUR</v>
      </c>
      <c r="B115" s="136">
        <v>592</v>
      </c>
      <c r="C115" s="136" t="str">
        <f>VLOOKUP(B115,'[2]LISTADO ATM'!$A$2:$B$822,2,0)</f>
        <v xml:space="preserve">ATM Centro de Caja San Cristóbal I </v>
      </c>
      <c r="D115" s="134" t="s">
        <v>2621</v>
      </c>
      <c r="E115" s="152" t="s">
        <v>2743</v>
      </c>
    </row>
    <row r="116" spans="1:5" s="108" customFormat="1" ht="18.75" customHeight="1" x14ac:dyDescent="0.25">
      <c r="A116" s="136" t="str">
        <f>VLOOKUP(B116,'[2]LISTADO ATM'!$A$2:$C$822,3,0)</f>
        <v>NORTE</v>
      </c>
      <c r="B116" s="161">
        <v>93</v>
      </c>
      <c r="C116" s="136" t="str">
        <f>VLOOKUP(B116,'[2]LISTADO ATM'!$A$2:$B$822,2,0)</f>
        <v xml:space="preserve">ATM Oficina Cotuí </v>
      </c>
      <c r="D116" s="134" t="s">
        <v>2621</v>
      </c>
      <c r="E116" s="152">
        <v>3335990908</v>
      </c>
    </row>
    <row r="117" spans="1:5" s="114" customFormat="1" ht="18.75" thickBot="1" x14ac:dyDescent="0.3">
      <c r="A117" s="126" t="s">
        <v>2464</v>
      </c>
      <c r="B117" s="153">
        <f>COUNT(B9:B116)</f>
        <v>108</v>
      </c>
      <c r="C117" s="182"/>
      <c r="D117" s="183"/>
      <c r="E117" s="184"/>
    </row>
    <row r="118" spans="1:5" s="108" customFormat="1" ht="18" customHeight="1" x14ac:dyDescent="0.25">
      <c r="A118" s="123"/>
      <c r="B118" s="128"/>
      <c r="C118" s="123"/>
      <c r="D118" s="123"/>
      <c r="E118" s="128"/>
    </row>
    <row r="119" spans="1:5" s="108" customFormat="1" ht="17.45" customHeight="1" x14ac:dyDescent="0.25">
      <c r="A119" s="179" t="s">
        <v>2572</v>
      </c>
      <c r="B119" s="180"/>
      <c r="C119" s="180"/>
      <c r="D119" s="180"/>
      <c r="E119" s="181"/>
    </row>
    <row r="120" spans="1:5" s="122" customFormat="1" ht="18" customHeight="1" x14ac:dyDescent="0.25">
      <c r="A120" s="135" t="s">
        <v>15</v>
      </c>
      <c r="B120" s="135" t="s">
        <v>2408</v>
      </c>
      <c r="C120" s="135" t="s">
        <v>46</v>
      </c>
      <c r="D120" s="135" t="s">
        <v>2411</v>
      </c>
      <c r="E120" s="135" t="s">
        <v>2409</v>
      </c>
    </row>
    <row r="121" spans="1:5" s="108" customFormat="1" ht="18.75" customHeight="1" x14ac:dyDescent="0.25">
      <c r="A121" s="136" t="str">
        <f>VLOOKUP(B121,'[2]LISTADO ATM'!$A$2:$C$822,3,0)</f>
        <v>SUR</v>
      </c>
      <c r="B121" s="136">
        <v>252</v>
      </c>
      <c r="C121" s="136" t="str">
        <f>VLOOKUP(B121,'[2]LISTADO ATM'!$A$2:$B$822,2,0)</f>
        <v xml:space="preserve">ATM Banco Agrícola (Barahona) </v>
      </c>
      <c r="D121" s="134" t="s">
        <v>2532</v>
      </c>
      <c r="E121" s="161" t="s">
        <v>2661</v>
      </c>
    </row>
    <row r="122" spans="1:5" s="114" customFormat="1" ht="18" customHeight="1" x14ac:dyDescent="0.25">
      <c r="A122" s="136" t="str">
        <f>VLOOKUP(B122,'[2]LISTADO ATM'!$A$2:$C$822,3,0)</f>
        <v>DISTRITO NACIONAL</v>
      </c>
      <c r="B122" s="136">
        <v>347</v>
      </c>
      <c r="C122" s="136" t="str">
        <f>VLOOKUP(B122,'[2]LISTADO ATM'!$A$2:$B$822,2,0)</f>
        <v>ATM Patio de Colombia</v>
      </c>
      <c r="D122" s="134" t="s">
        <v>2532</v>
      </c>
      <c r="E122" s="161">
        <v>3335989528</v>
      </c>
    </row>
    <row r="123" spans="1:5" s="123" customFormat="1" ht="18" customHeight="1" x14ac:dyDescent="0.25">
      <c r="A123" s="136" t="str">
        <f>VLOOKUP(B123,'[2]LISTADO ATM'!$A$2:$C$822,3,0)</f>
        <v>NORTE</v>
      </c>
      <c r="B123" s="136">
        <v>654</v>
      </c>
      <c r="C123" s="136" t="str">
        <f>VLOOKUP(B123,'[2]LISTADO ATM'!$A$2:$B$822,2,0)</f>
        <v>ATM Autoservicio S/M Jumbo Puerto Plata</v>
      </c>
      <c r="D123" s="134" t="s">
        <v>2532</v>
      </c>
      <c r="E123" s="161" t="s">
        <v>2656</v>
      </c>
    </row>
    <row r="124" spans="1:5" s="123" customFormat="1" ht="18" customHeight="1" x14ac:dyDescent="0.25">
      <c r="A124" s="136" t="str">
        <f>VLOOKUP(B124,'[2]LISTADO ATM'!$A$2:$C$822,3,0)</f>
        <v>ESTE</v>
      </c>
      <c r="B124" s="136">
        <v>159</v>
      </c>
      <c r="C124" s="136" t="str">
        <f>VLOOKUP(B124,'[2]LISTADO ATM'!$A$2:$B$822,2,0)</f>
        <v xml:space="preserve">ATM Hotel Dreams Bayahibe I </v>
      </c>
      <c r="D124" s="134" t="s">
        <v>2532</v>
      </c>
      <c r="E124" s="161" t="s">
        <v>2644</v>
      </c>
    </row>
    <row r="125" spans="1:5" s="123" customFormat="1" ht="18" customHeight="1" x14ac:dyDescent="0.25">
      <c r="A125" s="136" t="str">
        <f>VLOOKUP(B125,'[2]LISTADO ATM'!$A$2:$C$822,3,0)</f>
        <v>DISTRITO NACIONAL</v>
      </c>
      <c r="B125" s="136">
        <v>240</v>
      </c>
      <c r="C125" s="136" t="str">
        <f>VLOOKUP(B125,'[2]LISTADO ATM'!$A$2:$B$822,2,0)</f>
        <v xml:space="preserve">ATM Oficina Carrefour I </v>
      </c>
      <c r="D125" s="134" t="s">
        <v>2532</v>
      </c>
      <c r="E125" s="161">
        <v>3335989580</v>
      </c>
    </row>
    <row r="126" spans="1:5" s="123" customFormat="1" ht="18" customHeight="1" x14ac:dyDescent="0.25">
      <c r="A126" s="136" t="str">
        <f>VLOOKUP(B126,'[2]LISTADO ATM'!$A$2:$C$822,3,0)</f>
        <v>DISTRITO NACIONAL</v>
      </c>
      <c r="B126" s="136">
        <v>516</v>
      </c>
      <c r="C126" s="136" t="str">
        <f>VLOOKUP(B126,'[2]LISTADO ATM'!$A$2:$B$822,2,0)</f>
        <v xml:space="preserve">ATM Oficina Gascue </v>
      </c>
      <c r="D126" s="134" t="s">
        <v>2532</v>
      </c>
      <c r="E126" s="161" t="s">
        <v>2688</v>
      </c>
    </row>
    <row r="127" spans="1:5" s="123" customFormat="1" ht="18" customHeight="1" x14ac:dyDescent="0.25">
      <c r="A127" s="136" t="str">
        <f>VLOOKUP(B127,'[2]LISTADO ATM'!$A$2:$C$822,3,0)</f>
        <v>NORTE</v>
      </c>
      <c r="B127" s="136">
        <v>8</v>
      </c>
      <c r="C127" s="136" t="str">
        <f>VLOOKUP(B127,'[2]LISTADO ATM'!$A$2:$B$822,2,0)</f>
        <v>ATM Autoservicio Yaque</v>
      </c>
      <c r="D127" s="134" t="s">
        <v>2532</v>
      </c>
      <c r="E127" s="161" t="s">
        <v>2658</v>
      </c>
    </row>
    <row r="128" spans="1:5" s="123" customFormat="1" ht="18" customHeight="1" x14ac:dyDescent="0.25">
      <c r="A128" s="136" t="str">
        <f>VLOOKUP(B128,'[2]LISTADO ATM'!$A$2:$C$822,3,0)</f>
        <v>NORTE</v>
      </c>
      <c r="B128" s="136">
        <v>142</v>
      </c>
      <c r="C128" s="136" t="str">
        <f>VLOOKUP(B128,'[2]LISTADO ATM'!$A$2:$B$822,2,0)</f>
        <v xml:space="preserve">ATM Centro de Caja Galerías Bonao </v>
      </c>
      <c r="D128" s="134" t="s">
        <v>2532</v>
      </c>
      <c r="E128" s="161" t="s">
        <v>2641</v>
      </c>
    </row>
    <row r="129" spans="1:5" s="123" customFormat="1" ht="18" customHeight="1" x14ac:dyDescent="0.25">
      <c r="A129" s="136" t="str">
        <f>VLOOKUP(B129,'[2]LISTADO ATM'!$A$2:$C$822,3,0)</f>
        <v>DISTRITO NACIONAL</v>
      </c>
      <c r="B129" s="136">
        <v>354</v>
      </c>
      <c r="C129" s="136" t="str">
        <f>VLOOKUP(B129,'[2]LISTADO ATM'!$A$2:$B$822,2,0)</f>
        <v xml:space="preserve">ATM Oficina Núñez de Cáceres II </v>
      </c>
      <c r="D129" s="134" t="s">
        <v>2532</v>
      </c>
      <c r="E129" s="161">
        <v>3335989527</v>
      </c>
    </row>
    <row r="130" spans="1:5" s="123" customFormat="1" ht="18" customHeight="1" thickBot="1" x14ac:dyDescent="0.3">
      <c r="A130" s="126" t="s">
        <v>2464</v>
      </c>
      <c r="B130" s="153">
        <f>COUNT(B121:B129)</f>
        <v>9</v>
      </c>
      <c r="C130" s="182"/>
      <c r="D130" s="183"/>
      <c r="E130" s="184"/>
    </row>
    <row r="131" spans="1:5" s="123" customFormat="1" ht="18" customHeight="1" thickBot="1" x14ac:dyDescent="0.3">
      <c r="B131" s="128"/>
      <c r="E131" s="128"/>
    </row>
    <row r="132" spans="1:5" s="123" customFormat="1" ht="18" customHeight="1" thickBot="1" x14ac:dyDescent="0.3">
      <c r="A132" s="185" t="s">
        <v>2465</v>
      </c>
      <c r="B132" s="186"/>
      <c r="C132" s="186"/>
      <c r="D132" s="186"/>
      <c r="E132" s="187"/>
    </row>
    <row r="133" spans="1:5" s="123" customFormat="1" ht="18" customHeight="1" x14ac:dyDescent="0.25">
      <c r="A133" s="125" t="s">
        <v>15</v>
      </c>
      <c r="B133" s="125" t="s">
        <v>2408</v>
      </c>
      <c r="C133" s="125" t="s">
        <v>46</v>
      </c>
      <c r="D133" s="125" t="s">
        <v>2411</v>
      </c>
      <c r="E133" s="135" t="s">
        <v>2409</v>
      </c>
    </row>
    <row r="134" spans="1:5" s="123" customFormat="1" ht="18" customHeight="1" x14ac:dyDescent="0.25">
      <c r="A134" s="136" t="str">
        <f>VLOOKUP(B134,'[2]LISTADO ATM'!$A$2:$C$822,3,0)</f>
        <v>ESTE</v>
      </c>
      <c r="B134" s="136">
        <v>68</v>
      </c>
      <c r="C134" s="136" t="str">
        <f>VLOOKUP(B134,'[2]LISTADO ATM'!$A$2:$B$822,2,0)</f>
        <v xml:space="preserve">ATM Hotel Nickelodeon (Punta Cana) </v>
      </c>
      <c r="D134" s="144" t="s">
        <v>2429</v>
      </c>
      <c r="E134" s="161" t="s">
        <v>2631</v>
      </c>
    </row>
    <row r="135" spans="1:5" s="123" customFormat="1" ht="18" customHeight="1" x14ac:dyDescent="0.25">
      <c r="A135" s="136" t="str">
        <f>VLOOKUP(B135,'[2]LISTADO ATM'!$A$2:$C$922,3,0)</f>
        <v>NORTE</v>
      </c>
      <c r="B135" s="136">
        <v>950</v>
      </c>
      <c r="C135" s="136" t="str">
        <f>VLOOKUP(B135,'[2]LISTADO ATM'!$A$2:$B$922,2,0)</f>
        <v xml:space="preserve">ATM Oficina Monterrico </v>
      </c>
      <c r="D135" s="144" t="s">
        <v>2429</v>
      </c>
      <c r="E135" s="152" t="s">
        <v>2744</v>
      </c>
    </row>
    <row r="136" spans="1:5" s="123" customFormat="1" ht="18" customHeight="1" x14ac:dyDescent="0.25">
      <c r="A136" s="136" t="str">
        <f>VLOOKUP(B136,'[2]LISTADO ATM'!$A$2:$C$922,3,0)</f>
        <v>NORTE</v>
      </c>
      <c r="B136" s="136">
        <v>877</v>
      </c>
      <c r="C136" s="136" t="str">
        <f>VLOOKUP(B136,'[2]LISTADO ATM'!$A$2:$B$922,2,0)</f>
        <v xml:space="preserve">ATM Estación Los Samanes (Ranchito, La Vega) </v>
      </c>
      <c r="D136" s="144" t="s">
        <v>2429</v>
      </c>
      <c r="E136" s="152">
        <v>3335989701</v>
      </c>
    </row>
    <row r="137" spans="1:5" s="123" customFormat="1" ht="18" customHeight="1" x14ac:dyDescent="0.25">
      <c r="A137" s="136" t="str">
        <f>VLOOKUP(B137,'[2]LISTADO ATM'!$A$2:$C$922,3,0)</f>
        <v>ESTE</v>
      </c>
      <c r="B137" s="136">
        <v>608</v>
      </c>
      <c r="C137" s="136" t="str">
        <f>VLOOKUP(B137,'[2]LISTADO ATM'!$A$2:$B$922,2,0)</f>
        <v xml:space="preserve">ATM Oficina Jumbo (San Pedro) </v>
      </c>
      <c r="D137" s="144" t="s">
        <v>2429</v>
      </c>
      <c r="E137" s="152">
        <v>3335989708</v>
      </c>
    </row>
    <row r="138" spans="1:5" s="123" customFormat="1" ht="18" customHeight="1" x14ac:dyDescent="0.25">
      <c r="A138" s="136" t="str">
        <f>VLOOKUP(B138,'[2]LISTADO ATM'!$A$2:$C$922,3,0)</f>
        <v>ESTE</v>
      </c>
      <c r="B138" s="136">
        <v>204</v>
      </c>
      <c r="C138" s="136" t="str">
        <f>VLOOKUP(B138,'[2]LISTADO ATM'!$A$2:$B$922,2,0)</f>
        <v>ATM Hotel Dominicus II</v>
      </c>
      <c r="D138" s="144" t="s">
        <v>2429</v>
      </c>
      <c r="E138" s="152" t="s">
        <v>2745</v>
      </c>
    </row>
    <row r="139" spans="1:5" s="123" customFormat="1" ht="18" customHeight="1" x14ac:dyDescent="0.25">
      <c r="A139" s="136" t="str">
        <f>VLOOKUP(B139,'[2]LISTADO ATM'!$A$2:$C$922,3,0)</f>
        <v>NORTE</v>
      </c>
      <c r="B139" s="136">
        <v>635</v>
      </c>
      <c r="C139" s="136" t="str">
        <f>VLOOKUP(B139,'[2]LISTADO ATM'!$A$2:$B$922,2,0)</f>
        <v xml:space="preserve">ATM Zona Franca Tamboril </v>
      </c>
      <c r="D139" s="144" t="s">
        <v>2429</v>
      </c>
      <c r="E139" s="152">
        <v>3335990526</v>
      </c>
    </row>
    <row r="140" spans="1:5" s="123" customFormat="1" ht="18" customHeight="1" x14ac:dyDescent="0.25">
      <c r="A140" s="136" t="str">
        <f>VLOOKUP(B140,'[2]LISTADO ATM'!$A$2:$C$922,3,0)</f>
        <v>NORTE</v>
      </c>
      <c r="B140" s="136">
        <v>632</v>
      </c>
      <c r="C140" s="136" t="str">
        <f>VLOOKUP(B140,'[2]LISTADO ATM'!$A$2:$B$922,2,0)</f>
        <v xml:space="preserve">ATM Autobanco Gurabo </v>
      </c>
      <c r="D140" s="144" t="s">
        <v>2429</v>
      </c>
      <c r="E140" s="152">
        <v>3335990827</v>
      </c>
    </row>
    <row r="141" spans="1:5" s="123" customFormat="1" ht="18" customHeight="1" x14ac:dyDescent="0.25">
      <c r="A141" s="136" t="str">
        <f>VLOOKUP(B141,'[2]LISTADO ATM'!$A$2:$C$922,3,0)</f>
        <v>NORTE</v>
      </c>
      <c r="B141" s="136">
        <v>687</v>
      </c>
      <c r="C141" s="136" t="str">
        <f>VLOOKUP(B141,'[2]LISTADO ATM'!$A$2:$B$922,2,0)</f>
        <v>ATM Oficina Monterrico II</v>
      </c>
      <c r="D141" s="144" t="s">
        <v>2429</v>
      </c>
      <c r="E141" s="152">
        <v>3335991152</v>
      </c>
    </row>
    <row r="142" spans="1:5" s="123" customFormat="1" ht="18" customHeight="1" x14ac:dyDescent="0.25">
      <c r="A142" s="136" t="str">
        <f>VLOOKUP(B142,'[2]LISTADO ATM'!$A$2:$C$922,3,0)</f>
        <v>DISTRITO NACIONAL</v>
      </c>
      <c r="B142" s="136">
        <v>20</v>
      </c>
      <c r="C142" s="136" t="str">
        <f>VLOOKUP(B142,'[2]LISTADO ATM'!$A$2:$B$922,2,0)</f>
        <v>ATM S/M Aprezio Las Palmas</v>
      </c>
      <c r="D142" s="144" t="s">
        <v>2429</v>
      </c>
      <c r="E142" s="152">
        <v>3335991167</v>
      </c>
    </row>
    <row r="143" spans="1:5" s="123" customFormat="1" ht="18" customHeight="1" x14ac:dyDescent="0.25">
      <c r="A143" s="136" t="str">
        <f>VLOOKUP(B143,'[2]LISTADO ATM'!$A$2:$C$922,3,0)</f>
        <v>NORTE</v>
      </c>
      <c r="B143" s="136">
        <v>283</v>
      </c>
      <c r="C143" s="136" t="str">
        <f>VLOOKUP(B143,'[2]LISTADO ATM'!$A$2:$B$922,2,0)</f>
        <v xml:space="preserve">ATM Oficina Nibaje </v>
      </c>
      <c r="D143" s="144" t="s">
        <v>2429</v>
      </c>
      <c r="E143" s="152">
        <v>3335991234</v>
      </c>
    </row>
    <row r="144" spans="1:5" s="114" customFormat="1" ht="18" x14ac:dyDescent="0.25">
      <c r="A144" s="136" t="str">
        <f>VLOOKUP(B144,'[2]LISTADO ATM'!$A$2:$C$922,3,0)</f>
        <v>ESTE</v>
      </c>
      <c r="B144" s="136">
        <v>899</v>
      </c>
      <c r="C144" s="136" t="str">
        <f>VLOOKUP(B144,'[2]LISTADO ATM'!$A$2:$B$922,2,0)</f>
        <v xml:space="preserve">ATM Oficina Punta Cana </v>
      </c>
      <c r="D144" s="144" t="s">
        <v>2429</v>
      </c>
      <c r="E144" s="152">
        <v>3335991241</v>
      </c>
    </row>
    <row r="145" spans="1:6" s="114" customFormat="1" ht="18.75" customHeight="1" x14ac:dyDescent="0.25">
      <c r="A145" s="136" t="str">
        <f>VLOOKUP(B145,'[2]LISTADO ATM'!$A$2:$C$922,3,0)</f>
        <v>NORTE</v>
      </c>
      <c r="B145" s="136">
        <v>77</v>
      </c>
      <c r="C145" s="136" t="str">
        <f>VLOOKUP(B145,'[2]LISTADO ATM'!$A$2:$B$922,2,0)</f>
        <v xml:space="preserve">ATM Oficina Cruce de Imbert </v>
      </c>
      <c r="D145" s="144" t="s">
        <v>2429</v>
      </c>
      <c r="E145" s="152">
        <v>3335991263</v>
      </c>
    </row>
    <row r="146" spans="1:6" s="108" customFormat="1" ht="18.75" customHeight="1" x14ac:dyDescent="0.25">
      <c r="A146" s="136" t="str">
        <f>VLOOKUP(B146,'[2]LISTADO ATM'!$A$2:$C$922,3,0)</f>
        <v>ESTE</v>
      </c>
      <c r="B146" s="136">
        <v>613</v>
      </c>
      <c r="C146" s="136" t="str">
        <f>VLOOKUP(B146,'[2]LISTADO ATM'!$A$2:$B$922,2,0)</f>
        <v xml:space="preserve">ATM Almacenes Zaglul (La Altagracia) </v>
      </c>
      <c r="D146" s="144" t="s">
        <v>2429</v>
      </c>
      <c r="E146" s="152">
        <v>3335991278</v>
      </c>
      <c r="F146" s="114"/>
    </row>
    <row r="147" spans="1:6" s="108" customFormat="1" ht="18" customHeight="1" x14ac:dyDescent="0.25">
      <c r="A147" s="136" t="str">
        <f>VLOOKUP(B147,'[2]LISTADO ATM'!$A$2:$C$922,3,0)</f>
        <v>ESTE</v>
      </c>
      <c r="B147" s="136">
        <v>114</v>
      </c>
      <c r="C147" s="136" t="str">
        <f>VLOOKUP(B147,'[2]LISTADO ATM'!$A$2:$B$922,2,0)</f>
        <v xml:space="preserve">ATM Oficina Hato Mayor </v>
      </c>
      <c r="D147" s="144" t="s">
        <v>2429</v>
      </c>
      <c r="E147" s="152">
        <v>3335991584</v>
      </c>
      <c r="F147" s="114"/>
    </row>
    <row r="148" spans="1:6" s="114" customFormat="1" ht="18" customHeight="1" x14ac:dyDescent="0.25">
      <c r="A148" s="136" t="str">
        <f>VLOOKUP(B148,'[2]LISTADO ATM'!$A$2:$C$922,3,0)</f>
        <v>SUR</v>
      </c>
      <c r="B148" s="136">
        <v>873</v>
      </c>
      <c r="C148" s="136" t="str">
        <f>VLOOKUP(B148,'[2]LISTADO ATM'!$A$2:$B$922,2,0)</f>
        <v xml:space="preserve">ATM Centro de Caja San Cristóbal II </v>
      </c>
      <c r="D148" s="144" t="s">
        <v>2429</v>
      </c>
      <c r="E148" s="152">
        <v>3335991585</v>
      </c>
    </row>
    <row r="149" spans="1:6" s="114" customFormat="1" ht="18" customHeight="1" x14ac:dyDescent="0.25">
      <c r="A149" s="136" t="str">
        <f>VLOOKUP(B149,'[2]LISTADO ATM'!$A$2:$C$922,3,0)</f>
        <v>DISTRITO NACIONAL</v>
      </c>
      <c r="B149" s="136">
        <v>577</v>
      </c>
      <c r="C149" s="136" t="str">
        <f>VLOOKUP(B149,'[2]LISTADO ATM'!$A$2:$B$922,2,0)</f>
        <v xml:space="preserve">ATM Olé Ave. Duarte </v>
      </c>
      <c r="D149" s="144" t="s">
        <v>2429</v>
      </c>
      <c r="E149" s="152">
        <v>3335991586</v>
      </c>
    </row>
    <row r="150" spans="1:6" s="108" customFormat="1" ht="18" x14ac:dyDescent="0.25">
      <c r="A150" s="136" t="str">
        <f>VLOOKUP(B150,'[2]LISTADO ATM'!$A$2:$C$922,3,0)</f>
        <v>ESTE</v>
      </c>
      <c r="B150" s="136">
        <v>843</v>
      </c>
      <c r="C150" s="136" t="str">
        <f>VLOOKUP(B150,'[2]LISTADO ATM'!$A$2:$B$922,2,0)</f>
        <v xml:space="preserve">ATM Oficina Romana Centro </v>
      </c>
      <c r="D150" s="144" t="s">
        <v>2429</v>
      </c>
      <c r="E150" s="152">
        <v>3335991587</v>
      </c>
      <c r="F150" s="114"/>
    </row>
    <row r="151" spans="1:6" s="108" customFormat="1" ht="18.75" customHeight="1" x14ac:dyDescent="0.25">
      <c r="A151" s="136" t="str">
        <f>VLOOKUP(B151,'[2]LISTADO ATM'!$A$2:$C$922,3,0)</f>
        <v>DISTRITO NACIONAL</v>
      </c>
      <c r="B151" s="136">
        <v>706</v>
      </c>
      <c r="C151" s="136" t="str">
        <f>VLOOKUP(B151,'[2]LISTADO ATM'!$A$2:$B$922,2,0)</f>
        <v xml:space="preserve">ATM S/M Pristine </v>
      </c>
      <c r="D151" s="144" t="s">
        <v>2429</v>
      </c>
      <c r="E151" s="152">
        <v>3335991588</v>
      </c>
      <c r="F151" s="114"/>
    </row>
    <row r="152" spans="1:6" s="108" customFormat="1" ht="18.75" customHeight="1" x14ac:dyDescent="0.25">
      <c r="A152" s="136" t="str">
        <f>VLOOKUP(B152,'[2]LISTADO ATM'!$A$2:$C$922,3,0)</f>
        <v>ESTE</v>
      </c>
      <c r="B152" s="136">
        <v>353</v>
      </c>
      <c r="C152" s="136" t="str">
        <f>VLOOKUP(B152,'[2]LISTADO ATM'!$A$2:$B$922,2,0)</f>
        <v xml:space="preserve">ATM Estación Boulevard Juan Dolio </v>
      </c>
      <c r="D152" s="144" t="s">
        <v>2429</v>
      </c>
      <c r="E152" s="152">
        <v>3335991589</v>
      </c>
      <c r="F152" s="114"/>
    </row>
    <row r="153" spans="1:6" s="108" customFormat="1" ht="18" x14ac:dyDescent="0.25">
      <c r="A153" s="136" t="str">
        <f>VLOOKUP(B153,'[2]LISTADO ATM'!$A$2:$C$922,3,0)</f>
        <v>NORTE</v>
      </c>
      <c r="B153" s="136">
        <v>198</v>
      </c>
      <c r="C153" s="136" t="str">
        <f>VLOOKUP(B153,'[2]LISTADO ATM'!$A$2:$B$922,2,0)</f>
        <v xml:space="preserve">ATM Almacenes El Encanto  (Santiago) </v>
      </c>
      <c r="D153" s="144" t="s">
        <v>2429</v>
      </c>
      <c r="E153" s="152">
        <v>3335991590</v>
      </c>
      <c r="F153" s="114"/>
    </row>
    <row r="154" spans="1:6" s="114" customFormat="1" ht="18" customHeight="1" x14ac:dyDescent="0.25">
      <c r="A154" s="136" t="str">
        <f>VLOOKUP(B154,'[2]LISTADO ATM'!$A$2:$C$922,3,0)</f>
        <v>ESTE</v>
      </c>
      <c r="B154" s="136">
        <v>660</v>
      </c>
      <c r="C154" s="136" t="str">
        <f>VLOOKUP(B154,'[2]LISTADO ATM'!$A$2:$B$922,2,0)</f>
        <v>ATM Oficina Romana Norte II</v>
      </c>
      <c r="D154" s="144" t="s">
        <v>2429</v>
      </c>
      <c r="E154" s="152">
        <v>3335991591</v>
      </c>
    </row>
    <row r="155" spans="1:6" s="114" customFormat="1" ht="18.75" customHeight="1" x14ac:dyDescent="0.25">
      <c r="A155" s="136" t="str">
        <f>VLOOKUP(B155,'[2]LISTADO ATM'!$A$2:$C$922,3,0)</f>
        <v>NORTE</v>
      </c>
      <c r="B155" s="136">
        <v>373</v>
      </c>
      <c r="C155" s="136" t="str">
        <f>VLOOKUP(B155,'[2]LISTADO ATM'!$A$2:$B$922,2,0)</f>
        <v>S/M Tangui Nagua</v>
      </c>
      <c r="D155" s="144" t="s">
        <v>2429</v>
      </c>
      <c r="E155" s="152">
        <v>3335991592</v>
      </c>
    </row>
    <row r="156" spans="1:6" s="114" customFormat="1" ht="18" x14ac:dyDescent="0.25">
      <c r="A156" s="136" t="str">
        <f>VLOOKUP(B156,'[2]LISTADO ATM'!$A$2:$C$922,3,0)</f>
        <v>DISTRITO NACIONAL</v>
      </c>
      <c r="B156" s="136">
        <v>441</v>
      </c>
      <c r="C156" s="136" t="str">
        <f>VLOOKUP(B156,'[2]LISTADO ATM'!$A$2:$B$922,2,0)</f>
        <v>ATM Estacion de Servicio Romulo Betancour</v>
      </c>
      <c r="D156" s="144" t="s">
        <v>2429</v>
      </c>
      <c r="E156" s="152">
        <v>3335991595</v>
      </c>
    </row>
    <row r="157" spans="1:6" s="108" customFormat="1" ht="18" customHeight="1" x14ac:dyDescent="0.25">
      <c r="A157" s="136" t="str">
        <f>VLOOKUP(B157,'[2]LISTADO ATM'!$A$2:$C$922,3,0)</f>
        <v>DISTRITO NACIONAL</v>
      </c>
      <c r="B157" s="136">
        <v>415</v>
      </c>
      <c r="C157" s="136" t="str">
        <f>VLOOKUP(B157,'[2]LISTADO ATM'!$A$2:$B$922,2,0)</f>
        <v xml:space="preserve">ATM Autobanco San Martín I </v>
      </c>
      <c r="D157" s="144" t="s">
        <v>2429</v>
      </c>
      <c r="E157" s="152">
        <v>3335991598</v>
      </c>
    </row>
    <row r="158" spans="1:6" s="108" customFormat="1" ht="18.75" customHeight="1" x14ac:dyDescent="0.25">
      <c r="A158" s="136" t="str">
        <f>VLOOKUP(B158,'[2]LISTADO ATM'!$A$2:$C$922,3,0)</f>
        <v>NORTE</v>
      </c>
      <c r="B158" s="156">
        <v>72</v>
      </c>
      <c r="C158" s="136" t="str">
        <f>VLOOKUP(B158,'[2]LISTADO ATM'!$A$2:$B$922,2,0)</f>
        <v xml:space="preserve">ATM UNP Aeropuerto Gregorio Luperón (Puerto Plata) </v>
      </c>
      <c r="D158" s="144" t="s">
        <v>2429</v>
      </c>
      <c r="E158" s="152">
        <v>3335991599</v>
      </c>
    </row>
    <row r="159" spans="1:6" s="108" customFormat="1" ht="18" customHeight="1" thickBot="1" x14ac:dyDescent="0.3">
      <c r="A159" s="126"/>
      <c r="B159" s="153">
        <f>COUNT(B134:B158)</f>
        <v>25</v>
      </c>
      <c r="C159" s="133"/>
      <c r="D159" s="133"/>
      <c r="E159" s="146"/>
    </row>
    <row r="160" spans="1:6" s="108" customFormat="1" ht="15.75" thickBot="1" x14ac:dyDescent="0.3">
      <c r="A160" s="123"/>
      <c r="B160" s="128"/>
      <c r="C160" s="123"/>
      <c r="D160" s="123"/>
      <c r="E160" s="128"/>
    </row>
    <row r="161" spans="1:5" s="108" customFormat="1" ht="18.75" customHeight="1" x14ac:dyDescent="0.25">
      <c r="A161" s="188" t="s">
        <v>2609</v>
      </c>
      <c r="B161" s="189"/>
      <c r="C161" s="189"/>
      <c r="D161" s="189"/>
      <c r="E161" s="190"/>
    </row>
    <row r="162" spans="1:5" s="108" customFormat="1" ht="18" customHeight="1" x14ac:dyDescent="0.25">
      <c r="A162" s="135" t="s">
        <v>15</v>
      </c>
      <c r="B162" s="135" t="s">
        <v>2408</v>
      </c>
      <c r="C162" s="135" t="s">
        <v>46</v>
      </c>
      <c r="D162" s="135" t="s">
        <v>2411</v>
      </c>
      <c r="E162" s="135" t="s">
        <v>2409</v>
      </c>
    </row>
    <row r="163" spans="1:5" ht="18" x14ac:dyDescent="0.25">
      <c r="A163" s="136" t="str">
        <f>VLOOKUP(B163,'[2]LISTADO ATM'!$A$2:$C$822,3,0)</f>
        <v>DISTRITO NACIONAL</v>
      </c>
      <c r="B163" s="161">
        <v>160</v>
      </c>
      <c r="C163" s="136" t="str">
        <f>VLOOKUP(B163,'[2]LISTADO ATM'!$A$2:$B$822,2,0)</f>
        <v xml:space="preserve">ATM Oficina Herrera </v>
      </c>
      <c r="D163" s="136" t="s">
        <v>2471</v>
      </c>
      <c r="E163" s="161">
        <v>3335989515</v>
      </c>
    </row>
    <row r="164" spans="1:5" ht="18" x14ac:dyDescent="0.25">
      <c r="A164" s="136" t="str">
        <f>VLOOKUP(B164,'[2]LISTADO ATM'!$A$2:$C$822,3,0)</f>
        <v>SUR</v>
      </c>
      <c r="B164" s="161">
        <v>470</v>
      </c>
      <c r="C164" s="136" t="str">
        <f>VLOOKUP(B164,'[2]LISTADO ATM'!$A$2:$B$822,2,0)</f>
        <v xml:space="preserve">ATM Hospital Taiwán (Azua) </v>
      </c>
      <c r="D164" s="136" t="s">
        <v>2471</v>
      </c>
      <c r="E164" s="161" t="s">
        <v>2660</v>
      </c>
    </row>
    <row r="165" spans="1:5" ht="18" customHeight="1" x14ac:dyDescent="0.25">
      <c r="A165" s="136" t="str">
        <f>VLOOKUP(B165,'[2]LISTADO ATM'!$A$2:$C$822,3,0)</f>
        <v>DISTRITO NACIONAL</v>
      </c>
      <c r="B165" s="161">
        <v>225</v>
      </c>
      <c r="C165" s="136" t="str">
        <f>VLOOKUP(B165,'[2]LISTADO ATM'!$A$2:$B$822,2,0)</f>
        <v xml:space="preserve">ATM S/M Nacional Arroyo Hondo </v>
      </c>
      <c r="D165" s="136" t="s">
        <v>2471</v>
      </c>
      <c r="E165" s="149">
        <v>3335989637</v>
      </c>
    </row>
    <row r="166" spans="1:5" ht="18" customHeight="1" x14ac:dyDescent="0.25">
      <c r="A166" s="136" t="str">
        <f>VLOOKUP(B166,'[2]LISTADO ATM'!$A$2:$C$822,3,0)</f>
        <v>ESTE</v>
      </c>
      <c r="B166" s="161">
        <v>673</v>
      </c>
      <c r="C166" s="136" t="str">
        <f>VLOOKUP(B166,'[2]LISTADO ATM'!$A$2:$B$822,2,0)</f>
        <v>ATM Clínica Dr. Cruz Jiminián</v>
      </c>
      <c r="D166" s="136" t="s">
        <v>2471</v>
      </c>
      <c r="E166" s="149">
        <v>3335989663</v>
      </c>
    </row>
    <row r="167" spans="1:5" ht="18" x14ac:dyDescent="0.25">
      <c r="A167" s="162" t="str">
        <f>VLOOKUP(B167,'[2]LISTADO ATM'!$A$2:$C$822,3,0)</f>
        <v>NORTE</v>
      </c>
      <c r="B167" s="161">
        <v>91</v>
      </c>
      <c r="C167" s="136" t="str">
        <f>VLOOKUP(B167,'[2]LISTADO ATM'!$A$2:$B$822,2,0)</f>
        <v xml:space="preserve">ATM UNP Villa Isabela </v>
      </c>
      <c r="D167" s="136" t="s">
        <v>2471</v>
      </c>
      <c r="E167" s="152">
        <v>3335990299</v>
      </c>
    </row>
    <row r="168" spans="1:5" ht="18.75" customHeight="1" x14ac:dyDescent="0.25">
      <c r="A168" s="162" t="str">
        <f>VLOOKUP(B168,'[2]LISTADO ATM'!$A$2:$C$822,3,0)</f>
        <v>NORTE</v>
      </c>
      <c r="B168" s="161">
        <v>703</v>
      </c>
      <c r="C168" s="136" t="str">
        <f>VLOOKUP(B168,'[2]LISTADO ATM'!$A$2:$B$822,2,0)</f>
        <v xml:space="preserve">ATM Oficina El Mamey Los Hidalgos </v>
      </c>
      <c r="D168" s="136" t="s">
        <v>2471</v>
      </c>
      <c r="E168" s="152">
        <v>3335991183</v>
      </c>
    </row>
    <row r="169" spans="1:5" ht="18" x14ac:dyDescent="0.25">
      <c r="A169" s="162" t="e">
        <f>VLOOKUP(B169,'[2]LISTADO ATM'!$A$2:$C$822,3,0)</f>
        <v>#N/A</v>
      </c>
      <c r="B169" s="161"/>
      <c r="C169" s="136" t="e">
        <f>VLOOKUP(B169,'[2]LISTADO ATM'!$A$2:$B$822,2,0)</f>
        <v>#N/A</v>
      </c>
      <c r="D169" s="152"/>
      <c r="E169" s="149"/>
    </row>
    <row r="170" spans="1:5" ht="18.75" thickBot="1" x14ac:dyDescent="0.3">
      <c r="A170" s="137" t="s">
        <v>2464</v>
      </c>
      <c r="B170" s="153">
        <f>COUNT(B163:B168)</f>
        <v>6</v>
      </c>
      <c r="C170" s="133"/>
      <c r="D170" s="133"/>
      <c r="E170" s="146"/>
    </row>
    <row r="171" spans="1:5" s="108" customFormat="1" ht="18.75" customHeight="1" thickBot="1" x14ac:dyDescent="0.3">
      <c r="A171" s="123"/>
      <c r="B171" s="128"/>
      <c r="C171" s="123"/>
      <c r="D171" s="123"/>
      <c r="E171" s="128"/>
    </row>
    <row r="172" spans="1:5" s="108" customFormat="1" ht="18" customHeight="1" x14ac:dyDescent="0.25">
      <c r="A172" s="188" t="s">
        <v>2586</v>
      </c>
      <c r="B172" s="189"/>
      <c r="C172" s="189"/>
      <c r="D172" s="189"/>
      <c r="E172" s="190"/>
    </row>
    <row r="173" spans="1:5" s="108" customFormat="1" ht="18" x14ac:dyDescent="0.25">
      <c r="A173" s="135" t="s">
        <v>15</v>
      </c>
      <c r="B173" s="135" t="s">
        <v>2408</v>
      </c>
      <c r="C173" s="135" t="s">
        <v>46</v>
      </c>
      <c r="D173" s="135" t="s">
        <v>2411</v>
      </c>
      <c r="E173" s="135" t="s">
        <v>2409</v>
      </c>
    </row>
    <row r="174" spans="1:5" ht="18" x14ac:dyDescent="0.25">
      <c r="A174" s="136" t="str">
        <f>VLOOKUP(B174,'[2]LISTADO ATM'!$A$2:$C$822,3,0)</f>
        <v>NORTE</v>
      </c>
      <c r="B174" s="136">
        <v>291</v>
      </c>
      <c r="C174" s="136" t="str">
        <f>VLOOKUP(B174,'[2]LISTADO ATM'!$A$2:$B$822,2,0)</f>
        <v xml:space="preserve">ATM S/M Jumbo Las Colinas </v>
      </c>
      <c r="D174" s="151" t="s">
        <v>2638</v>
      </c>
      <c r="E174" s="161" t="s">
        <v>2657</v>
      </c>
    </row>
    <row r="175" spans="1:5" ht="18" x14ac:dyDescent="0.25">
      <c r="A175" s="136" t="str">
        <f>VLOOKUP(B175,'[2]LISTADO ATM'!$A$2:$C$822,3,0)</f>
        <v>DISTRITO NACIONAL</v>
      </c>
      <c r="B175" s="136">
        <v>743</v>
      </c>
      <c r="C175" s="136" t="str">
        <f>VLOOKUP(B175,'[2]LISTADO ATM'!$A$2:$B$822,2,0)</f>
        <v xml:space="preserve">ATM Oficina Los Frailes </v>
      </c>
      <c r="D175" s="151" t="s">
        <v>2638</v>
      </c>
      <c r="E175" s="161" t="s">
        <v>2680</v>
      </c>
    </row>
    <row r="176" spans="1:5" ht="18" x14ac:dyDescent="0.25">
      <c r="A176" s="136" t="str">
        <f>VLOOKUP(B176,'[2]LISTADO ATM'!$A$2:$C$822,3,0)</f>
        <v>DISTRITO NACIONAL</v>
      </c>
      <c r="B176" s="136">
        <v>355</v>
      </c>
      <c r="C176" s="136" t="str">
        <f>VLOOKUP(B176,'[2]LISTADO ATM'!$A$2:$B$822,2,0)</f>
        <v xml:space="preserve">ATM UNP Metro II </v>
      </c>
      <c r="D176" s="140" t="s">
        <v>2551</v>
      </c>
      <c r="E176" s="150" t="s">
        <v>2696</v>
      </c>
    </row>
    <row r="177" spans="1:5" ht="18" x14ac:dyDescent="0.25">
      <c r="A177" s="163" t="str">
        <f>VLOOKUP(B177,'[2]LISTADO ATM'!$A$2:$C$822,3,0)</f>
        <v>NORTE</v>
      </c>
      <c r="B177" s="136">
        <v>333</v>
      </c>
      <c r="C177" s="163" t="str">
        <f>VLOOKUP(B177,'[2]LISTADO ATM'!$A$2:$B$822,2,0)</f>
        <v>ATM Oficina Turey Maimón</v>
      </c>
      <c r="D177" s="140" t="s">
        <v>2655</v>
      </c>
      <c r="E177" s="161">
        <v>3335990955</v>
      </c>
    </row>
    <row r="178" spans="1:5" ht="18" x14ac:dyDescent="0.25">
      <c r="A178" s="163" t="str">
        <f>VLOOKUP(B178,'[2]LISTADO ATM'!$A$2:$C$822,3,0)</f>
        <v>DISTRITO NACIONAL</v>
      </c>
      <c r="B178" s="136">
        <v>54</v>
      </c>
      <c r="C178" s="163" t="str">
        <f>VLOOKUP(B178,'[2]LISTADO ATM'!$A$2:$B$822,2,0)</f>
        <v xml:space="preserve">ATM Autoservicio Galería 360 </v>
      </c>
      <c r="D178" s="151" t="s">
        <v>2638</v>
      </c>
      <c r="E178" s="161">
        <v>3335990963</v>
      </c>
    </row>
    <row r="179" spans="1:5" ht="18" x14ac:dyDescent="0.25">
      <c r="A179" s="163" t="str">
        <f>VLOOKUP(B179,'[2]LISTADO ATM'!$A$2:$C$822,3,0)</f>
        <v>DISTRITO NACIONAL</v>
      </c>
      <c r="B179" s="136">
        <v>818</v>
      </c>
      <c r="C179" s="163" t="str">
        <f>VLOOKUP(B179,'[2]LISTADO ATM'!$A$2:$B$822,2,0)</f>
        <v xml:space="preserve">ATM Juridicción Inmobiliaria </v>
      </c>
      <c r="D179" s="140" t="s">
        <v>2655</v>
      </c>
      <c r="E179" s="161">
        <v>3335991196</v>
      </c>
    </row>
    <row r="180" spans="1:5" ht="18.75" customHeight="1" x14ac:dyDescent="0.25">
      <c r="A180" s="163" t="str">
        <f>VLOOKUP(B180,'[2]LISTADO ATM'!$A$2:$C$822,3,0)</f>
        <v>ESTE</v>
      </c>
      <c r="B180" s="136">
        <v>117</v>
      </c>
      <c r="C180" s="163" t="str">
        <f>VLOOKUP(B180,'[2]LISTADO ATM'!$A$2:$B$822,2,0)</f>
        <v xml:space="preserve">ATM Oficina El Seybo </v>
      </c>
      <c r="D180" s="151" t="s">
        <v>2638</v>
      </c>
      <c r="E180" s="161">
        <v>3335991226</v>
      </c>
    </row>
    <row r="181" spans="1:5" ht="18" x14ac:dyDescent="0.25">
      <c r="A181" s="163" t="e">
        <f>VLOOKUP(B181,'[2]LISTADO ATM'!$A$2:$C$822,3,0)</f>
        <v>#N/A</v>
      </c>
      <c r="B181" s="136"/>
      <c r="C181" s="163" t="e">
        <f>VLOOKUP(B181,'[2]LISTADO ATM'!$A$2:$B$822,2,0)</f>
        <v>#N/A</v>
      </c>
      <c r="D181" s="164"/>
      <c r="E181" s="149"/>
    </row>
    <row r="182" spans="1:5" ht="18.75" thickBot="1" x14ac:dyDescent="0.3">
      <c r="A182" s="137" t="s">
        <v>2464</v>
      </c>
      <c r="B182" s="153">
        <f>COUNT(B174:B181)</f>
        <v>7</v>
      </c>
      <c r="C182" s="133"/>
      <c r="D182" s="133"/>
      <c r="E182" s="146"/>
    </row>
    <row r="183" spans="1:5" ht="18.75" customHeight="1" thickBot="1" x14ac:dyDescent="0.3">
      <c r="A183" s="123"/>
      <c r="B183" s="128"/>
      <c r="C183" s="123"/>
      <c r="D183" s="123"/>
      <c r="E183" s="128"/>
    </row>
    <row r="184" spans="1:5" ht="18.75" thickBot="1" x14ac:dyDescent="0.3">
      <c r="A184" s="199" t="s">
        <v>2466</v>
      </c>
      <c r="B184" s="200"/>
      <c r="C184" s="123" t="s">
        <v>2405</v>
      </c>
      <c r="D184" s="128"/>
      <c r="E184" s="128"/>
    </row>
    <row r="185" spans="1:5" ht="18.75" thickBot="1" x14ac:dyDescent="0.3">
      <c r="A185" s="165">
        <f>+B159+B170+B182</f>
        <v>38</v>
      </c>
      <c r="B185" s="166"/>
      <c r="C185" s="123"/>
      <c r="D185" s="123"/>
      <c r="E185" s="138"/>
    </row>
    <row r="186" spans="1:5" ht="15.75" thickBot="1" x14ac:dyDescent="0.3">
      <c r="A186" s="123"/>
      <c r="B186" s="128"/>
      <c r="C186" s="123"/>
      <c r="D186" s="123"/>
      <c r="E186" s="128"/>
    </row>
    <row r="187" spans="1:5" ht="18.75" thickBot="1" x14ac:dyDescent="0.3">
      <c r="A187" s="185" t="s">
        <v>2467</v>
      </c>
      <c r="B187" s="186"/>
      <c r="C187" s="186"/>
      <c r="D187" s="186"/>
      <c r="E187" s="187"/>
    </row>
    <row r="188" spans="1:5" ht="18" x14ac:dyDescent="0.25">
      <c r="A188" s="129" t="s">
        <v>15</v>
      </c>
      <c r="B188" s="135" t="s">
        <v>2408</v>
      </c>
      <c r="C188" s="127" t="s">
        <v>46</v>
      </c>
      <c r="D188" s="201" t="s">
        <v>2411</v>
      </c>
      <c r="E188" s="202"/>
    </row>
    <row r="189" spans="1:5" ht="18" x14ac:dyDescent="0.25">
      <c r="A189" s="136" t="str">
        <f>VLOOKUP(B189,'[2]LISTADO ATM'!$A$2:$C$822,3,0)</f>
        <v>DISTRITO NACIONAL</v>
      </c>
      <c r="B189" s="161">
        <v>60</v>
      </c>
      <c r="C189" s="136" t="str">
        <f>VLOOKUP(B189,'[2]LISTADO ATM'!$A$2:$B$822,2,0)</f>
        <v xml:space="preserve">ATM Autobanco 27 de Febrero </v>
      </c>
      <c r="D189" s="177" t="s">
        <v>2588</v>
      </c>
      <c r="E189" s="178"/>
    </row>
    <row r="190" spans="1:5" ht="18" x14ac:dyDescent="0.25">
      <c r="A190" s="136" t="str">
        <f>VLOOKUP(B190,'[2]LISTADO ATM'!$A$2:$C$822,3,0)</f>
        <v>DISTRITO NACIONAL</v>
      </c>
      <c r="B190" s="161">
        <v>546</v>
      </c>
      <c r="C190" s="136" t="str">
        <f>VLOOKUP(B190,'[2]LISTADO ATM'!$A$2:$B$822,2,0)</f>
        <v xml:space="preserve">ATM ITLA </v>
      </c>
      <c r="D190" s="177" t="s">
        <v>2622</v>
      </c>
      <c r="E190" s="178"/>
    </row>
    <row r="191" spans="1:5" ht="18" x14ac:dyDescent="0.25">
      <c r="A191" s="136" t="str">
        <f>VLOOKUP(B191,'[2]LISTADO ATM'!$A$2:$C$822,3,0)</f>
        <v>ESTE</v>
      </c>
      <c r="B191" s="161">
        <v>495</v>
      </c>
      <c r="C191" s="136" t="str">
        <f>VLOOKUP(B191,'[2]LISTADO ATM'!$A$2:$B$822,2,0)</f>
        <v>ATM Cemento PANAM</v>
      </c>
      <c r="D191" s="177" t="s">
        <v>2588</v>
      </c>
      <c r="E191" s="178"/>
    </row>
    <row r="192" spans="1:5" ht="18" x14ac:dyDescent="0.25">
      <c r="A192" s="136" t="str">
        <f>VLOOKUP(B192,'[2]LISTADO ATM'!$A$2:$C$822,3,0)</f>
        <v>DISTRITO NACIONAL</v>
      </c>
      <c r="B192" s="161">
        <v>618</v>
      </c>
      <c r="C192" s="136" t="str">
        <f>VLOOKUP(B192,'[2]LISTADO ATM'!$A$2:$B$822,2,0)</f>
        <v xml:space="preserve">ATM Bienes Nacionales </v>
      </c>
      <c r="D192" s="177" t="s">
        <v>2588</v>
      </c>
      <c r="E192" s="178"/>
    </row>
    <row r="193" spans="1:5" ht="18" x14ac:dyDescent="0.25">
      <c r="A193" s="136" t="str">
        <f>VLOOKUP(B193,'[2]LISTADO ATM'!$A$2:$C$822,3,0)</f>
        <v>NORTE</v>
      </c>
      <c r="B193" s="161">
        <v>662</v>
      </c>
      <c r="C193" s="136" t="str">
        <f>VLOOKUP(B193,'[2]LISTADO ATM'!$A$2:$B$822,2,0)</f>
        <v>ATM UTESA (Santiago)</v>
      </c>
      <c r="D193" s="177" t="s">
        <v>2588</v>
      </c>
      <c r="E193" s="178"/>
    </row>
    <row r="194" spans="1:5" ht="18" x14ac:dyDescent="0.25">
      <c r="A194" s="136" t="str">
        <f>VLOOKUP(B194,'[2]LISTADO ATM'!$A$2:$C$822,3,0)</f>
        <v>SUR</v>
      </c>
      <c r="B194" s="161">
        <v>296</v>
      </c>
      <c r="C194" s="136" t="str">
        <f>VLOOKUP(B194,'[2]LISTADO ATM'!$A$2:$B$822,2,0)</f>
        <v>ATM Estación BANICOMB (Baní)  ECO Petroleo</v>
      </c>
      <c r="D194" s="177" t="s">
        <v>2588</v>
      </c>
      <c r="E194" s="178"/>
    </row>
    <row r="195" spans="1:5" ht="18" x14ac:dyDescent="0.25">
      <c r="A195" s="136" t="str">
        <f>VLOOKUP(B195,'[2]LISTADO ATM'!$A$2:$C$822,3,0)</f>
        <v>DISTRITO NACIONAL</v>
      </c>
      <c r="B195" s="161">
        <v>408</v>
      </c>
      <c r="C195" s="136" t="str">
        <f>VLOOKUP(B195,'[2]LISTADO ATM'!$A$2:$B$822,2,0)</f>
        <v xml:space="preserve">ATM Autobanco Las Palmas de Herrera </v>
      </c>
      <c r="D195" s="177" t="s">
        <v>2588</v>
      </c>
      <c r="E195" s="178"/>
    </row>
    <row r="196" spans="1:5" ht="18" x14ac:dyDescent="0.25">
      <c r="A196" s="162" t="str">
        <f>VLOOKUP(B196,'[2]LISTADO ATM'!$A$2:$C$822,3,0)</f>
        <v>DISTRITO NACIONAL</v>
      </c>
      <c r="B196" s="161">
        <v>498</v>
      </c>
      <c r="C196" s="136" t="str">
        <f>VLOOKUP(B196,'[2]LISTADO ATM'!$A$2:$B$822,2,0)</f>
        <v xml:space="preserve">ATM Estación Sunix 27 de Febrero </v>
      </c>
      <c r="D196" s="177" t="s">
        <v>2622</v>
      </c>
      <c r="E196" s="178"/>
    </row>
    <row r="197" spans="1:5" ht="18" x14ac:dyDescent="0.25">
      <c r="A197" s="162" t="str">
        <f>VLOOKUP(B197,'[2]LISTADO ATM'!$A$2:$C$822,3,0)</f>
        <v>NORTE</v>
      </c>
      <c r="B197" s="161">
        <v>181</v>
      </c>
      <c r="C197" s="136" t="str">
        <f>VLOOKUP(B197,'[2]LISTADO ATM'!$A$2:$B$822,2,0)</f>
        <v xml:space="preserve">ATM Oficina Sabaneta </v>
      </c>
      <c r="D197" s="177" t="s">
        <v>2588</v>
      </c>
      <c r="E197" s="178"/>
    </row>
    <row r="198" spans="1:5" ht="18" x14ac:dyDescent="0.25">
      <c r="A198" s="162" t="str">
        <f>VLOOKUP(B198,'[2]LISTADO ATM'!$A$2:$C$822,3,0)</f>
        <v>NORTE</v>
      </c>
      <c r="B198" s="161">
        <v>291</v>
      </c>
      <c r="C198" s="136" t="str">
        <f>VLOOKUP(B198,'[2]LISTADO ATM'!$A$2:$B$822,2,0)</f>
        <v xml:space="preserve">ATM S/M Jumbo Las Colinas </v>
      </c>
      <c r="D198" s="177" t="s">
        <v>2588</v>
      </c>
      <c r="E198" s="178"/>
    </row>
    <row r="199" spans="1:5" ht="18" x14ac:dyDescent="0.25">
      <c r="A199" s="162" t="str">
        <f>VLOOKUP(B199,'[2]LISTADO ATM'!$A$2:$C$822,3,0)</f>
        <v>NORTE</v>
      </c>
      <c r="B199" s="161">
        <v>497</v>
      </c>
      <c r="C199" s="136" t="str">
        <f>VLOOKUP(B199,'[2]LISTADO ATM'!$A$2:$B$822,2,0)</f>
        <v>ATM Ofic. El Portal ll (Santiago)</v>
      </c>
      <c r="D199" s="177" t="s">
        <v>2588</v>
      </c>
      <c r="E199" s="178"/>
    </row>
    <row r="200" spans="1:5" ht="18" x14ac:dyDescent="0.25">
      <c r="A200" s="162" t="str">
        <f>VLOOKUP(B200,'[2]LISTADO ATM'!$A$2:$C$822,3,0)</f>
        <v>DISTRITO NACIONAL</v>
      </c>
      <c r="B200" s="161">
        <v>514</v>
      </c>
      <c r="C200" s="136" t="str">
        <f>VLOOKUP(B200,'[2]LISTADO ATM'!$A$2:$B$822,2,0)</f>
        <v>ATM Autoservicio Charles de Gaulle</v>
      </c>
      <c r="D200" s="177" t="s">
        <v>2588</v>
      </c>
      <c r="E200" s="178"/>
    </row>
    <row r="201" spans="1:5" ht="18" x14ac:dyDescent="0.25">
      <c r="A201" s="162" t="str">
        <f>VLOOKUP(B201,'[2]LISTADO ATM'!$A$2:$C$822,3,0)</f>
        <v>DISTRITO NACIONAL</v>
      </c>
      <c r="B201" s="161">
        <v>577</v>
      </c>
      <c r="C201" s="136" t="str">
        <f>VLOOKUP(B201,'[2]LISTADO ATM'!$A$2:$B$822,2,0)</f>
        <v xml:space="preserve">ATM Olé Ave. Duarte </v>
      </c>
      <c r="D201" s="177" t="s">
        <v>2588</v>
      </c>
      <c r="E201" s="178"/>
    </row>
    <row r="202" spans="1:5" ht="18" x14ac:dyDescent="0.25">
      <c r="A202" s="162" t="str">
        <f>VLOOKUP(B202,'[2]LISTADO ATM'!$A$2:$C$822,3,0)</f>
        <v>ESTE</v>
      </c>
      <c r="B202" s="161">
        <v>660</v>
      </c>
      <c r="C202" s="136" t="str">
        <f>VLOOKUP(B202,'[2]LISTADO ATM'!$A$2:$B$822,2,0)</f>
        <v>ATM Oficina Romana Norte II</v>
      </c>
      <c r="D202" s="177" t="s">
        <v>2588</v>
      </c>
      <c r="E202" s="178"/>
    </row>
    <row r="203" spans="1:5" ht="18" x14ac:dyDescent="0.25">
      <c r="A203" s="162" t="str">
        <f>VLOOKUP(B203,'[2]LISTADO ATM'!$A$2:$C$822,3,0)</f>
        <v>NORTE</v>
      </c>
      <c r="B203" s="161">
        <v>757</v>
      </c>
      <c r="C203" s="136" t="str">
        <f>VLOOKUP(B203,'[2]LISTADO ATM'!$A$2:$B$822,2,0)</f>
        <v xml:space="preserve">ATM UNP Plaza Paseo (Santiago) </v>
      </c>
      <c r="D203" s="177" t="s">
        <v>2588</v>
      </c>
      <c r="E203" s="178"/>
    </row>
    <row r="204" spans="1:5" ht="18" x14ac:dyDescent="0.25">
      <c r="A204" s="162" t="str">
        <f>VLOOKUP(B204,'[2]LISTADO ATM'!$A$2:$C$822,3,0)</f>
        <v>ESTE</v>
      </c>
      <c r="B204" s="161">
        <v>776</v>
      </c>
      <c r="C204" s="136" t="str">
        <f>VLOOKUP(B204,'[2]LISTADO ATM'!$A$2:$B$822,2,0)</f>
        <v xml:space="preserve">ATM Oficina Monte Plata </v>
      </c>
      <c r="D204" s="177" t="s">
        <v>2588</v>
      </c>
      <c r="E204" s="178"/>
    </row>
    <row r="205" spans="1:5" ht="18" x14ac:dyDescent="0.25">
      <c r="A205" s="162" t="str">
        <f>VLOOKUP(B205,'[2]LISTADO ATM'!$A$2:$C$822,3,0)</f>
        <v>DISTRITO NACIONAL</v>
      </c>
      <c r="B205" s="161">
        <v>884</v>
      </c>
      <c r="C205" s="136" t="str">
        <f>VLOOKUP(B205,'[2]LISTADO ATM'!$A$2:$B$822,2,0)</f>
        <v xml:space="preserve">ATM UNP Olé Sabana Perdida </v>
      </c>
      <c r="D205" s="177" t="s">
        <v>2588</v>
      </c>
      <c r="E205" s="178"/>
    </row>
    <row r="206" spans="1:5" ht="18" x14ac:dyDescent="0.25">
      <c r="A206" s="162" t="str">
        <f>VLOOKUP(B206,'[2]LISTADO ATM'!$A$2:$C$822,3,0)</f>
        <v>DISTRITO NACIONAL</v>
      </c>
      <c r="B206" s="161">
        <v>949</v>
      </c>
      <c r="C206" s="136" t="str">
        <f>VLOOKUP(B206,'[2]LISTADO ATM'!$A$2:$B$822,2,0)</f>
        <v xml:space="preserve">ATM S/M Bravo San Isidro Coral Mall </v>
      </c>
      <c r="D206" s="177" t="s">
        <v>2588</v>
      </c>
      <c r="E206" s="178"/>
    </row>
    <row r="207" spans="1:5" ht="18" x14ac:dyDescent="0.25">
      <c r="A207" s="162" t="str">
        <f>VLOOKUP(B207,'[2]LISTADO ATM'!$A$2:$C$822,3,0)</f>
        <v>SUR</v>
      </c>
      <c r="B207" s="161">
        <v>962</v>
      </c>
      <c r="C207" s="136" t="str">
        <f>VLOOKUP(B207,'[2]LISTADO ATM'!$A$2:$B$822,2,0)</f>
        <v xml:space="preserve">ATM Oficina Villa Ofelia II (San Juan) </v>
      </c>
      <c r="D207" s="177" t="s">
        <v>2588</v>
      </c>
      <c r="E207" s="178"/>
    </row>
    <row r="208" spans="1:5" ht="18" x14ac:dyDescent="0.25">
      <c r="A208" s="162" t="str">
        <f>VLOOKUP(B208,'[2]LISTADO ATM'!$A$2:$C$822,3,0)</f>
        <v>DISTRITO NACIONAL</v>
      </c>
      <c r="B208" s="161">
        <v>194</v>
      </c>
      <c r="C208" s="136" t="str">
        <f>VLOOKUP(B208,'[2]LISTADO ATM'!$A$2:$B$822,2,0)</f>
        <v xml:space="preserve">ATM UNP Pantoja </v>
      </c>
      <c r="D208" s="177" t="s">
        <v>2588</v>
      </c>
      <c r="E208" s="178"/>
    </row>
    <row r="209" spans="1:5" ht="18" x14ac:dyDescent="0.25">
      <c r="A209" s="162" t="str">
        <f>VLOOKUP(B209,'[2]LISTADO ATM'!$A$2:$C$822,3,0)</f>
        <v>DISTRITO NACIONAL</v>
      </c>
      <c r="B209" s="161">
        <v>408</v>
      </c>
      <c r="C209" s="136" t="str">
        <f>VLOOKUP(B209,'[2]LISTADO ATM'!$A$2:$B$822,2,0)</f>
        <v xml:space="preserve">ATM Autobanco Las Palmas de Herrera </v>
      </c>
      <c r="D209" s="177" t="s">
        <v>2588</v>
      </c>
      <c r="E209" s="178"/>
    </row>
    <row r="210" spans="1:5" ht="18" x14ac:dyDescent="0.25">
      <c r="A210" s="162" t="str">
        <f>VLOOKUP(B210,'[2]LISTADO ATM'!$A$2:$C$822,3,0)</f>
        <v>NORTE</v>
      </c>
      <c r="B210" s="161">
        <v>395</v>
      </c>
      <c r="C210" s="136" t="str">
        <f>VLOOKUP(B210,'[2]LISTADO ATM'!$A$2:$B$822,2,0)</f>
        <v xml:space="preserve">ATM UNP Sabana Iglesia </v>
      </c>
      <c r="D210" s="177" t="s">
        <v>2588</v>
      </c>
      <c r="E210" s="178"/>
    </row>
    <row r="211" spans="1:5" ht="18" x14ac:dyDescent="0.25">
      <c r="A211" s="162" t="str">
        <f>VLOOKUP(B211,'[2]LISTADO ATM'!$A$2:$C$822,3,0)</f>
        <v>DISTRITO NACIONAL</v>
      </c>
      <c r="B211" s="161">
        <v>415</v>
      </c>
      <c r="C211" s="136" t="str">
        <f>VLOOKUP(B211,'[2]LISTADO ATM'!$A$2:$B$822,2,0)</f>
        <v xml:space="preserve">ATM Autobanco San Martín I </v>
      </c>
      <c r="D211" s="177" t="s">
        <v>2588</v>
      </c>
      <c r="E211" s="178"/>
    </row>
    <row r="212" spans="1:5" ht="18.75" thickBot="1" x14ac:dyDescent="0.3">
      <c r="A212" s="137" t="s">
        <v>2464</v>
      </c>
      <c r="B212" s="153">
        <f>COUNT(B189:B211)</f>
        <v>23</v>
      </c>
      <c r="C212" s="143"/>
      <c r="D212" s="143"/>
      <c r="E212" s="147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</sheetData>
  <mergeCells count="36">
    <mergeCell ref="D201:E201"/>
    <mergeCell ref="D202:E202"/>
    <mergeCell ref="D203:E203"/>
    <mergeCell ref="D204:E204"/>
    <mergeCell ref="D196:E196"/>
    <mergeCell ref="D197:E197"/>
    <mergeCell ref="D198:E198"/>
    <mergeCell ref="D199:E199"/>
    <mergeCell ref="D200:E200"/>
    <mergeCell ref="D191:E191"/>
    <mergeCell ref="D192:E192"/>
    <mergeCell ref="D193:E193"/>
    <mergeCell ref="D194:E194"/>
    <mergeCell ref="D195:E195"/>
    <mergeCell ref="A184:B184"/>
    <mergeCell ref="D188:E188"/>
    <mergeCell ref="D189:E189"/>
    <mergeCell ref="A187:E187"/>
    <mergeCell ref="D190:E190"/>
    <mergeCell ref="F1:G1"/>
    <mergeCell ref="A1:E1"/>
    <mergeCell ref="A2:E2"/>
    <mergeCell ref="A7:E7"/>
    <mergeCell ref="C117:E117"/>
    <mergeCell ref="A119:E119"/>
    <mergeCell ref="C130:E130"/>
    <mergeCell ref="A132:E132"/>
    <mergeCell ref="A161:E161"/>
    <mergeCell ref="A172:E172"/>
    <mergeCell ref="D210:E210"/>
    <mergeCell ref="D211:E211"/>
    <mergeCell ref="D205:E205"/>
    <mergeCell ref="D206:E206"/>
    <mergeCell ref="D207:E207"/>
    <mergeCell ref="D208:E208"/>
    <mergeCell ref="D209:E209"/>
  </mergeCells>
  <phoneticPr fontId="46" type="noConversion"/>
  <conditionalFormatting sqref="B411:B1048576">
    <cfRule type="duplicateValues" dxfId="344" priority="1481"/>
  </conditionalFormatting>
  <conditionalFormatting sqref="B323:B410">
    <cfRule type="duplicateValues" dxfId="343" priority="1245"/>
    <cfRule type="duplicateValues" dxfId="342" priority="1248"/>
    <cfRule type="duplicateValues" dxfId="341" priority="1250"/>
  </conditionalFormatting>
  <conditionalFormatting sqref="E323:E410">
    <cfRule type="duplicateValues" dxfId="340" priority="1249"/>
  </conditionalFormatting>
  <conditionalFormatting sqref="E323:E410">
    <cfRule type="duplicateValues" dxfId="339" priority="1246"/>
  </conditionalFormatting>
  <conditionalFormatting sqref="B218:B322">
    <cfRule type="duplicateValues" dxfId="338" priority="130828"/>
    <cfRule type="duplicateValues" dxfId="337" priority="130829"/>
    <cfRule type="duplicateValues" dxfId="336" priority="130830"/>
    <cfRule type="duplicateValues" dxfId="335" priority="130831"/>
  </conditionalFormatting>
  <conditionalFormatting sqref="E218:E322">
    <cfRule type="duplicateValues" dxfId="334" priority="130832"/>
  </conditionalFormatting>
  <conditionalFormatting sqref="B218:B1048576">
    <cfRule type="duplicateValues" dxfId="333" priority="434"/>
  </conditionalFormatting>
  <conditionalFormatting sqref="E93 E33">
    <cfRule type="duplicateValues" dxfId="332" priority="197"/>
  </conditionalFormatting>
  <conditionalFormatting sqref="E41">
    <cfRule type="duplicateValues" dxfId="331" priority="195"/>
  </conditionalFormatting>
  <conditionalFormatting sqref="E41">
    <cfRule type="duplicateValues" dxfId="330" priority="196"/>
  </conditionalFormatting>
  <conditionalFormatting sqref="E196">
    <cfRule type="duplicateValues" dxfId="329" priority="194"/>
  </conditionalFormatting>
  <conditionalFormatting sqref="E176">
    <cfRule type="duplicateValues" dxfId="328" priority="193"/>
  </conditionalFormatting>
  <conditionalFormatting sqref="E176">
    <cfRule type="duplicateValues" dxfId="327" priority="192"/>
  </conditionalFormatting>
  <conditionalFormatting sqref="E176">
    <cfRule type="duplicateValues" dxfId="326" priority="191"/>
  </conditionalFormatting>
  <conditionalFormatting sqref="E176">
    <cfRule type="duplicateValues" dxfId="325" priority="190"/>
  </conditionalFormatting>
  <conditionalFormatting sqref="E176">
    <cfRule type="duplicateValues" dxfId="324" priority="189"/>
  </conditionalFormatting>
  <conditionalFormatting sqref="E44">
    <cfRule type="duplicateValues" dxfId="323" priority="188"/>
  </conditionalFormatting>
  <conditionalFormatting sqref="E44">
    <cfRule type="duplicateValues" dxfId="322" priority="187"/>
  </conditionalFormatting>
  <conditionalFormatting sqref="E115">
    <cfRule type="duplicateValues" dxfId="321" priority="186"/>
  </conditionalFormatting>
  <conditionalFormatting sqref="E115">
    <cfRule type="duplicateValues" dxfId="320" priority="185"/>
  </conditionalFormatting>
  <conditionalFormatting sqref="E115">
    <cfRule type="duplicateValues" dxfId="319" priority="184"/>
  </conditionalFormatting>
  <conditionalFormatting sqref="E167">
    <cfRule type="duplicateValues" dxfId="318" priority="180"/>
  </conditionalFormatting>
  <conditionalFormatting sqref="E167">
    <cfRule type="duplicateValues" dxfId="317" priority="179"/>
  </conditionalFormatting>
  <conditionalFormatting sqref="E167">
    <cfRule type="duplicateValues" dxfId="316" priority="178"/>
  </conditionalFormatting>
  <conditionalFormatting sqref="E167">
    <cfRule type="duplicateValues" dxfId="315" priority="177"/>
  </conditionalFormatting>
  <conditionalFormatting sqref="E167">
    <cfRule type="duplicateValues" dxfId="314" priority="181"/>
  </conditionalFormatting>
  <conditionalFormatting sqref="E167">
    <cfRule type="duplicateValues" dxfId="313" priority="182"/>
    <cfRule type="duplicateValues" dxfId="312" priority="183"/>
  </conditionalFormatting>
  <conditionalFormatting sqref="E77">
    <cfRule type="duplicateValues" dxfId="311" priority="173"/>
  </conditionalFormatting>
  <conditionalFormatting sqref="E77">
    <cfRule type="duplicateValues" dxfId="310" priority="172"/>
  </conditionalFormatting>
  <conditionalFormatting sqref="E77">
    <cfRule type="duplicateValues" dxfId="309" priority="171"/>
  </conditionalFormatting>
  <conditionalFormatting sqref="E77">
    <cfRule type="duplicateValues" dxfId="308" priority="170"/>
  </conditionalFormatting>
  <conditionalFormatting sqref="E77">
    <cfRule type="duplicateValues" dxfId="307" priority="174"/>
  </conditionalFormatting>
  <conditionalFormatting sqref="E77">
    <cfRule type="duplicateValues" dxfId="306" priority="175"/>
    <cfRule type="duplicateValues" dxfId="305" priority="176"/>
  </conditionalFormatting>
  <conditionalFormatting sqref="E109">
    <cfRule type="duplicateValues" dxfId="304" priority="166"/>
  </conditionalFormatting>
  <conditionalFormatting sqref="E109">
    <cfRule type="duplicateValues" dxfId="303" priority="167"/>
  </conditionalFormatting>
  <conditionalFormatting sqref="E109">
    <cfRule type="duplicateValues" dxfId="302" priority="168"/>
    <cfRule type="duplicateValues" dxfId="301" priority="169"/>
  </conditionalFormatting>
  <conditionalFormatting sqref="E45">
    <cfRule type="duplicateValues" dxfId="300" priority="163"/>
  </conditionalFormatting>
  <conditionalFormatting sqref="E45">
    <cfRule type="duplicateValues" dxfId="299" priority="164"/>
    <cfRule type="duplicateValues" dxfId="298" priority="165"/>
  </conditionalFormatting>
  <conditionalFormatting sqref="E65">
    <cfRule type="duplicateValues" dxfId="297" priority="159"/>
  </conditionalFormatting>
  <conditionalFormatting sqref="E65">
    <cfRule type="duplicateValues" dxfId="296" priority="160"/>
  </conditionalFormatting>
  <conditionalFormatting sqref="E65">
    <cfRule type="duplicateValues" dxfId="295" priority="161"/>
    <cfRule type="duplicateValues" dxfId="294" priority="162"/>
  </conditionalFormatting>
  <conditionalFormatting sqref="E78">
    <cfRule type="duplicateValues" dxfId="293" priority="156"/>
  </conditionalFormatting>
  <conditionalFormatting sqref="E78">
    <cfRule type="duplicateValues" dxfId="292" priority="157"/>
    <cfRule type="duplicateValues" dxfId="291" priority="158"/>
  </conditionalFormatting>
  <conditionalFormatting sqref="E96">
    <cfRule type="duplicateValues" dxfId="290" priority="152"/>
  </conditionalFormatting>
  <conditionalFormatting sqref="E96">
    <cfRule type="duplicateValues" dxfId="289" priority="153"/>
  </conditionalFormatting>
  <conditionalFormatting sqref="E96">
    <cfRule type="duplicateValues" dxfId="288" priority="154"/>
    <cfRule type="duplicateValues" dxfId="287" priority="155"/>
  </conditionalFormatting>
  <conditionalFormatting sqref="E101">
    <cfRule type="duplicateValues" dxfId="286" priority="148"/>
  </conditionalFormatting>
  <conditionalFormatting sqref="E101">
    <cfRule type="duplicateValues" dxfId="285" priority="147"/>
  </conditionalFormatting>
  <conditionalFormatting sqref="E101">
    <cfRule type="duplicateValues" dxfId="284" priority="146"/>
  </conditionalFormatting>
  <conditionalFormatting sqref="E101">
    <cfRule type="duplicateValues" dxfId="283" priority="145"/>
  </conditionalFormatting>
  <conditionalFormatting sqref="E101">
    <cfRule type="duplicateValues" dxfId="282" priority="149"/>
  </conditionalFormatting>
  <conditionalFormatting sqref="E101">
    <cfRule type="duplicateValues" dxfId="281" priority="150"/>
    <cfRule type="duplicateValues" dxfId="280" priority="151"/>
  </conditionalFormatting>
  <conditionalFormatting sqref="E139">
    <cfRule type="duplicateValues" dxfId="279" priority="141"/>
  </conditionalFormatting>
  <conditionalFormatting sqref="E139">
    <cfRule type="duplicateValues" dxfId="278" priority="142"/>
  </conditionalFormatting>
  <conditionalFormatting sqref="E139">
    <cfRule type="duplicateValues" dxfId="277" priority="143"/>
    <cfRule type="duplicateValues" dxfId="276" priority="144"/>
  </conditionalFormatting>
  <conditionalFormatting sqref="E66">
    <cfRule type="duplicateValues" dxfId="275" priority="137"/>
  </conditionalFormatting>
  <conditionalFormatting sqref="E66">
    <cfRule type="duplicateValues" dxfId="274" priority="138"/>
  </conditionalFormatting>
  <conditionalFormatting sqref="E66">
    <cfRule type="duplicateValues" dxfId="273" priority="139"/>
    <cfRule type="duplicateValues" dxfId="272" priority="140"/>
  </conditionalFormatting>
  <conditionalFormatting sqref="E67">
    <cfRule type="duplicateValues" dxfId="271" priority="133"/>
  </conditionalFormatting>
  <conditionalFormatting sqref="E67">
    <cfRule type="duplicateValues" dxfId="270" priority="134"/>
  </conditionalFormatting>
  <conditionalFormatting sqref="E67">
    <cfRule type="duplicateValues" dxfId="269" priority="135"/>
    <cfRule type="duplicateValues" dxfId="268" priority="136"/>
  </conditionalFormatting>
  <conditionalFormatting sqref="E110">
    <cfRule type="duplicateValues" dxfId="267" priority="129"/>
  </conditionalFormatting>
  <conditionalFormatting sqref="E110">
    <cfRule type="duplicateValues" dxfId="266" priority="130"/>
  </conditionalFormatting>
  <conditionalFormatting sqref="E110">
    <cfRule type="duplicateValues" dxfId="265" priority="131"/>
    <cfRule type="duplicateValues" dxfId="264" priority="132"/>
  </conditionalFormatting>
  <conditionalFormatting sqref="E68">
    <cfRule type="duplicateValues" dxfId="263" priority="125"/>
  </conditionalFormatting>
  <conditionalFormatting sqref="E68">
    <cfRule type="duplicateValues" dxfId="262" priority="126"/>
  </conditionalFormatting>
  <conditionalFormatting sqref="E68">
    <cfRule type="duplicateValues" dxfId="261" priority="127"/>
    <cfRule type="duplicateValues" dxfId="260" priority="128"/>
  </conditionalFormatting>
  <conditionalFormatting sqref="B27:B100">
    <cfRule type="duplicateValues" dxfId="259" priority="124"/>
  </conditionalFormatting>
  <conditionalFormatting sqref="B30:B77">
    <cfRule type="duplicateValues" dxfId="258" priority="123"/>
  </conditionalFormatting>
  <conditionalFormatting sqref="B33:B34">
    <cfRule type="duplicateValues" dxfId="257" priority="122"/>
  </conditionalFormatting>
  <conditionalFormatting sqref="E137 E94 E34">
    <cfRule type="duplicateValues" dxfId="256" priority="198"/>
  </conditionalFormatting>
  <conditionalFormatting sqref="E97">
    <cfRule type="duplicateValues" dxfId="255" priority="118"/>
  </conditionalFormatting>
  <conditionalFormatting sqref="E97">
    <cfRule type="duplicateValues" dxfId="254" priority="119"/>
  </conditionalFormatting>
  <conditionalFormatting sqref="E97">
    <cfRule type="duplicateValues" dxfId="253" priority="120"/>
    <cfRule type="duplicateValues" dxfId="252" priority="121"/>
  </conditionalFormatting>
  <conditionalFormatting sqref="E79">
    <cfRule type="duplicateValues" dxfId="251" priority="114"/>
  </conditionalFormatting>
  <conditionalFormatting sqref="E79">
    <cfRule type="duplicateValues" dxfId="250" priority="113"/>
  </conditionalFormatting>
  <conditionalFormatting sqref="E79">
    <cfRule type="duplicateValues" dxfId="249" priority="112"/>
  </conditionalFormatting>
  <conditionalFormatting sqref="E79">
    <cfRule type="duplicateValues" dxfId="248" priority="111"/>
  </conditionalFormatting>
  <conditionalFormatting sqref="E79">
    <cfRule type="duplicateValues" dxfId="247" priority="115"/>
  </conditionalFormatting>
  <conditionalFormatting sqref="E79">
    <cfRule type="duplicateValues" dxfId="246" priority="116"/>
    <cfRule type="duplicateValues" dxfId="245" priority="117"/>
  </conditionalFormatting>
  <conditionalFormatting sqref="E69">
    <cfRule type="duplicateValues" dxfId="244" priority="107"/>
  </conditionalFormatting>
  <conditionalFormatting sqref="E69">
    <cfRule type="duplicateValues" dxfId="243" priority="108"/>
  </conditionalFormatting>
  <conditionalFormatting sqref="E69">
    <cfRule type="duplicateValues" dxfId="242" priority="109"/>
    <cfRule type="duplicateValues" dxfId="241" priority="110"/>
  </conditionalFormatting>
  <conditionalFormatting sqref="E70">
    <cfRule type="duplicateValues" dxfId="240" priority="104"/>
  </conditionalFormatting>
  <conditionalFormatting sqref="E70">
    <cfRule type="duplicateValues" dxfId="239" priority="105"/>
    <cfRule type="duplicateValues" dxfId="238" priority="106"/>
  </conditionalFormatting>
  <conditionalFormatting sqref="E140">
    <cfRule type="duplicateValues" dxfId="237" priority="100"/>
  </conditionalFormatting>
  <conditionalFormatting sqref="E140">
    <cfRule type="duplicateValues" dxfId="236" priority="101"/>
  </conditionalFormatting>
  <conditionalFormatting sqref="E140">
    <cfRule type="duplicateValues" dxfId="235" priority="102"/>
    <cfRule type="duplicateValues" dxfId="234" priority="103"/>
  </conditionalFormatting>
  <conditionalFormatting sqref="E98">
    <cfRule type="duplicateValues" dxfId="233" priority="96"/>
  </conditionalFormatting>
  <conditionalFormatting sqref="E98">
    <cfRule type="duplicateValues" dxfId="232" priority="97"/>
  </conditionalFormatting>
  <conditionalFormatting sqref="E98">
    <cfRule type="duplicateValues" dxfId="231" priority="98"/>
    <cfRule type="duplicateValues" dxfId="230" priority="99"/>
  </conditionalFormatting>
  <conditionalFormatting sqref="E116">
    <cfRule type="duplicateValues" dxfId="229" priority="94"/>
  </conditionalFormatting>
  <conditionalFormatting sqref="E116">
    <cfRule type="duplicateValues" dxfId="228" priority="93"/>
  </conditionalFormatting>
  <conditionalFormatting sqref="E116">
    <cfRule type="duplicateValues" dxfId="227" priority="92"/>
  </conditionalFormatting>
  <conditionalFormatting sqref="E116">
    <cfRule type="duplicateValues" dxfId="226" priority="95"/>
  </conditionalFormatting>
  <conditionalFormatting sqref="E177">
    <cfRule type="duplicateValues" dxfId="225" priority="87"/>
  </conditionalFormatting>
  <conditionalFormatting sqref="E177">
    <cfRule type="duplicateValues" dxfId="224" priority="88"/>
  </conditionalFormatting>
  <conditionalFormatting sqref="E177">
    <cfRule type="duplicateValues" dxfId="223" priority="89"/>
    <cfRule type="duplicateValues" dxfId="222" priority="90"/>
  </conditionalFormatting>
  <conditionalFormatting sqref="E177">
    <cfRule type="duplicateValues" dxfId="221" priority="91"/>
  </conditionalFormatting>
  <conditionalFormatting sqref="E178">
    <cfRule type="duplicateValues" dxfId="220" priority="82"/>
  </conditionalFormatting>
  <conditionalFormatting sqref="E178">
    <cfRule type="duplicateValues" dxfId="219" priority="83"/>
  </conditionalFormatting>
  <conditionalFormatting sqref="E178">
    <cfRule type="duplicateValues" dxfId="218" priority="84"/>
    <cfRule type="duplicateValues" dxfId="217" priority="85"/>
  </conditionalFormatting>
  <conditionalFormatting sqref="E178">
    <cfRule type="duplicateValues" dxfId="216" priority="86"/>
  </conditionalFormatting>
  <conditionalFormatting sqref="B57:B59">
    <cfRule type="duplicateValues" dxfId="215" priority="81"/>
  </conditionalFormatting>
  <conditionalFormatting sqref="E91 E59">
    <cfRule type="duplicateValues" dxfId="214" priority="199"/>
  </conditionalFormatting>
  <conditionalFormatting sqref="B63:B74">
    <cfRule type="duplicateValues" dxfId="213" priority="80"/>
  </conditionalFormatting>
  <conditionalFormatting sqref="B66:B67">
    <cfRule type="duplicateValues" dxfId="212" priority="79"/>
  </conditionalFormatting>
  <conditionalFormatting sqref="B69:B74">
    <cfRule type="duplicateValues" dxfId="211" priority="78"/>
  </conditionalFormatting>
  <conditionalFormatting sqref="E163:E166 E71:E75 E36:E40 E15:E16">
    <cfRule type="duplicateValues" dxfId="210" priority="200"/>
  </conditionalFormatting>
  <conditionalFormatting sqref="E169 E115 E76 E42">
    <cfRule type="duplicateValues" dxfId="209" priority="201"/>
  </conditionalFormatting>
  <conditionalFormatting sqref="E141">
    <cfRule type="duplicateValues" dxfId="208" priority="74"/>
  </conditionalFormatting>
  <conditionalFormatting sqref="E141">
    <cfRule type="duplicateValues" dxfId="207" priority="75"/>
  </conditionalFormatting>
  <conditionalFormatting sqref="E141">
    <cfRule type="duplicateValues" dxfId="206" priority="76"/>
    <cfRule type="duplicateValues" dxfId="205" priority="77"/>
  </conditionalFormatting>
  <conditionalFormatting sqref="E99">
    <cfRule type="duplicateValues" dxfId="204" priority="70"/>
  </conditionalFormatting>
  <conditionalFormatting sqref="E99">
    <cfRule type="duplicateValues" dxfId="203" priority="71"/>
  </conditionalFormatting>
  <conditionalFormatting sqref="E99">
    <cfRule type="duplicateValues" dxfId="202" priority="72"/>
    <cfRule type="duplicateValues" dxfId="201" priority="73"/>
  </conditionalFormatting>
  <conditionalFormatting sqref="E142">
    <cfRule type="duplicateValues" dxfId="200" priority="66"/>
  </conditionalFormatting>
  <conditionalFormatting sqref="E142">
    <cfRule type="duplicateValues" dxfId="199" priority="67"/>
  </conditionalFormatting>
  <conditionalFormatting sqref="E142">
    <cfRule type="duplicateValues" dxfId="198" priority="68"/>
    <cfRule type="duplicateValues" dxfId="197" priority="69"/>
  </conditionalFormatting>
  <conditionalFormatting sqref="E168">
    <cfRule type="duplicateValues" dxfId="196" priority="62"/>
  </conditionalFormatting>
  <conditionalFormatting sqref="E168">
    <cfRule type="duplicateValues" dxfId="195" priority="61"/>
  </conditionalFormatting>
  <conditionalFormatting sqref="E168">
    <cfRule type="duplicateValues" dxfId="194" priority="60"/>
  </conditionalFormatting>
  <conditionalFormatting sqref="E168">
    <cfRule type="duplicateValues" dxfId="193" priority="59"/>
  </conditionalFormatting>
  <conditionalFormatting sqref="E168">
    <cfRule type="duplicateValues" dxfId="192" priority="63"/>
  </conditionalFormatting>
  <conditionalFormatting sqref="E168">
    <cfRule type="duplicateValues" dxfId="191" priority="64"/>
    <cfRule type="duplicateValues" dxfId="190" priority="65"/>
  </conditionalFormatting>
  <conditionalFormatting sqref="E179">
    <cfRule type="duplicateValues" dxfId="189" priority="54"/>
  </conditionalFormatting>
  <conditionalFormatting sqref="E179">
    <cfRule type="duplicateValues" dxfId="188" priority="55"/>
  </conditionalFormatting>
  <conditionalFormatting sqref="E179">
    <cfRule type="duplicateValues" dxfId="187" priority="56"/>
    <cfRule type="duplicateValues" dxfId="186" priority="57"/>
  </conditionalFormatting>
  <conditionalFormatting sqref="E179">
    <cfRule type="duplicateValues" dxfId="185" priority="58"/>
  </conditionalFormatting>
  <conditionalFormatting sqref="E180">
    <cfRule type="duplicateValues" dxfId="184" priority="49"/>
  </conditionalFormatting>
  <conditionalFormatting sqref="E180">
    <cfRule type="duplicateValues" dxfId="183" priority="50"/>
  </conditionalFormatting>
  <conditionalFormatting sqref="E180">
    <cfRule type="duplicateValues" dxfId="182" priority="51"/>
    <cfRule type="duplicateValues" dxfId="181" priority="52"/>
  </conditionalFormatting>
  <conditionalFormatting sqref="E180">
    <cfRule type="duplicateValues" dxfId="180" priority="53"/>
  </conditionalFormatting>
  <conditionalFormatting sqref="E143">
    <cfRule type="duplicateValues" dxfId="179" priority="45"/>
  </conditionalFormatting>
  <conditionalFormatting sqref="E143">
    <cfRule type="duplicateValues" dxfId="178" priority="46"/>
  </conditionalFormatting>
  <conditionalFormatting sqref="E143">
    <cfRule type="duplicateValues" dxfId="177" priority="47"/>
    <cfRule type="duplicateValues" dxfId="176" priority="48"/>
  </conditionalFormatting>
  <conditionalFormatting sqref="E144">
    <cfRule type="duplicateValues" dxfId="175" priority="41"/>
  </conditionalFormatting>
  <conditionalFormatting sqref="E144">
    <cfRule type="duplicateValues" dxfId="174" priority="42"/>
  </conditionalFormatting>
  <conditionalFormatting sqref="E144">
    <cfRule type="duplicateValues" dxfId="173" priority="43"/>
    <cfRule type="duplicateValues" dxfId="172" priority="44"/>
  </conditionalFormatting>
  <conditionalFormatting sqref="E100">
    <cfRule type="duplicateValues" dxfId="171" priority="37"/>
  </conditionalFormatting>
  <conditionalFormatting sqref="E100">
    <cfRule type="duplicateValues" dxfId="170" priority="38"/>
  </conditionalFormatting>
  <conditionalFormatting sqref="E100">
    <cfRule type="duplicateValues" dxfId="169" priority="39"/>
    <cfRule type="duplicateValues" dxfId="168" priority="40"/>
  </conditionalFormatting>
  <conditionalFormatting sqref="B87">
    <cfRule type="duplicateValues" dxfId="167" priority="35"/>
  </conditionalFormatting>
  <conditionalFormatting sqref="B88:B97">
    <cfRule type="duplicateValues" dxfId="166" priority="36"/>
  </conditionalFormatting>
  <conditionalFormatting sqref="B105">
    <cfRule type="duplicateValues" dxfId="165" priority="202"/>
  </conditionalFormatting>
  <conditionalFormatting sqref="B94:B95">
    <cfRule type="duplicateValues" dxfId="164" priority="34"/>
  </conditionalFormatting>
  <conditionalFormatting sqref="E138 E95 E43 E35 E63:E64">
    <cfRule type="duplicateValues" dxfId="163" priority="203"/>
  </conditionalFormatting>
  <conditionalFormatting sqref="E134 E81:E90 E46:E58 E9:E13 E17:E31 E102:E105">
    <cfRule type="duplicateValues" dxfId="162" priority="204"/>
  </conditionalFormatting>
  <conditionalFormatting sqref="E106:E107 E92 E60:E62 E32 E14">
    <cfRule type="duplicateValues" dxfId="161" priority="205"/>
  </conditionalFormatting>
  <conditionalFormatting sqref="E212:E217 E169:E176 E159:E166 E1:E43 E46:E64 E181:E196 E71:E76 E81:E95 E102:E108 E115 E117:E138">
    <cfRule type="duplicateValues" dxfId="160" priority="206"/>
  </conditionalFormatting>
  <conditionalFormatting sqref="E212:E217 E169:E176 E159:E166 E1:E44 E46:E64 E181:E196 E71:E76 E81:E95 E102:E108 E115 E117:E138">
    <cfRule type="duplicateValues" dxfId="159" priority="207"/>
    <cfRule type="duplicateValues" dxfId="158" priority="208"/>
  </conditionalFormatting>
  <conditionalFormatting sqref="E135:E136 E108">
    <cfRule type="duplicateValues" dxfId="157" priority="209"/>
  </conditionalFormatting>
  <conditionalFormatting sqref="B109">
    <cfRule type="duplicateValues" dxfId="156" priority="33"/>
  </conditionalFormatting>
  <conditionalFormatting sqref="B110">
    <cfRule type="duplicateValues" dxfId="155" priority="32"/>
  </conditionalFormatting>
  <conditionalFormatting sqref="B111:B115">
    <cfRule type="duplicateValues" dxfId="154" priority="30"/>
  </conditionalFormatting>
  <conditionalFormatting sqref="E111:E114">
    <cfRule type="duplicateValues" dxfId="153" priority="26"/>
  </conditionalFormatting>
  <conditionalFormatting sqref="E111:E114">
    <cfRule type="duplicateValues" dxfId="152" priority="27"/>
  </conditionalFormatting>
  <conditionalFormatting sqref="E111:E114">
    <cfRule type="duplicateValues" dxfId="151" priority="28"/>
    <cfRule type="duplicateValues" dxfId="150" priority="29"/>
  </conditionalFormatting>
  <conditionalFormatting sqref="B111:B115">
    <cfRule type="duplicateValues" dxfId="149" priority="31"/>
  </conditionalFormatting>
  <conditionalFormatting sqref="B111:B115">
    <cfRule type="duplicateValues" dxfId="148" priority="25"/>
  </conditionalFormatting>
  <conditionalFormatting sqref="B116">
    <cfRule type="duplicateValues" dxfId="147" priority="23"/>
  </conditionalFormatting>
  <conditionalFormatting sqref="B116">
    <cfRule type="duplicateValues" dxfId="146" priority="24"/>
  </conditionalFormatting>
  <conditionalFormatting sqref="E116">
    <cfRule type="duplicateValues" dxfId="145" priority="210"/>
  </conditionalFormatting>
  <conditionalFormatting sqref="E116">
    <cfRule type="duplicateValues" dxfId="144" priority="211"/>
    <cfRule type="duplicateValues" dxfId="143" priority="212"/>
  </conditionalFormatting>
  <conditionalFormatting sqref="E80">
    <cfRule type="duplicateValues" dxfId="142" priority="213"/>
  </conditionalFormatting>
  <conditionalFormatting sqref="E80">
    <cfRule type="duplicateValues" dxfId="141" priority="214"/>
    <cfRule type="duplicateValues" dxfId="140" priority="215"/>
  </conditionalFormatting>
  <conditionalFormatting sqref="B213:B217 B174:B181 B1:B7 B183:B187 B171:B172 B160:B161 B131:B132 B118:B119 B163:B169 B121:B129 B189:B207 B134 B9:B105 B109:B110">
    <cfRule type="duplicateValues" dxfId="139" priority="216"/>
  </conditionalFormatting>
  <conditionalFormatting sqref="B212:B217 B174:B207 B163:B172 B134:B144 B1:B7 B9:B110 B117:B119 B121:B132 B159:B161">
    <cfRule type="duplicateValues" dxfId="138" priority="217"/>
  </conditionalFormatting>
  <conditionalFormatting sqref="E181 E174:E175 E121:E129">
    <cfRule type="duplicateValues" dxfId="137" priority="218"/>
  </conditionalFormatting>
  <conditionalFormatting sqref="E212:E217 E163:E166 E71:E75 E36:E40 E1:E7 E134 E81:E90 E46:E58 E159:E161 E170:E172 E174:E175 E9:E13 E15:E31 E181:E195 E102:E105 E117:E119 E121:E132">
    <cfRule type="duplicateValues" dxfId="136" priority="219"/>
  </conditionalFormatting>
  <conditionalFormatting sqref="B135:B144 B106:B108">
    <cfRule type="duplicateValues" dxfId="135" priority="220"/>
  </conditionalFormatting>
  <conditionalFormatting sqref="E197:E207">
    <cfRule type="duplicateValues" dxfId="134" priority="221"/>
  </conditionalFormatting>
  <conditionalFormatting sqref="E197:E207">
    <cfRule type="duplicateValues" dxfId="133" priority="222"/>
    <cfRule type="duplicateValues" dxfId="132" priority="223"/>
  </conditionalFormatting>
  <conditionalFormatting sqref="B208:B210">
    <cfRule type="duplicateValues" dxfId="131" priority="18"/>
  </conditionalFormatting>
  <conditionalFormatting sqref="B208:B210">
    <cfRule type="duplicateValues" dxfId="130" priority="19"/>
  </conditionalFormatting>
  <conditionalFormatting sqref="E208:E210">
    <cfRule type="duplicateValues" dxfId="129" priority="20"/>
  </conditionalFormatting>
  <conditionalFormatting sqref="E208:E210">
    <cfRule type="duplicateValues" dxfId="128" priority="21"/>
    <cfRule type="duplicateValues" dxfId="127" priority="22"/>
  </conditionalFormatting>
  <conditionalFormatting sqref="E145:E155">
    <cfRule type="duplicateValues" dxfId="126" priority="12"/>
  </conditionalFormatting>
  <conditionalFormatting sqref="E145:E155">
    <cfRule type="duplicateValues" dxfId="125" priority="13"/>
  </conditionalFormatting>
  <conditionalFormatting sqref="E145:E155">
    <cfRule type="duplicateValues" dxfId="124" priority="14"/>
    <cfRule type="duplicateValues" dxfId="123" priority="15"/>
  </conditionalFormatting>
  <conditionalFormatting sqref="B145:B155">
    <cfRule type="duplicateValues" dxfId="122" priority="16"/>
  </conditionalFormatting>
  <conditionalFormatting sqref="B145:B155">
    <cfRule type="duplicateValues" dxfId="121" priority="17"/>
  </conditionalFormatting>
  <conditionalFormatting sqref="B211">
    <cfRule type="duplicateValues" dxfId="120" priority="7"/>
  </conditionalFormatting>
  <conditionalFormatting sqref="B211">
    <cfRule type="duplicateValues" dxfId="119" priority="8"/>
  </conditionalFormatting>
  <conditionalFormatting sqref="E211">
    <cfRule type="duplicateValues" dxfId="118" priority="9"/>
  </conditionalFormatting>
  <conditionalFormatting sqref="E211">
    <cfRule type="duplicateValues" dxfId="117" priority="10"/>
    <cfRule type="duplicateValues" dxfId="116" priority="11"/>
  </conditionalFormatting>
  <conditionalFormatting sqref="E156:E158">
    <cfRule type="duplicateValues" dxfId="115" priority="1"/>
  </conditionalFormatting>
  <conditionalFormatting sqref="E156:E158">
    <cfRule type="duplicateValues" dxfId="114" priority="2"/>
  </conditionalFormatting>
  <conditionalFormatting sqref="E156:E158">
    <cfRule type="duplicateValues" dxfId="113" priority="3"/>
    <cfRule type="duplicateValues" dxfId="112" priority="4"/>
  </conditionalFormatting>
  <conditionalFormatting sqref="B156:B158">
    <cfRule type="duplicateValues" dxfId="111" priority="5"/>
  </conditionalFormatting>
  <conditionalFormatting sqref="B156:B158">
    <cfRule type="duplicateValues" dxfId="110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2528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2533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2579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2591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2580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2472</v>
      </c>
      <c r="C260" s="38" t="s">
        <v>1272</v>
      </c>
    </row>
    <row r="261" spans="1:3" s="69" customFormat="1" x14ac:dyDescent="0.25">
      <c r="A261" s="87">
        <v>361</v>
      </c>
      <c r="B261" s="87" t="s">
        <v>2544</v>
      </c>
      <c r="C261" s="87" t="s">
        <v>1273</v>
      </c>
    </row>
    <row r="262" spans="1:3" s="69" customFormat="1" x14ac:dyDescent="0.25">
      <c r="A262" s="76">
        <v>363</v>
      </c>
      <c r="B262" s="76" t="s">
        <v>2460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2458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2585</v>
      </c>
      <c r="C266" s="38" t="s">
        <v>1271</v>
      </c>
    </row>
    <row r="267" spans="1:3" x14ac:dyDescent="0.25">
      <c r="A267" s="38">
        <v>368</v>
      </c>
      <c r="B267" s="38" t="s">
        <v>2524</v>
      </c>
      <c r="C267" s="38" t="s">
        <v>1271</v>
      </c>
    </row>
    <row r="268" spans="1:3" x14ac:dyDescent="0.25">
      <c r="A268" s="38">
        <v>369</v>
      </c>
      <c r="B268" s="38" t="s">
        <v>2459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2570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2592</v>
      </c>
      <c r="C273" s="38" t="s">
        <v>1270</v>
      </c>
    </row>
    <row r="274" spans="1:3" x14ac:dyDescent="0.25">
      <c r="A274" s="38">
        <v>375</v>
      </c>
      <c r="B274" s="38" t="s">
        <v>2552</v>
      </c>
      <c r="C274" s="38" t="s">
        <v>1270</v>
      </c>
    </row>
    <row r="275" spans="1:3" x14ac:dyDescent="0.25">
      <c r="A275" s="38">
        <v>376</v>
      </c>
      <c r="B275" s="38" t="s">
        <v>2593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2452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2594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2595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2589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2596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2573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2597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2581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2613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2530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2449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2448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2529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2453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2456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2531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2454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2699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2605</v>
      </c>
      <c r="C842" s="38" t="s">
        <v>1273</v>
      </c>
    </row>
    <row r="843" spans="1:3" x14ac:dyDescent="0.25">
      <c r="A843" s="38">
        <v>379</v>
      </c>
      <c r="B843" s="38" t="s">
        <v>2669</v>
      </c>
      <c r="C843" s="38" t="s">
        <v>1270</v>
      </c>
    </row>
  </sheetData>
  <autoFilter ref="A1:C829">
    <sortState ref="A2:C843">
      <sortCondition sortBy="cellColor" ref="A1:A830" dxfId="564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9" priority="20"/>
  </conditionalFormatting>
  <conditionalFormatting sqref="A830">
    <cfRule type="duplicateValues" dxfId="108" priority="19"/>
  </conditionalFormatting>
  <conditionalFormatting sqref="A831">
    <cfRule type="duplicateValues" dxfId="107" priority="18"/>
  </conditionalFormatting>
  <conditionalFormatting sqref="A832">
    <cfRule type="duplicateValues" dxfId="106" priority="17"/>
  </conditionalFormatting>
  <conditionalFormatting sqref="A833">
    <cfRule type="duplicateValues" dxfId="105" priority="16"/>
  </conditionalFormatting>
  <conditionalFormatting sqref="A844:A1048576 A1:A833">
    <cfRule type="duplicateValues" dxfId="104" priority="15"/>
  </conditionalFormatting>
  <conditionalFormatting sqref="A834:A840">
    <cfRule type="duplicateValues" dxfId="103" priority="14"/>
  </conditionalFormatting>
  <conditionalFormatting sqref="A834:A840">
    <cfRule type="duplicateValues" dxfId="102" priority="13"/>
  </conditionalFormatting>
  <conditionalFormatting sqref="A844:A1048576 A1:A840">
    <cfRule type="duplicateValues" dxfId="101" priority="12"/>
  </conditionalFormatting>
  <conditionalFormatting sqref="A841">
    <cfRule type="duplicateValues" dxfId="100" priority="11"/>
  </conditionalFormatting>
  <conditionalFormatting sqref="A841">
    <cfRule type="duplicateValues" dxfId="99" priority="10"/>
  </conditionalFormatting>
  <conditionalFormatting sqref="A841">
    <cfRule type="duplicateValues" dxfId="98" priority="9"/>
  </conditionalFormatting>
  <conditionalFormatting sqref="A842">
    <cfRule type="duplicateValues" dxfId="97" priority="8"/>
  </conditionalFormatting>
  <conditionalFormatting sqref="A842">
    <cfRule type="duplicateValues" dxfId="96" priority="7"/>
  </conditionalFormatting>
  <conditionalFormatting sqref="A842">
    <cfRule type="duplicateValues" dxfId="95" priority="6"/>
  </conditionalFormatting>
  <conditionalFormatting sqref="A1:A842 A844:A1048576">
    <cfRule type="duplicateValues" dxfId="94" priority="5"/>
  </conditionalFormatting>
  <conditionalFormatting sqref="A843">
    <cfRule type="duplicateValues" dxfId="93" priority="4"/>
  </conditionalFormatting>
  <conditionalFormatting sqref="A843">
    <cfRule type="duplicateValues" dxfId="92" priority="3"/>
  </conditionalFormatting>
  <conditionalFormatting sqref="A843">
    <cfRule type="duplicateValues" dxfId="91" priority="2"/>
  </conditionalFormatting>
  <conditionalFormatting sqref="A843">
    <cfRule type="duplicateValues" dxfId="9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3" t="s">
        <v>2413</v>
      </c>
      <c r="B1" s="204"/>
      <c r="C1" s="204"/>
      <c r="D1" s="204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2563</v>
      </c>
      <c r="C3" s="48" t="s">
        <v>2554</v>
      </c>
      <c r="D3" s="60" t="s">
        <v>2539</v>
      </c>
      <c r="E3" s="62"/>
    </row>
    <row r="4" spans="1:5" ht="15.75" x14ac:dyDescent="0.25">
      <c r="A4" s="48">
        <v>3335925995</v>
      </c>
      <c r="B4" s="48" t="s">
        <v>2564</v>
      </c>
      <c r="C4" s="48" t="s">
        <v>2554</v>
      </c>
      <c r="D4" s="60" t="s">
        <v>2539</v>
      </c>
      <c r="E4" s="62"/>
    </row>
    <row r="5" spans="1:5" ht="15.75" x14ac:dyDescent="0.25">
      <c r="A5" s="48">
        <v>3335926016</v>
      </c>
      <c r="B5" s="48" t="s">
        <v>2565</v>
      </c>
      <c r="C5" s="48" t="s">
        <v>2554</v>
      </c>
      <c r="D5" s="60" t="s">
        <v>2536</v>
      </c>
    </row>
    <row r="6" spans="1:5" ht="15.75" x14ac:dyDescent="0.25">
      <c r="A6" s="48">
        <v>3335926017</v>
      </c>
      <c r="B6" s="48" t="s">
        <v>2566</v>
      </c>
      <c r="C6" s="48" t="s">
        <v>2554</v>
      </c>
      <c r="D6" s="60" t="s">
        <v>2536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3" t="s">
        <v>2422</v>
      </c>
      <c r="B18" s="204"/>
      <c r="C18" s="204"/>
      <c r="D18" s="204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2556</v>
      </c>
      <c r="C20" s="48" t="s">
        <v>2539</v>
      </c>
      <c r="D20" s="60" t="s">
        <v>2536</v>
      </c>
    </row>
    <row r="21" spans="1:4" ht="15.75" x14ac:dyDescent="0.25">
      <c r="A21" s="48">
        <v>3335925986</v>
      </c>
      <c r="B21" s="48" t="s">
        <v>2555</v>
      </c>
      <c r="C21" s="48" t="s">
        <v>2539</v>
      </c>
      <c r="D21" s="60" t="s">
        <v>2536</v>
      </c>
    </row>
    <row r="22" spans="1:4" ht="15.75" x14ac:dyDescent="0.25">
      <c r="A22" s="48">
        <v>3335925987</v>
      </c>
      <c r="B22" s="48" t="s">
        <v>2558</v>
      </c>
      <c r="C22" s="48" t="s">
        <v>2539</v>
      </c>
      <c r="D22" s="60" t="s">
        <v>2536</v>
      </c>
    </row>
    <row r="23" spans="1:4" ht="15.75" x14ac:dyDescent="0.25">
      <c r="A23" s="48">
        <v>3335925988</v>
      </c>
      <c r="B23" s="48" t="s">
        <v>2559</v>
      </c>
      <c r="C23" s="48" t="s">
        <v>2539</v>
      </c>
      <c r="D23" s="60" t="s">
        <v>2536</v>
      </c>
    </row>
    <row r="24" spans="1:4" s="77" customFormat="1" ht="15.75" x14ac:dyDescent="0.25">
      <c r="A24" s="48">
        <v>3335925991</v>
      </c>
      <c r="B24" s="48" t="s">
        <v>2560</v>
      </c>
      <c r="C24" s="48" t="s">
        <v>2539</v>
      </c>
      <c r="D24" s="60" t="s">
        <v>2536</v>
      </c>
    </row>
    <row r="25" spans="1:4" s="77" customFormat="1" ht="15.75" x14ac:dyDescent="0.25">
      <c r="A25" s="48">
        <v>3335925992</v>
      </c>
      <c r="B25" s="48" t="s">
        <v>2561</v>
      </c>
      <c r="C25" s="48" t="s">
        <v>2539</v>
      </c>
      <c r="D25" s="60" t="s">
        <v>2536</v>
      </c>
    </row>
    <row r="26" spans="1:4" s="77" customFormat="1" ht="15.75" x14ac:dyDescent="0.25">
      <c r="A26" s="48">
        <v>3335925993</v>
      </c>
      <c r="B26" s="48" t="s">
        <v>2562</v>
      </c>
      <c r="C26" s="48" t="s">
        <v>2539</v>
      </c>
      <c r="D26" s="60" t="s">
        <v>2536</v>
      </c>
    </row>
    <row r="27" spans="1:4" s="77" customFormat="1" ht="15.75" x14ac:dyDescent="0.25">
      <c r="A27" s="48">
        <v>3335925994</v>
      </c>
      <c r="B27" s="48" t="s">
        <v>2557</v>
      </c>
      <c r="C27" s="48" t="s">
        <v>2539</v>
      </c>
      <c r="D27" s="60" t="s">
        <v>2536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9" priority="18"/>
  </conditionalFormatting>
  <conditionalFormatting sqref="B7:B8">
    <cfRule type="duplicateValues" dxfId="88" priority="17"/>
  </conditionalFormatting>
  <conditionalFormatting sqref="A7:A8">
    <cfRule type="duplicateValues" dxfId="87" priority="15"/>
    <cfRule type="duplicateValues" dxfId="8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2021-08-18T10:26:13Z</dcterms:modified>
</cp:coreProperties>
</file>