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9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REPORTE!$A$4:$Q$67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6" l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A51" i="16" s="1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G67" i="1" l="1"/>
  <c r="H67" i="1"/>
  <c r="I67" i="1"/>
  <c r="J67" i="1"/>
  <c r="K67" i="1"/>
  <c r="G66" i="1"/>
  <c r="H66" i="1"/>
  <c r="I66" i="1"/>
  <c r="J66" i="1"/>
  <c r="K66" i="1"/>
  <c r="G65" i="1"/>
  <c r="H65" i="1"/>
  <c r="I65" i="1"/>
  <c r="J65" i="1"/>
  <c r="K65" i="1"/>
  <c r="G64" i="1"/>
  <c r="H64" i="1"/>
  <c r="I64" i="1"/>
  <c r="J64" i="1"/>
  <c r="K64" i="1"/>
  <c r="G63" i="1"/>
  <c r="H63" i="1"/>
  <c r="I63" i="1"/>
  <c r="J63" i="1"/>
  <c r="K63" i="1"/>
  <c r="G62" i="1"/>
  <c r="H62" i="1"/>
  <c r="I62" i="1"/>
  <c r="J62" i="1"/>
  <c r="K62" i="1"/>
  <c r="G61" i="1"/>
  <c r="H61" i="1"/>
  <c r="I61" i="1"/>
  <c r="J61" i="1"/>
  <c r="K61" i="1"/>
  <c r="G60" i="1"/>
  <c r="H60" i="1"/>
  <c r="I60" i="1"/>
  <c r="J60" i="1"/>
  <c r="K60" i="1"/>
  <c r="F67" i="1"/>
  <c r="F66" i="1"/>
  <c r="F65" i="1"/>
  <c r="F64" i="1"/>
  <c r="F63" i="1"/>
  <c r="F62" i="1"/>
  <c r="F61" i="1"/>
  <c r="F60" i="1"/>
  <c r="A67" i="1"/>
  <c r="A66" i="1"/>
  <c r="A65" i="1"/>
  <c r="A64" i="1"/>
  <c r="A63" i="1"/>
  <c r="A62" i="1"/>
  <c r="A61" i="1"/>
  <c r="A60" i="1"/>
  <c r="F59" i="1" l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35" i="1" l="1"/>
  <c r="A36" i="1"/>
  <c r="A37" i="1"/>
  <c r="A38" i="1"/>
  <c r="A39" i="1"/>
  <c r="A40" i="1"/>
  <c r="A41" i="1"/>
  <c r="A42" i="1"/>
  <c r="A43" i="1"/>
  <c r="A44" i="1"/>
  <c r="A45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30" i="1" l="1"/>
  <c r="A31" i="1"/>
  <c r="A32" i="1"/>
  <c r="A33" i="1"/>
  <c r="A34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28" i="1"/>
  <c r="G28" i="1"/>
  <c r="H28" i="1"/>
  <c r="I28" i="1"/>
  <c r="J28" i="1"/>
  <c r="K28" i="1"/>
  <c r="F29" i="1"/>
  <c r="G29" i="1"/>
  <c r="H29" i="1"/>
  <c r="I29" i="1"/>
  <c r="J29" i="1"/>
  <c r="K29" i="1"/>
  <c r="A28" i="1"/>
  <c r="A29" i="1"/>
  <c r="A27" i="1" l="1"/>
  <c r="A26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5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F17" i="1"/>
  <c r="G17" i="1"/>
  <c r="H17" i="1"/>
  <c r="I17" i="1"/>
  <c r="J17" i="1"/>
  <c r="K17" i="1"/>
  <c r="A22" i="1"/>
  <c r="A21" i="1"/>
  <c r="A20" i="1"/>
  <c r="A18" i="1"/>
  <c r="A17" i="1"/>
  <c r="A19" i="1" l="1"/>
  <c r="F19" i="1"/>
  <c r="G19" i="1"/>
  <c r="H19" i="1"/>
  <c r="I19" i="1"/>
  <c r="J19" i="1"/>
  <c r="K19" i="1"/>
  <c r="F7" i="1" l="1"/>
  <c r="G7" i="1"/>
  <c r="H7" i="1"/>
  <c r="I7" i="1"/>
  <c r="J7" i="1"/>
  <c r="K7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A15" i="1"/>
  <c r="F14" i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A12" i="1" l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F8" i="1" l="1"/>
  <c r="G8" i="1"/>
  <c r="H8" i="1"/>
  <c r="I8" i="1"/>
  <c r="J8" i="1"/>
  <c r="K8" i="1"/>
  <c r="A8" i="1"/>
  <c r="A7" i="1" l="1"/>
  <c r="A9" i="3"/>
  <c r="G9" i="3"/>
  <c r="H9" i="3"/>
  <c r="I9" i="3"/>
  <c r="J9" i="3"/>
  <c r="F9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3" i="16" l="1"/>
  <c r="G4" i="16"/>
  <c r="K4" i="16"/>
  <c r="G5" i="16"/>
  <c r="G6" i="16"/>
  <c r="K2" i="16"/>
  <c r="G3" i="16"/>
  <c r="G2" i="16" s="1"/>
  <c r="A8" i="3"/>
  <c r="G8" i="3"/>
  <c r="H8" i="3"/>
  <c r="I8" i="3"/>
  <c r="J8" i="3"/>
  <c r="F7" i="3"/>
  <c r="F8" i="3"/>
  <c r="A7" i="3" l="1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<sst xmlns="http://schemas.openxmlformats.org/spreadsheetml/2006/main" count="13703" uniqueCount="2716">
  <si>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</si>
  <si>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</si>
  <si>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</si>
  <si>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</si>
  <si>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</si>
  <si>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</si>
  <si>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</si>
  <si>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</si>
  <si>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</si>
  <si>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</si>
  <si>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</si>
  <si>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</si>
  <si>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</si>
  <si>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</si>
  <si>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</si>
  <si>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</si>
  <si>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</si>
  <si>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</si>
  <si>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</si>
  <si>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</si>
  <si>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</si>
  <si>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</si>
  <si>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</si>
  <si>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</si>
  <si>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</si>
  <si>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</si>
  <si>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</si>
  <si>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</si>
  <si>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</si>
  <si>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</si>
  <si>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</si>
  <si>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</si>
  <si>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</si>
  <si>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</si>
  <si>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</si>
  <si>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</si>
  <si>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</si>
  <si>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</si>
  <si>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</si>
  <si>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</si>
  <si>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</si>
  <si>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</si>
  <si>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</si>
  <si>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</si>
  <si>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</si>
  <si>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</si>
  <si>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</si>
  <si>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</si>
  <si>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</si>
  <si>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</si>
  <si>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</si>
  <si>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</si>
  <si>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</si>
  <si>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</si>
  <si>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</si>
  <si>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</si>
  <si>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</si>
  <si>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</si>
  <si>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</si>
  <si>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</si>
  <si>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</si>
  <si>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</si>
  <si>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</si>
  <si>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</si>
  <si>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</si>
  <si>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</si>
  <si>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</si>
  <si>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</si>
  <si>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</si>
  <si>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</si>
  <si>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</si>
  <si>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</si>
  <si>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</si>
  <si>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</si>
  <si>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</si>
  <si>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</si>
  <si>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</si>
  <si>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</si>
  <si>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</si>
  <si>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</si>
  <si>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</si>
  <si>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</si>
  <si>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</si>
  <si>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</si>
  <si>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</si>
  <si>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</si>
  <si>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</si>
  <si>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</si>
  <si>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</si>
  <si>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</si>
  <si>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</si>
  <si>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</si>
  <si>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</si>
  <si>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</si>
  <si>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</si>
  <si>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</si>
  <si>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</si>
  <si>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</si>
  <si>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</si>
  <si>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</si>
  <si>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</si>
  <si>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</si>
  <si>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</si>
  <si>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</si>
  <si>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</si>
  <si>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</si>
  <si>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</si>
  <si>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</si>
  <si>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</si>
  <si>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</si>
  <si>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</si>
  <si>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</si>
  <si>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</si>
  <si>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</si>
  <si>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</si>
  <si>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</si>
  <si>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</si>
  <si>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</si>
  <si>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</si>
  <si>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</si>
  <si>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</si>
  <si>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</si>
  <si>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</si>
  <si>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</si>
  <si>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</si>
  <si>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</si>
  <si>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</si>
  <si>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</si>
  <si>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</si>
  <si>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</si>
  <si>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</si>
  <si>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</si>
  <si>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</si>
  <si>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</si>
  <si>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</si>
  <si>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</si>
  <si>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</si>
  <si>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</si>
  <si>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</si>
  <si>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</si>
  <si>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</si>
  <si>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</si>
  <si>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</si>
  <si>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</si>
  <si>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</si>
  <si>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</si>
  <si>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</si>
  <si>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</si>
  <si>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</si>
  <si>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</si>
  <si>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</si>
  <si>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</si>
  <si>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</si>
  <si>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</si>
  <si>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</si>
  <si>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</si>
  <si>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</si>
  <si>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</si>
  <si>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</si>
  <si>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</si>
  <si>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</si>
  <si>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</si>
  <si>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</si>
  <si>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</si>
  <si>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</si>
  <si>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</si>
  <si>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</si>
  <si>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</si>
  <si>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</si>
  <si>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</si>
  <si>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</si>
  <si>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</si>
  <si>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</si>
  <si>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</si>
  <si>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</si>
  <si>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</si>
  <si>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</si>
  <si>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</si>
  <si>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</si>
  <si>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</si>
  <si>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</si>
  <si>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</si>
  <si>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</si>
  <si>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</si>
  <si>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</si>
  <si>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</si>
  <si>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</si>
  <si>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</si>
  <si>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</si>
  <si>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</si>
  <si>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</si>
  <si>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</si>
  <si>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</si>
  <si>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</si>
  <si>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</si>
  <si>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</si>
  <si>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</si>
  <si>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</si>
  <si>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</si>
  <si>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</si>
  <si>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</si>
  <si>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</si>
  <si>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</si>
  <si>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</si>
  <si>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</si>
  <si>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</si>
  <si>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</si>
  <si>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</si>
  <si>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</si>
  <si>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</si>
  <si>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</si>
  <si>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</si>
  <si>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</si>
  <si>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</si>
  <si>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</si>
  <si>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</si>
  <si>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</si>
  <si>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</si>
  <si>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</si>
  <si>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</si>
  <si>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</si>
  <si>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</si>
  <si>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</si>
  <si>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</si>
  <si>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</si>
  <si>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</si>
  <si>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</si>
  <si>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</si>
  <si>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</si>
  <si>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</si>
  <si>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</si>
  <si>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</si>
  <si>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</si>
  <si>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</si>
  <si>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</si>
  <si>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</si>
  <si>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</si>
  <si>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</si>
  <si>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</si>
  <si>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</si>
  <si>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</si>
  <si>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</si>
  <si>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</si>
  <si>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</si>
  <si>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</si>
  <si>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</si>
  <si>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</si>
  <si>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</si>
  <si>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</si>
  <si>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</si>
  <si>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</si>
  <si>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</si>
  <si>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</si>
  <si>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</si>
  <si>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</si>
  <si>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</si>
  <si>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</si>
  <si>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</si>
  <si>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</si>
  <si>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</si>
  <si>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</si>
  <si>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</si>
  <si>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</si>
  <si>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</si>
  <si>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</si>
  <si>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</si>
  <si>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</si>
  <si>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</si>
  <si>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</si>
  <si>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</si>
  <si>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</si>
  <si>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</si>
  <si>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</si>
  <si>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</si>
  <si>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</si>
  <si>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</si>
  <si>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</si>
  <si>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</si>
  <si>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</si>
  <si>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</si>
  <si>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</si>
  <si>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</si>
  <si>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</si>
  <si>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</si>
  <si>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</si>
  <si>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</si>
  <si>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</si>
  <si>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</si>
  <si>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</si>
  <si>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</si>
  <si>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</si>
  <si>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</si>
  <si>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</si>
  <si>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</si>
  <si>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</si>
  <si>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</si>
  <si>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</si>
  <si>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</si>
  <si>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</si>
  <si>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</si>
  <si>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</si>
  <si>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</si>
  <si>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</si>
  <si>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</si>
  <si>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</si>
  <si>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</si>
  <si>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</si>
  <si>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</si>
  <si>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</si>
  <si>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</si>
  <si>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</si>
  <si>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</si>
  <si>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</si>
  <si>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</si>
  <si>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</si>
  <si>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</si>
  <si>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</si>
  <si>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</si>
  <si>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</si>
  <si>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</si>
  <si>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</si>
  <si>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</si>
  <si>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</si>
  <si>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</si>
  <si>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</si>
  <si>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</si>
  <si>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</si>
  <si>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</si>
  <si>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</si>
  <si>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</si>
  <si>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</si>
  <si>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</si>
  <si>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</si>
  <si>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</si>
  <si>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</si>
  <si>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</si>
  <si>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</si>
  <si>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</si>
  <si>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</si>
  <si>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</si>
  <si>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</si>
  <si>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</si>
  <si>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</si>
  <si>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</si>
  <si>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</si>
  <si>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</si>
  <si>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</si>
  <si>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</si>
  <si>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</si>
  <si>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</si>
  <si>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</si>
  <si>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</si>
  <si>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</si>
  <si>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</si>
  <si>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</si>
  <si>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</si>
  <si>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</si>
  <si>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</si>
  <si>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</si>
  <si>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</si>
  <si>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</si>
  <si>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</si>
  <si>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</si>
  <si>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</si>
  <si>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</si>
  <si>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</si>
  <si>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</si>
  <si>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</si>
  <si>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</si>
  <si>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</si>
  <si>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</si>
  <si>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</si>
  <si>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</si>
  <si>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</si>
  <si>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</si>
  <si>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</si>
  <si>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</si>
  <si>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</si>
  <si>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</si>
  <si>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</si>
  <si>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</si>
  <si>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</si>
  <si>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</si>
  <si>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</si>
  <si>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</si>
  <si>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</si>
  <si>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</si>
  <si>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</si>
  <si>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</si>
  <si>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</si>
  <si>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</si>
  <si>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</si>
  <si>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</si>
  <si>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</si>
  <si>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</si>
  <si>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</si>
  <si>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</si>
  <si>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</si>
  <si>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</si>
  <si>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</si>
  <si>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</si>
  <si>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</si>
  <si>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</si>
  <si>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</si>
  <si>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</si>
  <si>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</si>
  <si>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</si>
  <si>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</si>
  <si>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</si>
  <si>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</si>
  <si>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</si>
  <si>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</si>
  <si>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</si>
  <si>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</si>
  <si>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</si>
  <si>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</si>
  <si>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</si>
  <si>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</si>
  <si>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</si>
  <si>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</si>
  <si>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</si>
  <si>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</si>
  <si>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</si>
  <si>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</si>
  <si>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</si>
  <si>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</si>
  <si>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</si>
  <si>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</si>
  <si>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</si>
  <si>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</si>
  <si>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</si>
  <si>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</si>
  <si>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</si>
  <si>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</si>
  <si>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</si>
  <si>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</si>
  <si>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</si>
  <si>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</si>
  <si>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</si>
  <si>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</si>
  <si>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</si>
  <si>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</si>
  <si>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</si>
  <si>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</si>
  <si>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</si>
  <si>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</si>
  <si>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</si>
  <si>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</si>
  <si>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</si>
  <si>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</si>
  <si>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</si>
  <si>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</si>
  <si>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</si>
  <si>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</si>
  <si>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</si>
  <si>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</si>
  <si>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</si>
  <si>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</si>
  <si>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</si>
  <si>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</si>
  <si>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</si>
  <si>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</si>
  <si>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</si>
  <si>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</si>
  <si>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</si>
  <si>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</si>
  <si>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</si>
  <si>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</si>
  <si>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</si>
  <si>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</si>
  <si>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</si>
  <si>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</si>
  <si>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</si>
  <si>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</si>
  <si>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</si>
  <si>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</si>
  <si>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</si>
  <si>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</si>
  <si>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</si>
  <si>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</si>
  <si>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</si>
  <si>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</si>
  <si>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</si>
  <si>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</si>
  <si>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</si>
  <si>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</si>
  <si>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</si>
  <si>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</si>
  <si>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</si>
  <si>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</si>
  <si>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</si>
  <si>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</si>
  <si>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</si>
  <si>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</si>
  <si>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</si>
  <si>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</si>
  <si>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</si>
  <si>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</si>
  <si>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</si>
  <si>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</si>
  <si>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</si>
  <si>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</si>
  <si>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</si>
  <si>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</si>
  <si>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</si>
  <si>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</si>
  <si>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</si>
  <si>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</si>
  <si>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</si>
  <si>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</si>
  <si>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</si>
  <si>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</si>
  <si>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</si>
  <si>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</si>
  <si>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</si>
  <si>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</si>
  <si>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</si>
  <si>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</si>
  <si>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</si>
  <si>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</si>
  <si>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</si>
  <si>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</si>
  <si>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</si>
  <si>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</si>
  <si>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</si>
  <si>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</si>
  <si>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</si>
  <si>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</si>
  <si>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</si>
  <si>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</si>
  <si>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</si>
  <si>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</si>
  <si>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</si>
  <si>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</si>
  <si>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</si>
  <si>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</si>
  <si>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</si>
  <si>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</si>
  <si>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</si>
  <si>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</si>
  <si>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</si>
  <si>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</si>
  <si>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</si>
  <si>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</si>
  <si>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</si>
  <si>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</si>
  <si>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</si>
  <si>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</si>
  <si>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</si>
  <si>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</si>
  <si>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</si>
  <si>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</si>
  <si>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</si>
  <si>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</si>
  <si>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</si>
  <si>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</si>
  <si>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</si>
  <si>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</si>
  <si>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</si>
  <si>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</si>
  <si>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</si>
  <si>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</si>
  <si>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</si>
  <si>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</si>
  <si>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</si>
  <si>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</si>
  <si>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</si>
  <si>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</si>
  <si>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</si>
  <si>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</si>
  <si>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</si>
  <si>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</si>
  <si>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</si>
  <si>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</si>
  <si>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</si>
  <si>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</si>
  <si>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</si>
  <si>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</si>
  <si>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</si>
  <si>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</si>
  <si>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</si>
  <si>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</si>
  <si>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</si>
  <si>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</si>
  <si>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</si>
  <si>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</si>
  <si>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</si>
  <si>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</si>
  <si>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</si>
  <si>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</si>
  <si>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</si>
  <si>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</si>
  <si>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</si>
  <si>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</si>
  <si>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</si>
  <si>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</si>
  <si>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</si>
  <si>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</si>
  <si>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</si>
  <si>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</si>
  <si>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</si>
  <si>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</si>
  <si>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</si>
  <si>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</si>
  <si>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</si>
  <si>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</si>
  <si>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</si>
  <si>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</si>
  <si>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</si>
  <si>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</si>
  <si>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</si>
  <si>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</si>
  <si>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</si>
  <si>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</si>
  <si>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</si>
  <si>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</si>
  <si>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</si>
  <si>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</si>
  <si>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</si>
  <si>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</si>
  <si>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</si>
  <si>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</si>
  <si>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</si>
  <si>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</si>
  <si>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</si>
  <si>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</si>
  <si>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</si>
  <si>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</si>
  <si>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</si>
  <si>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</si>
  <si>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</si>
  <si>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</si>
  <si>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</si>
  <si>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</si>
  <si>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</si>
  <si>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</si>
  <si>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</si>
  <si>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</si>
  <si>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</si>
  <si>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</si>
  <si>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</si>
  <si>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</si>
  <si>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</si>
  <si>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</si>
  <si>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</si>
  <si>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</si>
  <si>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</si>
  <si>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</si>
  <si>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</si>
  <si>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</si>
  <si>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</si>
  <si>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</si>
  <si>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</si>
  <si>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</si>
  <si>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</si>
  <si>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</si>
  <si>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</si>
  <si>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</si>
  <si>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</si>
  <si>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</si>
  <si>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</si>
  <si>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</si>
  <si>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</si>
  <si>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</si>
  <si>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</si>
  <si>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</si>
  <si>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</si>
  <si>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</si>
  <si>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</si>
  <si>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</si>
  <si>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</si>
  <si>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</si>
  <si>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</si>
  <si>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</si>
  <si>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</si>
  <si>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</si>
  <si>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</si>
  <si>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</si>
  <si>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</si>
  <si>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</si>
  <si>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</si>
  <si>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</si>
  <si>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</si>
  <si>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</si>
  <si>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</si>
  <si>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</si>
  <si>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</si>
  <si>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</si>
  <si>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</si>
  <si>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</si>
  <si>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</si>
  <si>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</si>
  <si>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</si>
  <si>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</si>
  <si>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</si>
  <si>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</si>
  <si>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</si>
  <si>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</si>
  <si>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</si>
  <si>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</si>
  <si>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</si>
  <si>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</si>
  <si>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</si>
  <si>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</si>
  <si>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</si>
  <si>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</si>
  <si>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</si>
  <si>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</si>
  <si>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</si>
  <si>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</si>
  <si>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</si>
  <si>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</si>
  <si>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</si>
  <si>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</si>
  <si>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</si>
  <si>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</si>
  <si>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</si>
  <si>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</si>
  <si>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</si>
  <si>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</si>
  <si>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</si>
  <si>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</si>
  <si>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</si>
  <si>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</si>
  <si>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</si>
  <si>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</si>
  <si>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</si>
  <si>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</si>
  <si>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</si>
  <si>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</si>
  <si>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</si>
  <si>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</si>
  <si>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</si>
  <si>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</si>
  <si>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</si>
  <si>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</si>
  <si>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</si>
  <si>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</si>
  <si>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</si>
  <si>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</si>
  <si>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</si>
  <si>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</si>
  <si>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</si>
  <si>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</si>
  <si>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</si>
  <si>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</si>
  <si>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</si>
  <si>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</si>
  <si>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</si>
  <si>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</si>
  <si>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</si>
  <si>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</si>
  <si>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</si>
  <si>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</si>
  <si>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</si>
  <si>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</si>
  <si>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</si>
  <si>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</si>
  <si>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</si>
  <si>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</si>
  <si>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</si>
  <si>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</si>
  <si>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</si>
  <si>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</si>
  <si>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</si>
  <si>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</si>
  <si>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</si>
  <si>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</si>
  <si>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</si>
  <si>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</si>
  <si>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</si>
  <si>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</si>
  <si>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</si>
  <si>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</si>
  <si>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</si>
  <si>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</si>
  <si>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</si>
  <si>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</si>
  <si>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</si>
  <si>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</si>
  <si>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</si>
  <si>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</si>
  <si>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</si>
  <si>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</si>
  <si>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</si>
  <si>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</si>
  <si>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</si>
  <si>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</si>
  <si>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</si>
  <si>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</si>
  <si>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</si>
  <si>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</si>
  <si>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</si>
  <si>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</si>
  <si>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</si>
  <si>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</si>
  <si>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</si>
  <si>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</si>
  <si>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</si>
  <si>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</si>
  <si>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</si>
  <si>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</si>
  <si>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</si>
  <si>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</si>
  <si>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</si>
  <si>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</si>
  <si>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</si>
  <si>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</si>
  <si>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</si>
  <si>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</si>
  <si>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</si>
  <si>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</si>
  <si>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</si>
  <si>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</si>
  <si>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</si>
  <si>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</si>
  <si>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</si>
  <si>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</si>
  <si>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</si>
  <si>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</si>
  <si>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</si>
  <si>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</si>
  <si>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</si>
  <si>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</si>
  <si>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</si>
  <si>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</si>
  <si>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</si>
  <si>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</si>
  <si>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</si>
  <si>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</si>
  <si>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</si>
  <si>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</si>
  <si>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</si>
  <si>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</si>
  <si>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</si>
  <si>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</si>
  <si>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</si>
  <si>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</si>
  <si>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</si>
  <si>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</si>
  <si>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</si>
  <si>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</si>
  <si>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</si>
  <si>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</si>
  <si>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</si>
  <si>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</si>
  <si>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</si>
  <si>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</si>
  <si>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</si>
  <si>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</si>
  <si>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</si>
  <si>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</si>
  <si>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</si>
  <si>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</si>
  <si>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</si>
  <si>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</si>
  <si>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</si>
  <si>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</si>
  <si>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</si>
  <si>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</si>
  <si>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</si>
  <si>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</si>
  <si>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</si>
  <si>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</si>
  <si>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</si>
  <si>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</si>
  <si>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</si>
  <si>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</si>
  <si>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</si>
  <si>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</si>
  <si>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</si>
  <si>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</si>
  <si>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</si>
  <si>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</si>
  <si>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</si>
  <si>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</si>
  <si>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</si>
  <si>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</si>
  <si>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</si>
  <si>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</si>
  <si>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</si>
  <si>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</si>
  <si>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</si>
  <si>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</si>
  <si>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</si>
  <si>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</si>
  <si>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</si>
  <si>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</si>
  <si>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</si>
  <si>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</si>
  <si>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</si>
  <si>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</si>
  <si>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</si>
  <si>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</si>
  <si>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</si>
  <si>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</si>
  <si>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</si>
  <si>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</si>
  <si>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</si>
  <si>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</si>
  <si>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</si>
  <si>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</si>
  <si>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</si>
  <si>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</si>
  <si>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</si>
  <si>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</si>
  <si>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</si>
  <si>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</si>
  <si>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</si>
  <si>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</si>
  <si>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</si>
  <si>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</si>
  <si>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</si>
  <si>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</si>
  <si>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</si>
  <si>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</si>
  <si>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</si>
  <si>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</si>
  <si>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</si>
  <si>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</si>
  <si>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</si>
  <si>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</si>
  <si>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</si>
  <si>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</si>
  <si>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</si>
  <si>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</si>
  <si>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</si>
  <si>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</si>
  <si>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</si>
  <si>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</si>
  <si>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</si>
  <si>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</si>
  <si>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</si>
  <si>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</si>
  <si>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</si>
  <si>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</si>
  <si>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</si>
  <si>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</si>
  <si>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</si>
  <si>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</si>
  <si>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</si>
  <si>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</si>
  <si>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</si>
  <si>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</si>
  <si>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</si>
  <si>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</si>
  <si>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</si>
  <si>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</si>
  <si>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</si>
  <si>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</si>
  <si>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</si>
  <si>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</si>
  <si>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</si>
  <si>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</si>
  <si>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</si>
  <si>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</si>
  <si>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</si>
  <si>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</si>
  <si>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</si>
  <si>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</si>
  <si>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</si>
  <si>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</si>
  <si>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</si>
  <si>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</si>
  <si>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</si>
  <si>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</si>
  <si>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</si>
  <si>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</si>
  <si>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</si>
  <si>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</si>
  <si>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</si>
  <si>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</si>
  <si>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</si>
  <si>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</si>
  <si>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</si>
  <si>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</si>
  <si>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</si>
  <si>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</si>
  <si>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</si>
  <si>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</si>
  <si>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</si>
  <si>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</si>
  <si>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</si>
  <si>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</si>
  <si>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</si>
  <si>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</si>
  <si>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</si>
  <si>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</si>
  <si>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</si>
  <si>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</si>
  <si>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</si>
  <si>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</si>
  <si>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</si>
  <si>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</si>
  <si>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</si>
  <si>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</si>
  <si>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</si>
  <si>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</si>
  <si>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</si>
  <si>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</si>
  <si>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</si>
  <si>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</si>
  <si>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</si>
  <si>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</si>
  <si>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</si>
  <si>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</si>
  <si>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</si>
  <si>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</si>
  <si>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</si>
  <si>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</si>
  <si>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</si>
  <si>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</si>
  <si>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</si>
  <si>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</si>
  <si>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</si>
  <si>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</si>
  <si>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</si>
  <si>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</si>
  <si>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</si>
  <si>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</si>
  <si>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</si>
  <si>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</si>
  <si>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</si>
  <si>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</si>
  <si>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</si>
  <si>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</si>
  <si>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</si>
  <si>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</si>
  <si>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</si>
  <si>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</si>
  <si>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</si>
  <si>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</si>
  <si>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</si>
  <si>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</si>
  <si>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</si>
  <si>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</si>
  <si>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</si>
  <si>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</si>
  <si>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</si>
  <si>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</si>
  <si>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</si>
  <si>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</si>
  <si>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</si>
  <si>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</si>
  <si>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</si>
  <si>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</si>
  <si>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</si>
  <si>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</si>
  <si>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</si>
  <si>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</si>
  <si>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</si>
  <si>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</si>
  <si>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</si>
  <si>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</si>
  <si>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</si>
  <si>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</si>
  <si>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</si>
  <si>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</si>
  <si>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</si>
  <si>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</si>
  <si>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</si>
  <si>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</si>
  <si>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</si>
  <si>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</si>
  <si>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</si>
  <si>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</si>
  <si>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</si>
  <si>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</si>
  <si>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</si>
  <si>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</si>
  <si>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</si>
  <si>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</si>
  <si>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</si>
  <si>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</si>
  <si>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</si>
  <si>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</si>
  <si>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</si>
  <si>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</si>
  <si>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</si>
  <si>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</si>
  <si>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</si>
  <si>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</si>
  <si>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</si>
  <si>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</si>
  <si>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</si>
  <si>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</si>
  <si>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</si>
  <si>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</si>
  <si>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</si>
  <si>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</si>
  <si>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</si>
  <si>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</si>
  <si>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</si>
  <si>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</si>
  <si>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</si>
  <si>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</si>
  <si>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</si>
  <si>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</si>
  <si>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</si>
  <si>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</si>
  <si>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</si>
  <si>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</si>
  <si>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</si>
  <si>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</si>
  <si>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</si>
  <si>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</si>
  <si>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</si>
  <si>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</si>
  <si>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</si>
  <si>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</si>
  <si>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</si>
  <si>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</si>
  <si>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</si>
  <si>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</si>
  <si>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</si>
  <si>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</si>
  <si>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</si>
  <si>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</si>
  <si>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</si>
  <si>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</si>
  <si>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</si>
  <si>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</si>
  <si>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</si>
  <si>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</si>
  <si>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</si>
  <si>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</si>
  <si>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</si>
  <si>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</si>
  <si>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</si>
  <si>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</si>
  <si>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</si>
  <si>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</si>
  <si>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</si>
  <si>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</si>
  <si>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</si>
  <si>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</si>
  <si>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</si>
  <si>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</si>
  <si>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</si>
  <si>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</si>
  <si>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</si>
  <si>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</si>
  <si>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</si>
  <si>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</si>
  <si>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</si>
  <si>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</si>
  <si>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</si>
  <si>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</si>
  <si>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</si>
  <si>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</si>
  <si>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</si>
  <si>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</si>
  <si>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</si>
  <si>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</si>
  <si>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</si>
  <si>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</si>
  <si>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</si>
  <si>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</si>
  <si>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</si>
  <si>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</si>
  <si>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</si>
  <si>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</si>
  <si>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</si>
  <si>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</si>
  <si>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</si>
  <si>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</si>
  <si>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</si>
  <si>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</si>
  <si>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</si>
  <si>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</si>
  <si>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</si>
  <si>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</si>
  <si>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</si>
  <si>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</si>
  <si>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</si>
  <si>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</si>
  <si>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</si>
  <si>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</si>
  <si>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</si>
  <si>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</si>
  <si>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</si>
  <si>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</si>
  <si>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</si>
  <si>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</si>
  <si>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</si>
  <si>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</si>
  <si>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</si>
  <si>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</si>
  <si>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</si>
  <si>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</si>
  <si>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</si>
  <si>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</si>
  <si>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</si>
  <si>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</si>
  <si>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</si>
  <si>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</si>
  <si>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</si>
  <si>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</si>
  <si>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</si>
  <si>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</si>
  <si>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</si>
  <si>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</si>
  <si>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</si>
  <si>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</si>
  <si>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</si>
  <si>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</si>
  <si>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</si>
  <si>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</si>
  <si>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</si>
  <si>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</si>
  <si>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</si>
  <si>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</si>
  <si>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</si>
  <si>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</si>
  <si>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</si>
  <si>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</si>
  <si>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</si>
  <si>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</si>
  <si>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</si>
  <si>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</si>
  <si>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</si>
  <si>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</si>
  <si>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</si>
  <si>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</si>
  <si>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</si>
  <si>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</si>
  <si>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</si>
  <si>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</si>
  <si>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</si>
  <si>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</si>
  <si>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</si>
  <si>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</si>
  <si>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</si>
  <si>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</si>
  <si>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</si>
  <si>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</si>
  <si>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</si>
  <si>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</si>
  <si>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</si>
  <si>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</si>
  <si>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</si>
  <si>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</si>
  <si>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</si>
  <si>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</si>
  <si>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</si>
  <si>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</si>
  <si>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</si>
  <si>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</si>
  <si>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</si>
  <si>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</si>
  <si>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</si>
  <si>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</si>
  <si>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</si>
  <si>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</si>
  <si>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</si>
  <si>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</si>
  <si>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</si>
  <si>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</si>
  <si>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</si>
  <si>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</si>
  <si>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</si>
  <si>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</si>
  <si>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</si>
  <si>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</si>
  <si>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</si>
  <si>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</si>
  <si>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</si>
  <si>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</si>
  <si>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</si>
  <si>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</si>
  <si>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</si>
  <si>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</si>
  <si>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</si>
  <si>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</si>
  <si>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</si>
  <si>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</si>
  <si>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</si>
  <si>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</si>
  <si>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</si>
  <si>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</si>
  <si>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</si>
  <si>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</si>
  <si>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</si>
  <si>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</si>
  <si>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</si>
  <si>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</si>
  <si>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</si>
  <si>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</si>
  <si>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</si>
  <si>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</si>
  <si>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</si>
  <si>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</si>
  <si>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</si>
  <si>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</si>
  <si>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</si>
  <si>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</si>
  <si>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</si>
  <si>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</si>
  <si>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</si>
  <si>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</si>
  <si>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</si>
  <si>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</si>
  <si>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</si>
  <si>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</si>
  <si>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</si>
  <si>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</si>
  <si>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</si>
  <si>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</si>
  <si>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</si>
  <si>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</si>
  <si>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</si>
  <si>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</si>
  <si>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</si>
  <si>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</si>
  <si>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</si>
  <si>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</si>
  <si>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</si>
  <si>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</si>
  <si>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</si>
  <si>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</si>
  <si>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</si>
  <si>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</si>
  <si>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</si>
  <si>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</si>
  <si>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</si>
  <si>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</si>
  <si>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</si>
  <si>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</si>
  <si>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</si>
  <si>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</si>
  <si>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</si>
  <si>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</si>
  <si>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</si>
  <si>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</si>
  <si>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</si>
  <si>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</si>
  <si>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</si>
  <si>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</si>
  <si>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</si>
  <si>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</si>
  <si>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</si>
  <si>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</si>
  <si>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</si>
  <si>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</si>
  <si>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</si>
  <si>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</si>
  <si>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</si>
  <si>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</si>
  <si>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</si>
  <si>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</si>
  <si>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</si>
  <si>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</si>
  <si>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</si>
  <si>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</si>
  <si>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</si>
  <si>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</si>
  <si>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</si>
  <si>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</si>
  <si>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</si>
  <si>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</si>
  <si>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</si>
  <si>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</si>
  <si>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</si>
  <si>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</si>
  <si>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</si>
  <si>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</si>
  <si>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</si>
  <si>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</si>
  <si>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</si>
  <si>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</si>
  <si>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</si>
  <si>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</si>
  <si>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</si>
  <si>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</si>
  <si>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</si>
  <si>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</si>
  <si>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</si>
  <si>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</si>
  <si>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</si>
  <si>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</si>
  <si>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</si>
  <si>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</si>
  <si>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</si>
  <si>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</si>
  <si>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</si>
  <si>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</si>
  <si>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</si>
  <si>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</si>
  <si>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</si>
  <si>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</si>
  <si>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</si>
  <si>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</si>
  <si>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</si>
  <si>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</si>
  <si>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</si>
  <si>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</si>
  <si>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</si>
  <si>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</si>
  <si>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</si>
  <si>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</si>
  <si>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</si>
  <si>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</si>
  <si>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</si>
  <si>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</si>
  <si>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</si>
  <si>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</si>
  <si>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</si>
  <si>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</si>
  <si>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</si>
  <si>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</si>
  <si>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</si>
  <si>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</si>
  <si>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</si>
  <si>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</si>
  <si>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</si>
  <si>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</si>
  <si>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</si>
  <si>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</si>
  <si>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</si>
  <si>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</si>
  <si>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</si>
  <si>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</si>
  <si>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</si>
  <si>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</si>
  <si>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</si>
  <si>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</si>
  <si>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</si>
  <si>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</si>
  <si>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</si>
  <si>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</si>
  <si>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</si>
  <si>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</si>
  <si>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</si>
  <si>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</si>
  <si>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</si>
  <si>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</si>
  <si>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</si>
  <si>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</si>
  <si>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</si>
  <si>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</si>
  <si>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</si>
  <si>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</si>
  <si>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</si>
  <si>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</si>
  <si>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</si>
  <si>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</si>
  <si>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</si>
  <si>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</si>
  <si>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</si>
  <si>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</si>
  <si>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</si>
  <si>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</si>
  <si>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</si>
  <si>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</si>
  <si>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</si>
  <si>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</si>
  <si>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</si>
  <si>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</si>
  <si>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</si>
  <si>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</si>
  <si>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</si>
  <si>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</si>
  <si>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</si>
  <si>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</si>
  <si>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</si>
  <si>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</si>
  <si>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</si>
  <si>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</si>
  <si>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</si>
  <si>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</si>
  <si>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</si>
  <si>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</si>
  <si>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</si>
  <si>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</si>
  <si>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</si>
  <si>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</si>
  <si>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</si>
  <si>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</si>
  <si>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</si>
  <si>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</si>
  <si>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</si>
  <si>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</si>
  <si>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</si>
  <si>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</si>
  <si>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</si>
  <si>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</si>
  <si>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</si>
  <si>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</si>
  <si>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</si>
  <si>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</si>
  <si>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</si>
  <si>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</si>
  <si>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</si>
  <si>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</si>
  <si>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</si>
  <si>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</si>
  <si>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</si>
  <si>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</si>
  <si>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</si>
  <si>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</si>
  <si>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</si>
  <si>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</si>
  <si>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</si>
  <si>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</si>
  <si>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</si>
  <si>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</si>
  <si>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</si>
  <si>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</si>
  <si>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</si>
  <si>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</si>
  <si>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</si>
  <si>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</si>
  <si>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</si>
  <si>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</si>
  <si>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</si>
  <si>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</si>
  <si>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</si>
  <si>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</si>
  <si>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</si>
  <si>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</si>
  <si>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</si>
  <si>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</si>
  <si>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</si>
  <si>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</si>
  <si>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</si>
  <si>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</si>
  <si>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</si>
  <si>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</si>
  <si>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</si>
  <si>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</si>
  <si>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</si>
  <si>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</si>
  <si>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</si>
  <si>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</si>
  <si>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</si>
  <si>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</si>
  <si>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</si>
  <si>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</si>
  <si>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</si>
  <si>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</si>
  <si>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</si>
  <si>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</si>
  <si>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</si>
  <si>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</si>
  <si>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</si>
  <si>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</si>
  <si>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</si>
  <si>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</si>
  <si>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</si>
  <si>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</si>
  <si>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</si>
  <si>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</si>
  <si>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</si>
  <si>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</si>
  <si>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</si>
  <si>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</si>
  <si>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</si>
  <si>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</si>
  <si>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</si>
  <si>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</si>
  <si>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</si>
  <si>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</si>
  <si>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</si>
  <si>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</si>
  <si>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</si>
  <si>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</si>
  <si>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</si>
  <si>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</si>
  <si>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</si>
  <si>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</si>
  <si>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</si>
  <si>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</si>
  <si>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</si>
  <si>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</si>
  <si>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</si>
  <si>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</si>
  <si>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</si>
  <si>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</si>
  <si>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</si>
  <si>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</si>
  <si>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</si>
  <si>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</si>
  <si>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</si>
  <si>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</si>
  <si>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</si>
  <si>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</si>
  <si>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</si>
  <si>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</si>
  <si>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</si>
  <si>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</si>
  <si>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</si>
  <si>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</si>
  <si>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</si>
  <si>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</si>
  <si>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</si>
  <si>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</si>
  <si>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</si>
  <si>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</si>
  <si>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</si>
  <si>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</si>
  <si>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</si>
  <si>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</si>
  <si>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</si>
  <si>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</si>
  <si>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</si>
  <si>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</si>
  <si>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</si>
  <si>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</si>
  <si>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</si>
  <si>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</si>
  <si>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</si>
  <si>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</si>
  <si>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</si>
  <si>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</si>
  <si>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</si>
  <si>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</si>
  <si>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</si>
  <si>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</si>
  <si>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</si>
  <si>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</si>
  <si>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</si>
  <si>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</si>
  <si>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</si>
  <si>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</si>
  <si>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</si>
  <si>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</si>
  <si>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</si>
  <si>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</si>
  <si>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</si>
  <si>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</si>
  <si>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</si>
  <si>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</si>
  <si>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</si>
  <si>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</si>
  <si>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</si>
  <si>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</si>
  <si>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</si>
  <si>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</si>
  <si>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</si>
  <si>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</si>
  <si>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</si>
  <si>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</si>
  <si>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</si>
  <si>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</si>
  <si>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</si>
  <si>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</si>
  <si>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</si>
  <si>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</si>
  <si>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</si>
  <si>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</si>
  <si>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</si>
  <si>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</si>
  <si>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</si>
  <si>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</si>
  <si>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</si>
  <si>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</si>
  <si>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</si>
  <si>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</si>
  <si>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</si>
  <si>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</si>
  <si>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</si>
  <si>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</si>
  <si>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</si>
  <si>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</si>
  <si>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</si>
  <si>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</si>
  <si>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</si>
  <si>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</si>
  <si>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</si>
  <si>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</si>
  <si>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</si>
  <si>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</si>
  <si>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</si>
  <si>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</si>
  <si>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</si>
  <si>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</si>
  <si>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</si>
  <si>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</si>
  <si>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</si>
  <si>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</si>
  <si>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</si>
  <si>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</si>
  <si>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</si>
  <si>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</si>
  <si>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</si>
  <si>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</si>
  <si>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</si>
  <si>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</si>
  <si>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</si>
  <si>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</si>
  <si>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</si>
  <si>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</si>
  <si>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</si>
  <si>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</si>
  <si>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</si>
  <si>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</si>
  <si>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</si>
  <si>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</si>
  <si>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</si>
  <si>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</si>
  <si>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</si>
  <si>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</si>
  <si>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</si>
  <si>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</si>
  <si>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</si>
  <si>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</si>
  <si>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</si>
  <si>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</si>
  <si>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</si>
  <si>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</si>
  <si>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</si>
  <si>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</si>
  <si>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</si>
  <si>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</si>
  <si>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</si>
  <si>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</si>
  <si>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</si>
  <si>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</si>
  <si>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</si>
  <si>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</si>
  <si>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</si>
  <si>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</si>
  <si>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</si>
  <si>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</si>
  <si>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</si>
  <si>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</si>
  <si>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</si>
  <si>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</si>
  <si>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</si>
  <si>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</si>
  <si>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</si>
  <si>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</si>
  <si>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</si>
  <si>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</si>
  <si>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</si>
  <si>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</si>
  <si>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</si>
  <si>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</si>
  <si>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</si>
  <si>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</si>
  <si>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</si>
  <si>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</si>
  <si>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</si>
  <si>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</si>
  <si>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</si>
  <si>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</si>
  <si>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</si>
  <si>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</si>
  <si>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</si>
  <si>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</si>
  <si>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</si>
  <si>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</si>
  <si>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</si>
  <si>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</si>
  <si>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</si>
  <si>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</si>
  <si>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</si>
  <si>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</si>
  <si>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</si>
  <si>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</si>
  <si>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</si>
  <si>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</si>
  <si>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</si>
  <si>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</si>
  <si>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</si>
  <si>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</si>
  <si>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</si>
  <si>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</si>
  <si>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</si>
  <si>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</si>
  <si>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</si>
  <si>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</si>
  <si>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</si>
  <si>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</si>
  <si>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</si>
  <si>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</si>
  <si>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</si>
  <si>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</si>
  <si>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</si>
  <si>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</si>
  <si>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</si>
  <si>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</si>
  <si>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</si>
  <si>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</si>
  <si>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</si>
  <si>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</si>
  <si>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</si>
  <si>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</si>
  <si>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</si>
  <si>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</si>
  <si>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</si>
  <si>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</si>
  <si>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</si>
  <si>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</si>
  <si>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</si>
  <si>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</si>
  <si>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</si>
  <si>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</si>
  <si>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</si>
  <si>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</si>
  <si>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</si>
  <si>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</si>
  <si>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</si>
  <si>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</si>
  <si>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</si>
  <si>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</si>
  <si>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</si>
  <si>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</si>
  <si>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</si>
  <si>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</si>
  <si>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</si>
  <si>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</si>
  <si>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</si>
  <si>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</si>
  <si>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</si>
  <si>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</si>
  <si>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</si>
  <si>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</si>
  <si>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</si>
  <si>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</si>
  <si>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</si>
  <si>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</si>
  <si>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</si>
  <si>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</si>
  <si>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</si>
  <si>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</si>
  <si>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</si>
  <si>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</si>
  <si>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</si>
  <si>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</si>
  <si>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</si>
  <si>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</si>
  <si>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</si>
  <si>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</si>
  <si>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</si>
  <si>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</si>
  <si>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</si>
  <si>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</si>
  <si>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</si>
  <si>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</si>
  <si>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</si>
  <si>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</si>
  <si>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</si>
  <si>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</si>
  <si>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</si>
  <si>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</si>
  <si>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</si>
  <si>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</si>
  <si>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</si>
  <si>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</si>
  <si>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</si>
  <si>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</si>
  <si>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</si>
  <si>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</si>
  <si>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</si>
  <si>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</si>
  <si>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</si>
  <si>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</si>
  <si>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</si>
  <si>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</si>
  <si>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</si>
  <si>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</si>
  <si>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</si>
  <si>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</si>
  <si>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</si>
  <si>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</si>
  <si>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</si>
  <si>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</si>
  <si>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</si>
  <si>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</si>
  <si>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</si>
  <si>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</si>
  <si>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</si>
  <si>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</si>
  <si>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</si>
  <si>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</si>
  <si>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</si>
  <si>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</si>
  <si>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</si>
  <si>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</si>
  <si>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</si>
  <si>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</si>
  <si>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</si>
  <si>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</si>
  <si>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</si>
  <si>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</si>
  <si>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</si>
  <si>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</si>
  <si>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</si>
  <si>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</si>
  <si>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</si>
  <si>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</si>
  <si>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</si>
  <si>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</si>
  <si>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</si>
  <si>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</si>
  <si>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</si>
  <si>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</si>
  <si>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</si>
  <si>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</si>
  <si>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</si>
  <si>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</si>
  <si>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</si>
  <si>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</si>
  <si>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</si>
  <si>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</si>
  <si>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</si>
  <si>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</si>
  <si>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</si>
  <si>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</si>
  <si>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</si>
  <si>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</si>
  <si>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</si>
  <si>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</si>
  <si>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</si>
  <si>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</si>
  <si>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</si>
  <si>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</si>
  <si>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</si>
  <si>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</si>
  <si>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</si>
  <si>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</si>
  <si>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</si>
  <si>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</si>
  <si>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</si>
  <si>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</si>
  <si>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</si>
  <si>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</si>
  <si>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</si>
  <si>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</si>
  <si>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</si>
  <si>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</si>
  <si>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</si>
  <si>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</si>
  <si>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</si>
  <si>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</si>
  <si>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</si>
  <si>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</si>
  <si>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</si>
  <si>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</si>
  <si>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</si>
  <si>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</si>
  <si>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</si>
  <si>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</si>
  <si>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</si>
  <si>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</si>
  <si>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</si>
  <si>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</si>
  <si>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</si>
  <si>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</si>
  <si>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</si>
  <si>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</si>
  <si>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</si>
  <si>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</si>
  <si>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</si>
  <si>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</si>
  <si>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</si>
  <si>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</si>
  <si>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</si>
  <si>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</si>
  <si>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</si>
  <si>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</si>
  <si>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</si>
  <si>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</si>
  <si>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</si>
  <si>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</si>
  <si>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</si>
  <si>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</si>
  <si>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</si>
  <si>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</si>
  <si>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</si>
  <si>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</si>
  <si>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</si>
  <si>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</si>
  <si>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</si>
  <si>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</si>
  <si>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</si>
  <si>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</si>
  <si>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</si>
  <si>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</si>
  <si>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</si>
  <si>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</si>
  <si>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</si>
  <si>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</si>
  <si>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</si>
  <si>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</si>
  <si>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</si>
  <si>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</si>
  <si>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</si>
  <si>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</si>
  <si>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</si>
  <si>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</si>
  <si>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</si>
  <si>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</si>
  <si>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</si>
  <si>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</si>
  <si>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</si>
  <si>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</si>
  <si>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</si>
  <si>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</si>
  <si>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</si>
  <si>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</si>
  <si>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</si>
  <si>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</si>
  <si>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</si>
  <si>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</si>
  <si>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</si>
  <si>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</si>
  <si>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</si>
  <si>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</si>
  <si>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</si>
  <si>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</si>
  <si>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</si>
  <si>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</si>
  <si>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</si>
  <si>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</si>
  <si>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</si>
  <si>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</si>
  <si>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</si>
  <si>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</si>
  <si>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</si>
  <si>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</si>
  <si>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</si>
  <si>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</si>
  <si>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</si>
  <si>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</si>
  <si>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</si>
  <si>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</si>
  <si>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</si>
  <si>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</si>
  <si>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</si>
  <si>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</si>
  <si>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</si>
  <si>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</si>
  <si>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</si>
  <si>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</si>
  <si>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</si>
  <si>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</si>
  <si>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</si>
  <si>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</si>
  <si>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</si>
  <si>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</si>
  <si>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</si>
  <si>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</si>
  <si>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</si>
  <si>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</si>
  <si>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</si>
  <si>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</si>
  <si>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</si>
  <si>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</si>
  <si>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</si>
  <si>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</si>
  <si>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</si>
  <si>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</si>
  <si>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</si>
  <si>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</si>
  <si>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</si>
  <si>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</si>
  <si>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</si>
  <si>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</si>
  <si>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</si>
  <si>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</si>
  <si>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</si>
  <si>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</si>
  <si>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</si>
  <si>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</si>
  <si>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</si>
  <si>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</si>
  <si>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</si>
  <si>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</si>
  <si>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</si>
  <si>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</si>
  <si>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</si>
  <si>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</si>
  <si>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</si>
  <si>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</si>
  <si>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</si>
  <si>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</si>
  <si>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</si>
  <si>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</si>
  <si>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</si>
  <si>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</si>
  <si>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</si>
  <si>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</si>
  <si>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</si>
  <si>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</si>
  <si>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</si>
  <si>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</si>
  <si>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</si>
  <si>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</si>
  <si>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</si>
  <si>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</si>
  <si>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</si>
  <si>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</si>
  <si>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</si>
  <si>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</si>
  <si>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</si>
  <si>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</si>
  <si>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</si>
  <si>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</si>
  <si>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</si>
  <si>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</si>
  <si>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</si>
  <si>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</si>
  <si>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</si>
  <si>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</si>
  <si>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</si>
  <si>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</si>
  <si>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</si>
  <si>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</si>
  <si>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</si>
  <si>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</si>
  <si>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</si>
  <si>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</si>
  <si>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</si>
  <si>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</si>
  <si>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</si>
  <si>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</si>
  <si>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</si>
  <si>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</si>
  <si>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</si>
  <si>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</si>
  <si>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</si>
  <si>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</si>
  <si>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</si>
  <si>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</si>
  <si>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</si>
  <si>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</si>
  <si>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</si>
  <si>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</si>
  <si>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</si>
  <si>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</si>
  <si>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</si>
  <si>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</si>
  <si>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</si>
  <si>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</si>
  <si>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</si>
  <si>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</si>
  <si>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</si>
  <si>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</si>
  <si>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</si>
  <si>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</si>
  <si>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</si>
  <si>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</si>
  <si>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</si>
  <si>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</si>
  <si>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</si>
  <si>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</si>
  <si>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</si>
  <si>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</si>
  <si>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</si>
  <si>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</si>
  <si>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</si>
  <si>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</si>
  <si>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</si>
  <si>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</si>
  <si>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</si>
  <si>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</si>
  <si>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</si>
  <si>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</si>
  <si>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</si>
  <si>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</si>
  <si>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</si>
  <si>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</si>
  <si>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</si>
  <si>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</si>
  <si>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</si>
  <si>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</si>
  <si>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</si>
  <si>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</si>
  <si>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</si>
  <si>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</si>
  <si>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</si>
  <si>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</si>
  <si>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</si>
  <si>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</si>
  <si>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</si>
  <si>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</si>
  <si>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</si>
  <si>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</si>
  <si>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</si>
  <si>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</si>
  <si>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</si>
  <si>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</si>
  <si>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</si>
  <si>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</si>
  <si>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</si>
  <si>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</si>
  <si>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</si>
  <si>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</si>
  <si>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</si>
  <si>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</si>
  <si>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</si>
  <si>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</si>
  <si>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</si>
  <si>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</si>
  <si>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</si>
  <si>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</si>
  <si>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</si>
  <si>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</si>
  <si>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</si>
  <si>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</si>
  <si>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</si>
  <si>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</si>
  <si>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</si>
  <si>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</si>
  <si>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</si>
  <si>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</si>
  <si>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</si>
  <si>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</si>
  <si>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</si>
  <si>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</si>
  <si>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</si>
  <si>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</si>
  <si>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</si>
  <si>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</si>
  <si>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</si>
  <si>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</si>
  <si>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</si>
  <si>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</si>
  <si>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</si>
  <si>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</si>
  <si>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</si>
  <si>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</si>
  <si>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</si>
  <si>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</si>
  <si>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</si>
  <si>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</si>
  <si>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</si>
  <si>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</si>
  <si>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</si>
  <si>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</si>
  <si>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</si>
  <si>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</si>
  <si>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</si>
  <si>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</si>
  <si>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</si>
  <si>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</si>
  <si>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</si>
  <si>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</si>
  <si>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</si>
  <si>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</si>
  <si>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</si>
  <si>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</si>
  <si>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</si>
  <si>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</si>
  <si>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</si>
  <si>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</si>
  <si>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</si>
  <si>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</si>
  <si>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</si>
  <si>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</si>
  <si>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</si>
  <si>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</si>
  <si>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</si>
  <si>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</si>
  <si>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</si>
  <si>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</si>
  <si>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</si>
  <si>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</si>
  <si>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</si>
  <si>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</si>
  <si>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</si>
  <si>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</si>
  <si>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</si>
  <si>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</si>
  <si>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</si>
  <si>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</si>
  <si>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</si>
  <si>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</si>
  <si>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</si>
  <si>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</si>
  <si>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</si>
  <si>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</si>
  <si>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</si>
  <si>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</si>
  <si>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</si>
  <si>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</si>
  <si>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</si>
  <si>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</si>
  <si>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</si>
  <si>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</si>
  <si>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</si>
  <si>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</si>
  <si>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</si>
  <si>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</si>
  <si>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</si>
  <si>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</si>
  <si>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</si>
  <si>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</si>
  <si>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</si>
  <si>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</si>
  <si>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</si>
  <si>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</si>
  <si>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</si>
  <si>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</si>
  <si>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</si>
  <si>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</si>
  <si>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</si>
  <si>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</si>
  <si>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</si>
  <si>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</si>
  <si>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</si>
  <si>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</si>
  <si>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</si>
  <si>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</si>
  <si>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</si>
  <si>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</si>
  <si>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</si>
  <si>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</si>
  <si>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</si>
  <si>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</si>
  <si>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</si>
  <si>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</si>
  <si>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</si>
  <si>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</si>
  <si>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</si>
  <si>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</si>
  <si>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</si>
  <si>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</si>
  <si>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</si>
  <si>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</si>
  <si>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</si>
  <si>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</si>
  <si>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</si>
  <si>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</si>
  <si>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</si>
  <si>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</si>
  <si>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</si>
  <si>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</si>
  <si>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</si>
  <si>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</si>
  <si>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</si>
  <si>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</si>
  <si>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</si>
  <si>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</si>
  <si>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</si>
  <si>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</si>
  <si>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</si>
  <si>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</si>
  <si>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</si>
  <si>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</si>
  <si>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</si>
  <si>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</si>
  <si>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</si>
  <si>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</si>
  <si>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</si>
  <si>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</si>
  <si>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</si>
  <si>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</si>
  <si>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</si>
  <si>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</si>
  <si>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</si>
  <si>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</si>
  <si>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</si>
  <si>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</si>
  <si>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</si>
  <si>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</si>
  <si>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</si>
  <si>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</si>
  <si>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</si>
  <si>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</si>
  <si>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</si>
  <si>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</si>
  <si>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</si>
  <si>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</si>
  <si>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</si>
  <si>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</si>
  <si>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</si>
  <si>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</si>
  <si>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</si>
  <si>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</si>
  <si>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</si>
  <si>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</si>
  <si>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</si>
  <si>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</si>
  <si>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</si>
  <si>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</si>
  <si>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</si>
  <si>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</si>
  <si>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</si>
  <si>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</si>
  <si>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</si>
  <si>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</si>
  <si>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</si>
  <si>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</si>
  <si>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</si>
  <si>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</si>
  <si>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</si>
  <si>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</si>
  <si>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</si>
  <si>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</si>
  <si>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</si>
  <si>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</si>
  <si>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</si>
  <si>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</si>
  <si>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</si>
  <si>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</si>
  <si>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</si>
  <si>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</si>
  <si>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</si>
  <si>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</si>
  <si>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</si>
  <si>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</si>
  <si>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</si>
  <si>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</si>
  <si>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</si>
  <si>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</si>
  <si>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</si>
  <si>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</si>
  <si>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</si>
  <si>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</si>
  <si>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</si>
  <si>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</si>
  <si>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</si>
  <si>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</si>
  <si>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</si>
  <si>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</si>
  <si>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</si>
  <si>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</si>
  <si>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</si>
  <si>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</si>
  <si>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</si>
  <si>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</si>
  <si>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</si>
  <si>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</si>
  <si>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</si>
  <si>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</si>
  <si>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</si>
  <si>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</si>
  <si>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</si>
  <si>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</si>
  <si>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</si>
  <si>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</si>
  <si>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</si>
  <si>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</si>
  <si>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</si>
  <si>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</si>
  <si>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</si>
  <si>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</si>
  <si>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</si>
  <si>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</si>
  <si>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</si>
  <si>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</si>
  <si>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</si>
  <si>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</si>
  <si>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</si>
  <si>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</si>
  <si>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</si>
  <si>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</si>
  <si>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</si>
  <si>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</si>
  <si>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</si>
  <si>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</si>
  <si>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</si>
  <si>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</si>
  <si>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</si>
  <si>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</si>
  <si>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</si>
  <si>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</si>
  <si>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</si>
  <si>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</si>
  <si>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</si>
  <si>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</si>
  <si>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</si>
  <si>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</si>
  <si>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</si>
  <si>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</si>
  <si>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</si>
  <si>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</si>
  <si>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</si>
  <si>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</si>
  <si>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</si>
  <si>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</si>
  <si>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</si>
  <si>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</si>
  <si>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</si>
  <si>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</si>
  <si>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</si>
  <si>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</si>
  <si>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</si>
  <si>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</si>
  <si>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</si>
  <si>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</si>
  <si>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</si>
  <si>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</si>
  <si>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</si>
  <si>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</si>
  <si>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</si>
  <si>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</si>
  <si>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</si>
  <si>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</si>
  <si>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</si>
  <si>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</si>
  <si>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</si>
  <si>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</si>
  <si>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</si>
  <si>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</si>
  <si>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</si>
  <si>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</si>
  <si>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</si>
  <si>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</si>
  <si>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</si>
  <si>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</si>
  <si>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</si>
  <si>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</si>
  <si>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</si>
  <si>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</si>
  <si>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</si>
  <si>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</si>
  <si>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</si>
  <si>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</si>
  <si>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</si>
  <si>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</si>
  <si>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</si>
  <si>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</si>
  <si>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</si>
  <si>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</si>
  <si>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</si>
  <si>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</si>
  <si>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</si>
  <si>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</si>
  <si>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</si>
  <si>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</si>
  <si>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</si>
  <si>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</si>
  <si>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</si>
  <si>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</si>
  <si>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</si>
  <si>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</si>
  <si>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</si>
  <si>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</si>
  <si>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</si>
  <si>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</si>
  <si>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</si>
  <si>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</si>
  <si>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</si>
  <si>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</si>
  <si>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</si>
  <si>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</si>
  <si>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</si>
  <si>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</si>
  <si>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</si>
  <si>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</si>
  <si>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</si>
  <si>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</si>
  <si>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</si>
  <si>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</si>
  <si>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</si>
  <si>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</si>
  <si>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</si>
  <si>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</si>
  <si>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</si>
  <si>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</si>
  <si>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</si>
  <si>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</si>
  <si>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</si>
  <si>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</si>
  <si>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</si>
  <si>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</si>
  <si>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</si>
  <si>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</si>
  <si>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</si>
  <si>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</si>
  <si>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</si>
  <si>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</si>
  <si>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</si>
  <si>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</si>
  <si>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</si>
  <si>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</si>
  <si>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</si>
  <si>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</si>
  <si>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</si>
  <si>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</si>
  <si>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</si>
  <si>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</si>
  <si>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</si>
  <si>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</si>
  <si>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</si>
  <si>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</si>
  <si>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</si>
  <si>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</si>
  <si>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</si>
  <si>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</si>
  <si>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</si>
  <si>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</si>
  <si>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</si>
  <si>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</si>
  <si>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</si>
  <si>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</si>
  <si>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</si>
  <si>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</si>
  <si>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</si>
  <si>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</si>
  <si>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</si>
  <si>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</si>
  <si>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</si>
  <si>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</si>
  <si>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</si>
  <si>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</si>
  <si>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</si>
  <si>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</si>
  <si>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</si>
  <si>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</si>
  <si>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</si>
  <si>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</si>
  <si>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</si>
  <si>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</si>
  <si>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</si>
  <si>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</si>
  <si>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</si>
  <si>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</si>
  <si>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</si>
  <si>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</si>
  <si>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</si>
  <si>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</si>
  <si>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</si>
  <si>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</si>
  <si>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</si>
  <si>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</si>
  <si>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</si>
  <si>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3335989159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</si>
  <si>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</si>
  <si>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</si>
  <si>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</si>
  <si>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</si>
  <si>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</si>
  <si>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</si>
  <si>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Triinet</t>
  </si>
  <si>
    <t>INHIBIDO</t>
  </si>
  <si>
    <t>3335989541</t>
  </si>
  <si>
    <t xml:space="preserve">Castillo de Leon, Freddy </t>
  </si>
  <si>
    <t>ATM S/M Nacional Plaza Central</t>
  </si>
  <si>
    <t>S/M Nacional Plaza Central</t>
  </si>
  <si>
    <t>DRBR379</t>
  </si>
  <si>
    <t>3335989607</t>
  </si>
  <si>
    <t>3335989623</t>
  </si>
  <si>
    <t>3335989688</t>
  </si>
  <si>
    <t>3335989704</t>
  </si>
  <si>
    <t>ATM Autobanco Plaza Moderna</t>
  </si>
  <si>
    <t>3335989721</t>
  </si>
  <si>
    <t>3335990452</t>
  </si>
  <si>
    <t>3335990457</t>
  </si>
  <si>
    <t>3335991110</t>
  </si>
  <si>
    <t>REINICIO FALLIDO</t>
  </si>
  <si>
    <t>3335991196</t>
  </si>
  <si>
    <t>3335991392</t>
  </si>
  <si>
    <t>3335991382</t>
  </si>
  <si>
    <t>3335991603</t>
  </si>
  <si>
    <t>REINICIO FALLIDO POR LECTOR</t>
  </si>
  <si>
    <t>3335991586</t>
  </si>
  <si>
    <t>3335991583</t>
  </si>
  <si>
    <t>3335991622</t>
  </si>
  <si>
    <t>3335991612</t>
  </si>
  <si>
    <t>3335991668</t>
  </si>
  <si>
    <t>3335991672</t>
  </si>
  <si>
    <t>3335992199</t>
  </si>
  <si>
    <t>3335992212</t>
  </si>
  <si>
    <t>3335992260</t>
  </si>
  <si>
    <t>3335992266</t>
  </si>
  <si>
    <t>3335992291</t>
  </si>
  <si>
    <t>3335992453</t>
  </si>
  <si>
    <t>3335992456</t>
  </si>
  <si>
    <t>3335992466</t>
  </si>
  <si>
    <t>3335992480</t>
  </si>
  <si>
    <t>3335992481</t>
  </si>
  <si>
    <t>3335992483</t>
  </si>
  <si>
    <t>3335992500</t>
  </si>
  <si>
    <t>3335992642</t>
  </si>
  <si>
    <t>3335992651</t>
  </si>
  <si>
    <t>3335992654</t>
  </si>
  <si>
    <t>3335992819</t>
  </si>
  <si>
    <t>3335993275</t>
  </si>
  <si>
    <t>3335993271</t>
  </si>
  <si>
    <t>3335993269</t>
  </si>
  <si>
    <t>3335993251</t>
  </si>
  <si>
    <t>3335993205</t>
  </si>
  <si>
    <t>3335993186</t>
  </si>
  <si>
    <t>3335993176</t>
  </si>
  <si>
    <t>3335993156</t>
  </si>
  <si>
    <t>3335993137</t>
  </si>
  <si>
    <t>3335993120</t>
  </si>
  <si>
    <t>3335993108</t>
  </si>
  <si>
    <t>3335993100</t>
  </si>
  <si>
    <t>3335993088</t>
  </si>
  <si>
    <t>3335992920</t>
  </si>
  <si>
    <t>3335992199 </t>
  </si>
  <si>
    <t>3335993294 </t>
  </si>
  <si>
    <t>3335992212 </t>
  </si>
  <si>
    <t>3335992500 </t>
  </si>
  <si>
    <t>3335993302</t>
  </si>
  <si>
    <t>3335993301</t>
  </si>
  <si>
    <t>3335993300</t>
  </si>
  <si>
    <t>3335993298</t>
  </si>
  <si>
    <t>3335993297</t>
  </si>
  <si>
    <t>3335993296</t>
  </si>
  <si>
    <t>SIN EFECTIVO.</t>
  </si>
  <si>
    <t>3335993294</t>
  </si>
  <si>
    <t>3335993293</t>
  </si>
  <si>
    <t>3335993292</t>
  </si>
  <si>
    <t>3335993318</t>
  </si>
  <si>
    <t>3335993317</t>
  </si>
  <si>
    <t>3335993315</t>
  </si>
  <si>
    <t>3335993314</t>
  </si>
  <si>
    <t>3335993313</t>
  </si>
  <si>
    <t>3335993312</t>
  </si>
  <si>
    <t>3335993310</t>
  </si>
  <si>
    <t>3335993309</t>
  </si>
  <si>
    <t>3335993308</t>
  </si>
  <si>
    <t>3335993307</t>
  </si>
  <si>
    <t>3335993306</t>
  </si>
  <si>
    <t>3335993305</t>
  </si>
  <si>
    <t>GAVETA DE DEPOSTIO LLENA</t>
  </si>
  <si>
    <t>Morales Payano, Wilfredy Leandro</t>
  </si>
  <si>
    <t xml:space="preserve">GAVETA DE RECHAZO LLENA </t>
  </si>
  <si>
    <t>19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</si>
</sst>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8"/>
      <tableStyleElement type="headerRow" dxfId="217"/>
      <tableStyleElement type="totalRow" dxfId="216"/>
      <tableStyleElement type="firstColumn" dxfId="215"/>
      <tableStyleElement type="lastColumn" dxfId="214"/>
      <tableStyleElement type="firstRowStripe" dxfId="213"/>
      <tableStyleElement type="firstColumnStripe" dxfId="2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383" TargetMode="External"/><Relationship Id="rId13" Type="http://schemas.openxmlformats.org/officeDocument/2006/relationships/hyperlink" Target="http://s460-helpdesk/CAisd/pdmweb.exe?OP=SEARCH+FACTORY=in+SKIPLIST=1+QBE.EQ.id=3700923" TargetMode="External"/><Relationship Id="rId18" Type="http://schemas.openxmlformats.org/officeDocument/2006/relationships/hyperlink" Target="http://s460-helpdesk/CAisd/pdmweb.exe?OP=SEARCH+FACTORY=in+SKIPLIST=1+QBE.EQ.id=3701353" TargetMode="External"/><Relationship Id="rId26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701192" TargetMode="External"/><Relationship Id="rId7" Type="http://schemas.openxmlformats.org/officeDocument/2006/relationships/hyperlink" Target="http://s460-helpdesk/CAisd/pdmweb.exe?OP=SEARCH+FACTORY=in+SKIPLIST=1+QBE.EQ.id=3699821" TargetMode="External"/><Relationship Id="rId12" Type="http://schemas.openxmlformats.org/officeDocument/2006/relationships/hyperlink" Target="http://s460-helpdesk/CAisd/pdmweb.exe?OP=SEARCH+FACTORY=in+SKIPLIST=1+QBE.EQ.id=3700971" TargetMode="External"/><Relationship Id="rId17" Type="http://schemas.openxmlformats.org/officeDocument/2006/relationships/hyperlink" Target="http://s460-helpdesk/CAisd/pdmweb.exe?OP=SEARCH+FACTORY=in+SKIPLIST=1+QBE.EQ.id=3701362" TargetMode="External"/><Relationship Id="rId25" Type="http://schemas.openxmlformats.org/officeDocument/2006/relationships/hyperlink" Target="http://s460-helpdesk/CAisd/pdmweb.exe?OP=SEARCH+FACTORY=in+SKIPLIST=1+QBE.EQ.id=370116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01365" TargetMode="External"/><Relationship Id="rId20" Type="http://schemas.openxmlformats.org/officeDocument/2006/relationships/hyperlink" Target="http://s460-helpdesk/CAisd/pdmweb.exe?OP=SEARCH+FACTORY=in+SKIPLIST=1+QBE.EQ.id=370119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0977" TargetMode="External"/><Relationship Id="rId24" Type="http://schemas.openxmlformats.org/officeDocument/2006/relationships/hyperlink" Target="http://s460-helpdesk/CAisd/pdmweb.exe?OP=SEARCH+FACTORY=in+SKIPLIST=1+QBE.EQ.id=370116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01530" TargetMode="External"/><Relationship Id="rId23" Type="http://schemas.openxmlformats.org/officeDocument/2006/relationships/hyperlink" Target="http://s460-helpdesk/CAisd/pdmweb.exe?OP=SEARCH+FACTORY=in+SKIPLIST=1+QBE.EQ.id=3701177" TargetMode="External"/><Relationship Id="rId10" Type="http://schemas.openxmlformats.org/officeDocument/2006/relationships/hyperlink" Target="http://s460-helpdesk/CAisd/pdmweb.exe?OP=SEARCH+FACTORY=in+SKIPLIST=1+QBE.EQ.id=3701002" TargetMode="External"/><Relationship Id="rId19" Type="http://schemas.openxmlformats.org/officeDocument/2006/relationships/hyperlink" Target="http://s460-helpdesk/CAisd/pdmweb.exe?OP=SEARCH+FACTORY=in+SKIPLIST=1+QBE.EQ.id=370121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379" TargetMode="External"/><Relationship Id="rId14" Type="http://schemas.openxmlformats.org/officeDocument/2006/relationships/hyperlink" Target="http://s460-helpdesk/CAisd/pdmweb.exe?OP=SEARCH+FACTORY=in+SKIPLIST=1+QBE.EQ.id=3700910" TargetMode="External"/><Relationship Id="rId22" Type="http://schemas.openxmlformats.org/officeDocument/2006/relationships/hyperlink" Target="http://s460-helpdesk/CAisd/pdmweb.exe?OP=SEARCH+FACTORY=in+SKIPLIST=1+QBE.EQ.id=370119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101.832442129627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2622</v>
      </c>
    </row>
    <row r="4" spans="1:11" ht="18" x14ac:dyDescent="0.25">
      <c r="A4" s="107" t="str">
        <f t="shared" ref="A4:A9" ca="1" si="0">CONCATENATE(TODAY()-C4," días")</f>
        <v>64.4985879629603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2623</v>
      </c>
    </row>
    <row r="5" spans="1:11" ht="18" x14ac:dyDescent="0.25">
      <c r="A5" s="107" t="str">
        <f ca="1">CONCATENATE(TODAY()-C5," días")</f>
        <v>54.4985879629603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2622</v>
      </c>
    </row>
    <row r="6" spans="1:11" ht="18" x14ac:dyDescent="0.25">
      <c r="A6" s="107" t="str">
        <f t="shared" ca="1" si="0"/>
        <v>54.5651273148178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2622</v>
      </c>
    </row>
    <row r="7" spans="1:11" ht="18" x14ac:dyDescent="0.25">
      <c r="A7" s="107" t="str">
        <f t="shared" ca="1" si="0"/>
        <v>25.0556018518546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19.4964583333349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6.0611689814832 días</v>
      </c>
      <c r="B9" s="150" t="s">
        <v>2617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06" priority="99400"/>
  </conditionalFormatting>
  <conditionalFormatting sqref="E3">
    <cfRule type="duplicateValues" dxfId="105" priority="121763"/>
  </conditionalFormatting>
  <conditionalFormatting sqref="E3">
    <cfRule type="duplicateValues" dxfId="104" priority="121764"/>
    <cfRule type="duplicateValues" dxfId="103" priority="121765"/>
  </conditionalFormatting>
  <conditionalFormatting sqref="E3">
    <cfRule type="duplicateValues" dxfId="102" priority="121766"/>
    <cfRule type="duplicateValues" dxfId="101" priority="121767"/>
    <cfRule type="duplicateValues" dxfId="100" priority="121768"/>
    <cfRule type="duplicateValues" dxfId="99" priority="121769"/>
  </conditionalFormatting>
  <conditionalFormatting sqref="B3">
    <cfRule type="duplicateValues" dxfId="98" priority="121770"/>
  </conditionalFormatting>
  <conditionalFormatting sqref="E4">
    <cfRule type="duplicateValues" dxfId="97" priority="115"/>
  </conditionalFormatting>
  <conditionalFormatting sqref="E4">
    <cfRule type="duplicateValues" dxfId="96" priority="112"/>
    <cfRule type="duplicateValues" dxfId="95" priority="113"/>
    <cfRule type="duplicateValues" dxfId="94" priority="114"/>
  </conditionalFormatting>
  <conditionalFormatting sqref="E4">
    <cfRule type="duplicateValues" dxfId="93" priority="111"/>
  </conditionalFormatting>
  <conditionalFormatting sqref="E4">
    <cfRule type="duplicateValues" dxfId="92" priority="108"/>
    <cfRule type="duplicateValues" dxfId="91" priority="109"/>
    <cfRule type="duplicateValues" dxfId="90" priority="110"/>
  </conditionalFormatting>
  <conditionalFormatting sqref="B4">
    <cfRule type="duplicateValues" dxfId="89" priority="107"/>
  </conditionalFormatting>
  <conditionalFormatting sqref="E4">
    <cfRule type="duplicateValues" dxfId="88" priority="106"/>
  </conditionalFormatting>
  <conditionalFormatting sqref="B5">
    <cfRule type="duplicateValues" dxfId="87" priority="90"/>
  </conditionalFormatting>
  <conditionalFormatting sqref="E5">
    <cfRule type="duplicateValues" dxfId="86" priority="89"/>
  </conditionalFormatting>
  <conditionalFormatting sqref="E5">
    <cfRule type="duplicateValues" dxfId="85" priority="86"/>
    <cfRule type="duplicateValues" dxfId="84" priority="87"/>
    <cfRule type="duplicateValues" dxfId="83" priority="88"/>
  </conditionalFormatting>
  <conditionalFormatting sqref="E5">
    <cfRule type="duplicateValues" dxfId="82" priority="85"/>
  </conditionalFormatting>
  <conditionalFormatting sqref="E5">
    <cfRule type="duplicateValues" dxfId="81" priority="82"/>
    <cfRule type="duplicateValues" dxfId="80" priority="83"/>
    <cfRule type="duplicateValues" dxfId="79" priority="84"/>
  </conditionalFormatting>
  <conditionalFormatting sqref="E5">
    <cfRule type="duplicateValues" dxfId="78" priority="81"/>
  </conditionalFormatting>
  <conditionalFormatting sqref="E7">
    <cfRule type="duplicateValues" dxfId="77" priority="34"/>
  </conditionalFormatting>
  <conditionalFormatting sqref="E7">
    <cfRule type="duplicateValues" dxfId="76" priority="32"/>
    <cfRule type="duplicateValues" dxfId="75" priority="33"/>
  </conditionalFormatting>
  <conditionalFormatting sqref="E7">
    <cfRule type="duplicateValues" dxfId="74" priority="29"/>
    <cfRule type="duplicateValues" dxfId="73" priority="30"/>
    <cfRule type="duplicateValues" dxfId="72" priority="31"/>
  </conditionalFormatting>
  <conditionalFormatting sqref="E7">
    <cfRule type="duplicateValues" dxfId="71" priority="25"/>
    <cfRule type="duplicateValues" dxfId="70" priority="26"/>
    <cfRule type="duplicateValues" dxfId="69" priority="27"/>
    <cfRule type="duplicateValues" dxfId="68" priority="28"/>
  </conditionalFormatting>
  <conditionalFormatting sqref="B7">
    <cfRule type="duplicateValues" dxfId="67" priority="24"/>
  </conditionalFormatting>
  <conditionalFormatting sqref="B7">
    <cfRule type="duplicateValues" dxfId="66" priority="22"/>
    <cfRule type="duplicateValues" dxfId="65" priority="23"/>
  </conditionalFormatting>
  <conditionalFormatting sqref="E8">
    <cfRule type="duplicateValues" dxfId="64" priority="21"/>
  </conditionalFormatting>
  <conditionalFormatting sqref="E8">
    <cfRule type="duplicateValues" dxfId="63" priority="20"/>
  </conditionalFormatting>
  <conditionalFormatting sqref="B8">
    <cfRule type="duplicateValues" dxfId="62" priority="19"/>
  </conditionalFormatting>
  <conditionalFormatting sqref="E8">
    <cfRule type="duplicateValues" dxfId="61" priority="18"/>
  </conditionalFormatting>
  <conditionalFormatting sqref="B8">
    <cfRule type="duplicateValues" dxfId="60" priority="17"/>
  </conditionalFormatting>
  <conditionalFormatting sqref="E8">
    <cfRule type="duplicateValues" dxfId="59" priority="16"/>
  </conditionalFormatting>
  <conditionalFormatting sqref="E9">
    <cfRule type="duplicateValues" dxfId="58" priority="5"/>
    <cfRule type="duplicateValues" dxfId="57" priority="6"/>
    <cfRule type="duplicateValues" dxfId="56" priority="7"/>
    <cfRule type="duplicateValues" dxfId="55" priority="8"/>
  </conditionalFormatting>
  <conditionalFormatting sqref="B9">
    <cfRule type="duplicateValues" dxfId="54" priority="130226"/>
  </conditionalFormatting>
  <conditionalFormatting sqref="E6">
    <cfRule type="duplicateValues" dxfId="53" priority="130228"/>
  </conditionalFormatting>
  <conditionalFormatting sqref="B6">
    <cfRule type="duplicateValues" dxfId="52" priority="130229"/>
  </conditionalFormatting>
  <conditionalFormatting sqref="B6">
    <cfRule type="duplicateValues" dxfId="51" priority="130230"/>
    <cfRule type="duplicateValues" dxfId="50" priority="130231"/>
    <cfRule type="duplicateValues" dxfId="49" priority="130232"/>
  </conditionalFormatting>
  <conditionalFormatting sqref="E6">
    <cfRule type="duplicateValues" dxfId="48" priority="130233"/>
    <cfRule type="duplicateValues" dxfId="47" priority="130234"/>
  </conditionalFormatting>
  <conditionalFormatting sqref="E6">
    <cfRule type="duplicateValues" dxfId="46" priority="130235"/>
    <cfRule type="duplicateValues" dxfId="45" priority="130236"/>
    <cfRule type="duplicateValues" dxfId="44" priority="130237"/>
  </conditionalFormatting>
  <conditionalFormatting sqref="E6">
    <cfRule type="duplicateValues" dxfId="43" priority="130238"/>
    <cfRule type="duplicateValues" dxfId="42" priority="130239"/>
    <cfRule type="duplicateValues" dxfId="41" priority="130240"/>
    <cfRule type="duplicateValues" dxfId="40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2634</v>
      </c>
      <c r="C5" s="29" t="s">
        <v>2633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2610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2611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1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9" priority="12"/>
  </conditionalFormatting>
  <conditionalFormatting sqref="B823:B1048576 B1:B810">
    <cfRule type="duplicateValues" dxfId="38" priority="11"/>
  </conditionalFormatting>
  <conditionalFormatting sqref="A811:A814">
    <cfRule type="duplicateValues" dxfId="37" priority="10"/>
  </conditionalFormatting>
  <conditionalFormatting sqref="B811:B814">
    <cfRule type="duplicateValues" dxfId="36" priority="9"/>
  </conditionalFormatting>
  <conditionalFormatting sqref="A823:A1048576 A1:A814">
    <cfRule type="duplicateValues" dxfId="35" priority="8"/>
  </conditionalFormatting>
  <conditionalFormatting sqref="A815:A821">
    <cfRule type="duplicateValues" dxfId="34" priority="7"/>
  </conditionalFormatting>
  <conditionalFormatting sqref="B815:B821">
    <cfRule type="duplicateValues" dxfId="33" priority="6"/>
  </conditionalFormatting>
  <conditionalFormatting sqref="A815:A821">
    <cfRule type="duplicateValues" dxfId="32" priority="5"/>
  </conditionalFormatting>
  <conditionalFormatting sqref="A822">
    <cfRule type="duplicateValues" dxfId="31" priority="4"/>
  </conditionalFormatting>
  <conditionalFormatting sqref="A822">
    <cfRule type="duplicateValues" dxfId="30" priority="2"/>
  </conditionalFormatting>
  <conditionalFormatting sqref="B822">
    <cfRule type="duplicateValues" dxfId="2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W1036721"/>
  <sheetViews>
    <sheetView tabSelected="1" zoomScale="70" zoomScaleNormal="70" workbookViewId="0">
      <pane ySplit="4" topLeftCell="A5" activePane="bottomLeft" state="frozen"/>
      <selection pane="bottomLeft" activeCell="G16" sqref="G16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2.140625" style="44" customWidth="1"/>
    <col min="7" max="7" width="60.5703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2715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58" t="str">
        <f>VLOOKUP(E5,'LISTADO ATM'!$A$2:$C$901,3,0)</f>
        <v>DISTRITO NACIONAL</v>
      </c>
      <c r="B5" s="150" t="s">
        <v>2613</v>
      </c>
      <c r="C5" s="96">
        <v>44418.814710648148</v>
      </c>
      <c r="D5" s="96" t="s">
        <v>2174</v>
      </c>
      <c r="E5" s="136">
        <v>318</v>
      </c>
      <c r="F5" s="158" t="str">
        <f>VLOOKUP(E5,VIP!$A$2:$O14849,2,0)</f>
        <v>DRBR318</v>
      </c>
      <c r="G5" s="158" t="str">
        <f>VLOOKUP(E5,'LISTADO ATM'!$A$2:$B$900,2,0)</f>
        <v>ATM Autoservicio Lope de Vega</v>
      </c>
      <c r="H5" s="158" t="str">
        <f>VLOOKUP(E5,VIP!$A$2:$O19810,7,FALSE)</f>
        <v>Si</v>
      </c>
      <c r="I5" s="158" t="str">
        <f>VLOOKUP(E5,VIP!$A$2:$O11775,8,FALSE)</f>
        <v>Si</v>
      </c>
      <c r="J5" s="158" t="str">
        <f>VLOOKUP(E5,VIP!$A$2:$O11725,8,FALSE)</f>
        <v>Si</v>
      </c>
      <c r="K5" s="158" t="str">
        <f>VLOOKUP(E5,VIP!$A$2:$O15299,6,0)</f>
        <v>NO</v>
      </c>
      <c r="L5" s="140" t="s">
        <v>2213</v>
      </c>
      <c r="M5" s="95" t="s">
        <v>2438</v>
      </c>
      <c r="N5" s="95" t="s">
        <v>2444</v>
      </c>
      <c r="O5" s="159" t="s">
        <v>2446</v>
      </c>
      <c r="P5" s="158"/>
      <c r="Q5" s="95" t="s">
        <v>2213</v>
      </c>
    </row>
    <row r="6" spans="1:17" ht="18" x14ac:dyDescent="0.25">
      <c r="A6" s="158" t="str">
        <f>VLOOKUP(E6,'[1]LISTADO ATM'!$A$2:$C$902,3,0)</f>
        <v>DISTRITO NACIONAL</v>
      </c>
      <c r="B6" s="150" t="s">
        <v>2616</v>
      </c>
      <c r="C6" s="96">
        <v>44419.692395833335</v>
      </c>
      <c r="D6" s="96" t="s">
        <v>2174</v>
      </c>
      <c r="E6" s="136">
        <v>446</v>
      </c>
      <c r="F6" s="158" t="str">
        <f>VLOOKUP(E6,[1]VIP!$A$2:$O14930,2,0)</f>
        <v>DRBR446</v>
      </c>
      <c r="G6" s="158" t="str">
        <f>VLOOKUP(E6,'[1]LISTADO ATM'!$A$2:$B$901,2,0)</f>
        <v>ATM Hipodromo V Centenario</v>
      </c>
      <c r="H6" s="158" t="str">
        <f>VLOOKUP(E6,[1]VIP!$A$2:$O19891,7,FALSE)</f>
        <v>Si</v>
      </c>
      <c r="I6" s="158" t="str">
        <f>VLOOKUP(E6,[1]VIP!$A$2:$O11856,8,FALSE)</f>
        <v>Si</v>
      </c>
      <c r="J6" s="158" t="str">
        <f>VLOOKUP(E6,[1]VIP!$A$2:$O11806,8,FALSE)</f>
        <v>Si</v>
      </c>
      <c r="K6" s="158" t="str">
        <f>VLOOKUP(E6,[1]VIP!$A$2:$O15380,6,0)</f>
        <v>NO</v>
      </c>
      <c r="L6" s="140" t="s">
        <v>2239</v>
      </c>
      <c r="M6" s="95" t="s">
        <v>2438</v>
      </c>
      <c r="N6" s="95" t="s">
        <v>2444</v>
      </c>
      <c r="O6" s="158" t="s">
        <v>2446</v>
      </c>
      <c r="P6" s="158"/>
      <c r="Q6" s="95" t="s">
        <v>2239</v>
      </c>
    </row>
    <row r="7" spans="1:17" ht="18" x14ac:dyDescent="0.25">
      <c r="A7" s="158" t="str">
        <f>VLOOKUP(E7,'LISTADO ATM'!$A$2:$C$901,3,0)</f>
        <v>DISTRITO NACIONAL</v>
      </c>
      <c r="B7" s="150" t="s">
        <v>2621</v>
      </c>
      <c r="C7" s="96">
        <v>44422.181979166664</v>
      </c>
      <c r="D7" s="96" t="s">
        <v>2174</v>
      </c>
      <c r="E7" s="136">
        <v>938</v>
      </c>
      <c r="F7" s="158" t="str">
        <f>VLOOKUP(E7,VIP!$A$2:$O14935,2,0)</f>
        <v>DRBR938</v>
      </c>
      <c r="G7" s="158" t="str">
        <f>VLOOKUP(E7,'LISTADO ATM'!$A$2:$B$900,2,0)</f>
        <v>ATM Autobanco Plaza Moderna</v>
      </c>
      <c r="H7" s="158" t="str">
        <f>VLOOKUP(E7,VIP!$A$2:$O19896,7,FALSE)</f>
        <v>Si</v>
      </c>
      <c r="I7" s="158" t="str">
        <f>VLOOKUP(E7,VIP!$A$2:$O11861,8,FALSE)</f>
        <v>Si</v>
      </c>
      <c r="J7" s="158" t="str">
        <f>VLOOKUP(E7,VIP!$A$2:$O11811,8,FALSE)</f>
        <v>Si</v>
      </c>
      <c r="K7" s="158" t="str">
        <f>VLOOKUP(E7,VIP!$A$2:$O15385,6,0)</f>
        <v>NO</v>
      </c>
      <c r="L7" s="140" t="s">
        <v>2239</v>
      </c>
      <c r="M7" s="95" t="s">
        <v>2438</v>
      </c>
      <c r="N7" s="95" t="s">
        <v>2444</v>
      </c>
      <c r="O7" s="158" t="s">
        <v>2446</v>
      </c>
      <c r="P7" s="158"/>
      <c r="Q7" s="95" t="s">
        <v>2239</v>
      </c>
    </row>
    <row r="8" spans="1:17" ht="18" x14ac:dyDescent="0.25">
      <c r="A8" s="158" t="str">
        <f>VLOOKUP(E8,'LISTADO ATM'!$A$2:$C$901,3,0)</f>
        <v>ESTE</v>
      </c>
      <c r="B8" s="150" t="s">
        <v>2624</v>
      </c>
      <c r="C8" s="96">
        <v>44422.500277777777</v>
      </c>
      <c r="D8" s="96" t="s">
        <v>2174</v>
      </c>
      <c r="E8" s="136">
        <v>217</v>
      </c>
      <c r="F8" s="158" t="str">
        <f>VLOOKUP(E8,VIP!$A$2:$O14945,2,0)</f>
        <v>DRBR217</v>
      </c>
      <c r="G8" s="158" t="str">
        <f>VLOOKUP(E8,'LISTADO ATM'!$A$2:$B$900,2,0)</f>
        <v xml:space="preserve">ATM Oficina Bávaro </v>
      </c>
      <c r="H8" s="158" t="str">
        <f>VLOOKUP(E8,VIP!$A$2:$O19906,7,FALSE)</f>
        <v>Si</v>
      </c>
      <c r="I8" s="158" t="str">
        <f>VLOOKUP(E8,VIP!$A$2:$O11871,8,FALSE)</f>
        <v>Si</v>
      </c>
      <c r="J8" s="158" t="str">
        <f>VLOOKUP(E8,VIP!$A$2:$O11821,8,FALSE)</f>
        <v>Si</v>
      </c>
      <c r="K8" s="158" t="str">
        <f>VLOOKUP(E8,VIP!$A$2:$O15395,6,0)</f>
        <v>NO</v>
      </c>
      <c r="L8" s="140" t="s">
        <v>2213</v>
      </c>
      <c r="M8" s="95" t="s">
        <v>2438</v>
      </c>
      <c r="N8" s="95" t="s">
        <v>2444</v>
      </c>
      <c r="O8" s="158" t="s">
        <v>2446</v>
      </c>
      <c r="P8" s="158"/>
      <c r="Q8" s="95" t="s">
        <v>2213</v>
      </c>
    </row>
    <row r="9" spans="1:17" ht="18" x14ac:dyDescent="0.25">
      <c r="A9" s="158" t="str">
        <f>VLOOKUP(E9,'LISTADO ATM'!$A$2:$C$901,3,0)</f>
        <v>DISTRITO NACIONAL</v>
      </c>
      <c r="B9" s="150" t="s">
        <v>2626</v>
      </c>
      <c r="C9" s="96">
        <v>44422.712442129632</v>
      </c>
      <c r="D9" s="96" t="s">
        <v>2174</v>
      </c>
      <c r="E9" s="136">
        <v>735</v>
      </c>
      <c r="F9" s="158" t="str">
        <f>VLOOKUP(E9,VIP!$A$2:$O14946,2,0)</f>
        <v>DRBR179</v>
      </c>
      <c r="G9" s="158" t="str">
        <f>VLOOKUP(E9,'LISTADO ATM'!$A$2:$B$900,2,0)</f>
        <v xml:space="preserve">ATM Oficina Independencia II  </v>
      </c>
      <c r="H9" s="158" t="str">
        <f>VLOOKUP(E9,VIP!$A$2:$O19907,7,FALSE)</f>
        <v>Si</v>
      </c>
      <c r="I9" s="158" t="str">
        <f>VLOOKUP(E9,VIP!$A$2:$O11872,8,FALSE)</f>
        <v>Si</v>
      </c>
      <c r="J9" s="158" t="str">
        <f>VLOOKUP(E9,VIP!$A$2:$O11822,8,FALSE)</f>
        <v>Si</v>
      </c>
      <c r="K9" s="158" t="str">
        <f>VLOOKUP(E9,VIP!$A$2:$O15396,6,0)</f>
        <v>NO</v>
      </c>
      <c r="L9" s="140" t="s">
        <v>2239</v>
      </c>
      <c r="M9" s="95" t="s">
        <v>2438</v>
      </c>
      <c r="N9" s="95" t="s">
        <v>2444</v>
      </c>
      <c r="O9" s="159" t="s">
        <v>2446</v>
      </c>
      <c r="P9" s="158"/>
      <c r="Q9" s="95" t="s">
        <v>2239</v>
      </c>
    </row>
    <row r="10" spans="1:17" ht="18" x14ac:dyDescent="0.25">
      <c r="A10" s="159" t="str">
        <f>VLOOKUP(E10,'LISTADO ATM'!$A$2:$C$901,3,0)</f>
        <v>DISTRITO NACIONAL</v>
      </c>
      <c r="B10" s="150" t="s">
        <v>2625</v>
      </c>
      <c r="C10" s="96">
        <v>44422.821701388886</v>
      </c>
      <c r="D10" s="96" t="s">
        <v>2174</v>
      </c>
      <c r="E10" s="136">
        <v>377</v>
      </c>
      <c r="F10" s="159" t="str">
        <f>VLOOKUP(E10,VIP!$A$2:$O14934,2,0)</f>
        <v>DRBR377</v>
      </c>
      <c r="G10" s="159" t="str">
        <f>VLOOKUP(E10,'LISTADO ATM'!$A$2:$B$900,2,0)</f>
        <v>ATM Estación del Metro Eduardo Brito</v>
      </c>
      <c r="H10" s="159" t="str">
        <f>VLOOKUP(E10,VIP!$A$2:$O19895,7,FALSE)</f>
        <v>Si</v>
      </c>
      <c r="I10" s="159" t="str">
        <f>VLOOKUP(E10,VIP!$A$2:$O11860,8,FALSE)</f>
        <v>Si</v>
      </c>
      <c r="J10" s="159" t="str">
        <f>VLOOKUP(E10,VIP!$A$2:$O11810,8,FALSE)</f>
        <v>Si</v>
      </c>
      <c r="K10" s="159" t="str">
        <f>VLOOKUP(E10,VIP!$A$2:$O15384,6,0)</f>
        <v>NO</v>
      </c>
      <c r="L10" s="140" t="s">
        <v>2213</v>
      </c>
      <c r="M10" s="95" t="s">
        <v>2438</v>
      </c>
      <c r="N10" s="95" t="s">
        <v>2444</v>
      </c>
      <c r="O10" s="159" t="s">
        <v>2446</v>
      </c>
      <c r="P10" s="159"/>
      <c r="Q10" s="95" t="s">
        <v>2213</v>
      </c>
    </row>
    <row r="11" spans="1:17" ht="18" x14ac:dyDescent="0.25">
      <c r="A11" s="159" t="str">
        <f>VLOOKUP(E11,'LISTADO ATM'!$A$2:$C$901,3,0)</f>
        <v>SUR</v>
      </c>
      <c r="B11" s="150" t="s">
        <v>2630</v>
      </c>
      <c r="C11" s="96">
        <v>44423.634502314817</v>
      </c>
      <c r="D11" s="96" t="s">
        <v>2628</v>
      </c>
      <c r="E11" s="136">
        <v>470</v>
      </c>
      <c r="F11" s="159" t="str">
        <f>VLOOKUP(E11,VIP!$A$2:$O14982,2,0)</f>
        <v>DRBR470</v>
      </c>
      <c r="G11" s="159" t="str">
        <f>VLOOKUP(E11,'LISTADO ATM'!$A$2:$B$900,2,0)</f>
        <v xml:space="preserve">ATM Hospital Taiwán (Azua) </v>
      </c>
      <c r="H11" s="159" t="str">
        <f>VLOOKUP(E11,VIP!$A$2:$O19943,7,FALSE)</f>
        <v>Si</v>
      </c>
      <c r="I11" s="159" t="str">
        <f>VLOOKUP(E11,VIP!$A$2:$O11908,8,FALSE)</f>
        <v>Si</v>
      </c>
      <c r="J11" s="159" t="str">
        <f>VLOOKUP(E11,VIP!$A$2:$O11858,8,FALSE)</f>
        <v>Si</v>
      </c>
      <c r="K11" s="159" t="str">
        <f>VLOOKUP(E11,VIP!$A$2:$O15432,6,0)</f>
        <v>NO</v>
      </c>
      <c r="L11" s="140" t="s">
        <v>2434</v>
      </c>
      <c r="M11" s="95" t="s">
        <v>2438</v>
      </c>
      <c r="N11" s="95" t="s">
        <v>2444</v>
      </c>
      <c r="O11" s="159" t="s">
        <v>2631</v>
      </c>
      <c r="P11" s="159"/>
      <c r="Q11" s="95" t="s">
        <v>2434</v>
      </c>
    </row>
    <row r="12" spans="1:17" ht="18" x14ac:dyDescent="0.25">
      <c r="A12" s="159" t="str">
        <f>VLOOKUP(E12,'LISTADO ATM'!$A$2:$C$901,3,0)</f>
        <v>SUR</v>
      </c>
      <c r="B12" s="150" t="s">
        <v>2635</v>
      </c>
      <c r="C12" s="96">
        <v>44424.141064814816</v>
      </c>
      <c r="D12" s="96" t="s">
        <v>2174</v>
      </c>
      <c r="E12" s="136">
        <v>512</v>
      </c>
      <c r="F12" s="159" t="str">
        <f>VLOOKUP(E12,VIP!$A$2:$O14974,2,0)</f>
        <v>DRBR512</v>
      </c>
      <c r="G12" s="159" t="str">
        <f>VLOOKUP(E12,'LISTADO ATM'!$A$2:$B$900,2,0)</f>
        <v>ATM Plaza Jesús Ferreira</v>
      </c>
      <c r="H12" s="159" t="str">
        <f>VLOOKUP(E12,VIP!$A$2:$O19935,7,FALSE)</f>
        <v>N/A</v>
      </c>
      <c r="I12" s="159" t="str">
        <f>VLOOKUP(E12,VIP!$A$2:$O11900,8,FALSE)</f>
        <v>N/A</v>
      </c>
      <c r="J12" s="159" t="str">
        <f>VLOOKUP(E12,VIP!$A$2:$O11850,8,FALSE)</f>
        <v>N/A</v>
      </c>
      <c r="K12" s="159" t="str">
        <f>VLOOKUP(E12,VIP!$A$2:$O15424,6,0)</f>
        <v>N/A</v>
      </c>
      <c r="L12" s="140" t="s">
        <v>2629</v>
      </c>
      <c r="M12" s="95" t="s">
        <v>2438</v>
      </c>
      <c r="N12" s="95" t="s">
        <v>2444</v>
      </c>
      <c r="O12" s="159" t="s">
        <v>2446</v>
      </c>
      <c r="P12" s="159"/>
      <c r="Q12" s="95" t="s">
        <v>2629</v>
      </c>
    </row>
    <row r="13" spans="1:17" ht="18" x14ac:dyDescent="0.25">
      <c r="A13" s="159" t="str">
        <f>VLOOKUP(E13,'LISTADO ATM'!$A$2:$C$901,3,0)</f>
        <v>SUR</v>
      </c>
      <c r="B13" s="150" t="s">
        <v>2636</v>
      </c>
      <c r="C13" s="96">
        <v>44424.431527777779</v>
      </c>
      <c r="D13" s="96" t="s">
        <v>2174</v>
      </c>
      <c r="E13" s="136">
        <v>33</v>
      </c>
      <c r="F13" s="159" t="str">
        <f>VLOOKUP(E13,VIP!$A$2:$O14993,2,0)</f>
        <v>DRBR033</v>
      </c>
      <c r="G13" s="159" t="str">
        <f>VLOOKUP(E13,'LISTADO ATM'!$A$2:$B$900,2,0)</f>
        <v xml:space="preserve">ATM UNP Juan de Herrera </v>
      </c>
      <c r="H13" s="159" t="str">
        <f>VLOOKUP(E13,VIP!$A$2:$O19954,7,FALSE)</f>
        <v>Si</v>
      </c>
      <c r="I13" s="159" t="str">
        <f>VLOOKUP(E13,VIP!$A$2:$O11919,8,FALSE)</f>
        <v>Si</v>
      </c>
      <c r="J13" s="159" t="str">
        <f>VLOOKUP(E13,VIP!$A$2:$O11869,8,FALSE)</f>
        <v>Si</v>
      </c>
      <c r="K13" s="159" t="str">
        <f>VLOOKUP(E13,VIP!$A$2:$O15443,6,0)</f>
        <v>NO</v>
      </c>
      <c r="L13" s="140" t="s">
        <v>2456</v>
      </c>
      <c r="M13" s="95" t="s">
        <v>2438</v>
      </c>
      <c r="N13" s="95" t="s">
        <v>2444</v>
      </c>
      <c r="O13" s="159" t="s">
        <v>2446</v>
      </c>
      <c r="P13" s="159"/>
      <c r="Q13" s="95" t="s">
        <v>2456</v>
      </c>
    </row>
    <row r="14" spans="1:17" ht="18" x14ac:dyDescent="0.25">
      <c r="A14" s="159" t="str">
        <f>VLOOKUP(E14,'LISTADO ATM'!$A$2:$C$901,3,0)</f>
        <v>DISTRITO NACIONAL</v>
      </c>
      <c r="B14" s="150" t="s">
        <v>2637</v>
      </c>
      <c r="C14" s="96">
        <v>44424.915752314817</v>
      </c>
      <c r="D14" s="96" t="s">
        <v>2174</v>
      </c>
      <c r="E14" s="136">
        <v>314</v>
      </c>
      <c r="F14" s="159" t="str">
        <f>VLOOKUP(E14,VIP!$A$2:$O15004,2,0)</f>
        <v>DRBR314</v>
      </c>
      <c r="G14" s="159" t="str">
        <f>VLOOKUP(E14,'LISTADO ATM'!$A$2:$B$900,2,0)</f>
        <v xml:space="preserve">ATM UNP Cambita Garabito (San Cristóbal) </v>
      </c>
      <c r="H14" s="159" t="str">
        <f>VLOOKUP(E14,VIP!$A$2:$O19965,7,FALSE)</f>
        <v>Si</v>
      </c>
      <c r="I14" s="159" t="str">
        <f>VLOOKUP(E14,VIP!$A$2:$O11930,8,FALSE)</f>
        <v>Si</v>
      </c>
      <c r="J14" s="159" t="str">
        <f>VLOOKUP(E14,VIP!$A$2:$O11880,8,FALSE)</f>
        <v>Si</v>
      </c>
      <c r="K14" s="159" t="str">
        <f>VLOOKUP(E14,VIP!$A$2:$O15454,6,0)</f>
        <v>NO</v>
      </c>
      <c r="L14" s="140" t="s">
        <v>2239</v>
      </c>
      <c r="M14" s="95" t="s">
        <v>2438</v>
      </c>
      <c r="N14" s="95" t="s">
        <v>2444</v>
      </c>
      <c r="O14" s="159" t="s">
        <v>2446</v>
      </c>
      <c r="P14" s="159"/>
      <c r="Q14" s="157" t="s">
        <v>2239</v>
      </c>
    </row>
    <row r="15" spans="1:17" ht="18" x14ac:dyDescent="0.25">
      <c r="A15" s="159" t="str">
        <f>VLOOKUP(E15,'LISTADO ATM'!$A$2:$C$901,3,0)</f>
        <v>DISTRITO NACIONAL</v>
      </c>
      <c r="B15" s="150" t="s">
        <v>2638</v>
      </c>
      <c r="C15" s="96">
        <v>44424.985775462963</v>
      </c>
      <c r="D15" s="96" t="s">
        <v>2441</v>
      </c>
      <c r="E15" s="136">
        <v>793</v>
      </c>
      <c r="F15" s="159" t="str">
        <f>VLOOKUP(E15,VIP!$A$2:$O15014,2,0)</f>
        <v>DRBR793</v>
      </c>
      <c r="G15" s="159" t="str">
        <f>VLOOKUP(E15,'LISTADO ATM'!$A$2:$B$900,2,0)</f>
        <v xml:space="preserve">ATM Centro de Caja Agora Mall </v>
      </c>
      <c r="H15" s="159" t="str">
        <f>VLOOKUP(E15,VIP!$A$2:$O19975,7,FALSE)</f>
        <v>Si</v>
      </c>
      <c r="I15" s="159" t="str">
        <f>VLOOKUP(E15,VIP!$A$2:$O11940,8,FALSE)</f>
        <v>Si</v>
      </c>
      <c r="J15" s="159" t="str">
        <f>VLOOKUP(E15,VIP!$A$2:$O11890,8,FALSE)</f>
        <v>Si</v>
      </c>
      <c r="K15" s="159" t="str">
        <f>VLOOKUP(E15,VIP!$A$2:$O15464,6,0)</f>
        <v>NO</v>
      </c>
      <c r="L15" s="140" t="s">
        <v>2627</v>
      </c>
      <c r="M15" s="95" t="s">
        <v>2438</v>
      </c>
      <c r="N15" s="95" t="s">
        <v>2444</v>
      </c>
      <c r="O15" s="159" t="s">
        <v>2445</v>
      </c>
      <c r="P15" s="159"/>
      <c r="Q15" s="157" t="s">
        <v>2627</v>
      </c>
    </row>
    <row r="16" spans="1:17" ht="18" x14ac:dyDescent="0.25">
      <c r="A16" s="159" t="str">
        <f>VLOOKUP(E16,'LISTADO ATM'!$A$2:$C$901,3,0)</f>
        <v>DISTRITO NACIONAL</v>
      </c>
      <c r="B16" s="150" t="s">
        <v>2640</v>
      </c>
      <c r="C16" s="96">
        <v>44425.068067129629</v>
      </c>
      <c r="D16" s="96" t="s">
        <v>2174</v>
      </c>
      <c r="E16" s="136">
        <v>349</v>
      </c>
      <c r="F16" s="159" t="str">
        <f>VLOOKUP(E16,VIP!$A$2:$O15012,2,0)</f>
        <v>DRBR349</v>
      </c>
      <c r="G16" s="159" t="str">
        <f>VLOOKUP(E16,'LISTADO ATM'!$A$2:$B$900,2,0)</f>
        <v>ATM SENASA</v>
      </c>
      <c r="H16" s="159" t="str">
        <f>VLOOKUP(E16,VIP!$A$2:$O19973,7,FALSE)</f>
        <v>Si</v>
      </c>
      <c r="I16" s="159" t="str">
        <f>VLOOKUP(E16,VIP!$A$2:$O11938,8,FALSE)</f>
        <v>Si</v>
      </c>
      <c r="J16" s="159" t="str">
        <f>VLOOKUP(E16,VIP!$A$2:$O11888,8,FALSE)</f>
        <v>Si</v>
      </c>
      <c r="K16" s="159" t="str">
        <f>VLOOKUP(E16,VIP!$A$2:$O15462,6,0)</f>
        <v>NO</v>
      </c>
      <c r="L16" s="140" t="s">
        <v>2456</v>
      </c>
      <c r="M16" s="95" t="s">
        <v>2438</v>
      </c>
      <c r="N16" s="95" t="s">
        <v>2444</v>
      </c>
      <c r="O16" s="159" t="s">
        <v>2446</v>
      </c>
      <c r="P16" s="159"/>
      <c r="Q16" s="157" t="s">
        <v>2456</v>
      </c>
    </row>
    <row r="17" spans="1:17" ht="18" x14ac:dyDescent="0.25">
      <c r="A17" s="159" t="str">
        <f>VLOOKUP(E17,'LISTADO ATM'!$A$2:$C$901,3,0)</f>
        <v>DISTRITO NACIONAL</v>
      </c>
      <c r="B17" s="150" t="s">
        <v>2641</v>
      </c>
      <c r="C17" s="96">
        <v>44425.425543981481</v>
      </c>
      <c r="D17" s="96" t="s">
        <v>2174</v>
      </c>
      <c r="E17" s="136">
        <v>248</v>
      </c>
      <c r="F17" s="159" t="str">
        <f>VLOOKUP(E17,VIP!$A$2:$O15172,2,0)</f>
        <v>DRBR248</v>
      </c>
      <c r="G17" s="159" t="str">
        <f>VLOOKUP(E17,'LISTADO ATM'!$A$2:$B$900,2,0)</f>
        <v xml:space="preserve">ATM Shell Paraiso </v>
      </c>
      <c r="H17" s="159" t="str">
        <f>VLOOKUP(E17,VIP!$A$2:$O20133,7,FALSE)</f>
        <v>Si</v>
      </c>
      <c r="I17" s="159" t="str">
        <f>VLOOKUP(E17,VIP!$A$2:$O12098,8,FALSE)</f>
        <v>Si</v>
      </c>
      <c r="J17" s="159" t="str">
        <f>VLOOKUP(E17,VIP!$A$2:$O12048,8,FALSE)</f>
        <v>Si</v>
      </c>
      <c r="K17" s="159" t="str">
        <f>VLOOKUP(E17,VIP!$A$2:$O15622,6,0)</f>
        <v>NO</v>
      </c>
      <c r="L17" s="140" t="s">
        <v>2213</v>
      </c>
      <c r="M17" s="95" t="s">
        <v>2438</v>
      </c>
      <c r="N17" s="95" t="s">
        <v>2609</v>
      </c>
      <c r="O17" s="159" t="s">
        <v>2446</v>
      </c>
      <c r="P17" s="159"/>
      <c r="Q17" s="95" t="s">
        <v>2213</v>
      </c>
    </row>
    <row r="18" spans="1:17" ht="18" x14ac:dyDescent="0.25">
      <c r="A18" s="159" t="str">
        <f>VLOOKUP(E18,'LISTADO ATM'!$A$2:$C$901,3,0)</f>
        <v>DISTRITO NACIONAL</v>
      </c>
      <c r="B18" s="150" t="s">
        <v>2642</v>
      </c>
      <c r="C18" s="96">
        <v>44425.426226851851</v>
      </c>
      <c r="D18" s="96" t="s">
        <v>2174</v>
      </c>
      <c r="E18" s="136">
        <v>925</v>
      </c>
      <c r="F18" s="159" t="str">
        <f>VLOOKUP(E18,VIP!$A$2:$O15171,2,0)</f>
        <v>DRBR24L</v>
      </c>
      <c r="G18" s="159" t="str">
        <f>VLOOKUP(E18,'LISTADO ATM'!$A$2:$B$900,2,0)</f>
        <v xml:space="preserve">ATM Oficina Plaza Lama Av. 27 de Febrero </v>
      </c>
      <c r="H18" s="159" t="str">
        <f>VLOOKUP(E18,VIP!$A$2:$O20132,7,FALSE)</f>
        <v>Si</v>
      </c>
      <c r="I18" s="159" t="str">
        <f>VLOOKUP(E18,VIP!$A$2:$O12097,8,FALSE)</f>
        <v>Si</v>
      </c>
      <c r="J18" s="159" t="str">
        <f>VLOOKUP(E18,VIP!$A$2:$O12047,8,FALSE)</f>
        <v>Si</v>
      </c>
      <c r="K18" s="159" t="str">
        <f>VLOOKUP(E18,VIP!$A$2:$O15621,6,0)</f>
        <v>SI</v>
      </c>
      <c r="L18" s="140" t="s">
        <v>2213</v>
      </c>
      <c r="M18" s="95" t="s">
        <v>2438</v>
      </c>
      <c r="N18" s="95" t="s">
        <v>2609</v>
      </c>
      <c r="O18" s="159" t="s">
        <v>2446</v>
      </c>
      <c r="P18" s="159"/>
      <c r="Q18" s="157" t="s">
        <v>2213</v>
      </c>
    </row>
    <row r="19" spans="1:17" ht="18" x14ac:dyDescent="0.25">
      <c r="A19" s="159" t="str">
        <f>VLOOKUP(E19,'LISTADO ATM'!$A$2:$C$901,3,0)</f>
        <v>DISTRITO NACIONAL</v>
      </c>
      <c r="B19" s="150" t="s">
        <v>2643</v>
      </c>
      <c r="C19" s="96">
        <v>44425.617210648146</v>
      </c>
      <c r="D19" s="96" t="s">
        <v>2460</v>
      </c>
      <c r="E19" s="136">
        <v>35</v>
      </c>
      <c r="F19" s="159" t="str">
        <f>VLOOKUP(E19,VIP!$A$2:$O15055,2,0)</f>
        <v>DRBR035</v>
      </c>
      <c r="G19" s="159" t="str">
        <f>VLOOKUP(E19,'LISTADO ATM'!$A$2:$B$900,2,0)</f>
        <v xml:space="preserve">ATM Dirección General de Aduanas I </v>
      </c>
      <c r="H19" s="159" t="str">
        <f>VLOOKUP(E19,VIP!$A$2:$O20016,7,FALSE)</f>
        <v>Si</v>
      </c>
      <c r="I19" s="159" t="str">
        <f>VLOOKUP(E19,VIP!$A$2:$O11981,8,FALSE)</f>
        <v>Si</v>
      </c>
      <c r="J19" s="159" t="str">
        <f>VLOOKUP(E19,VIP!$A$2:$O11931,8,FALSE)</f>
        <v>Si</v>
      </c>
      <c r="K19" s="159" t="str">
        <f>VLOOKUP(E19,VIP!$A$2:$O15505,6,0)</f>
        <v>NO</v>
      </c>
      <c r="L19" s="140" t="s">
        <v>2618</v>
      </c>
      <c r="M19" s="95" t="s">
        <v>2438</v>
      </c>
      <c r="N19" s="95" t="s">
        <v>2444</v>
      </c>
      <c r="O19" s="159" t="s">
        <v>2461</v>
      </c>
      <c r="P19" s="159" t="s">
        <v>2644</v>
      </c>
      <c r="Q19" s="157" t="s">
        <v>2618</v>
      </c>
    </row>
    <row r="20" spans="1:17" ht="18" x14ac:dyDescent="0.25">
      <c r="A20" s="159" t="str">
        <f>VLOOKUP(E20,'LISTADO ATM'!$A$2:$C$901,3,0)</f>
        <v>DISTRITO NACIONAL</v>
      </c>
      <c r="B20" s="150" t="s">
        <v>2645</v>
      </c>
      <c r="C20" s="96">
        <v>44425.63795138889</v>
      </c>
      <c r="D20" s="96" t="s">
        <v>2441</v>
      </c>
      <c r="E20" s="136">
        <v>818</v>
      </c>
      <c r="F20" s="159" t="str">
        <f>VLOOKUP(E20,VIP!$A$2:$O15117,2,0)</f>
        <v>DRBR818</v>
      </c>
      <c r="G20" s="159" t="str">
        <f>VLOOKUP(E20,'LISTADO ATM'!$A$2:$B$900,2,0)</f>
        <v xml:space="preserve">ATM Juridicción Inmobiliaria </v>
      </c>
      <c r="H20" s="159" t="str">
        <f>VLOOKUP(E20,VIP!$A$2:$O20078,7,FALSE)</f>
        <v>No</v>
      </c>
      <c r="I20" s="159" t="str">
        <f>VLOOKUP(E20,VIP!$A$2:$O12043,8,FALSE)</f>
        <v>No</v>
      </c>
      <c r="J20" s="159" t="str">
        <f>VLOOKUP(E20,VIP!$A$2:$O11993,8,FALSE)</f>
        <v>No</v>
      </c>
      <c r="K20" s="159" t="str">
        <f>VLOOKUP(E20,VIP!$A$2:$O15567,6,0)</f>
        <v>NO</v>
      </c>
      <c r="L20" s="140" t="s">
        <v>2550</v>
      </c>
      <c r="M20" s="95" t="s">
        <v>2438</v>
      </c>
      <c r="N20" s="95" t="s">
        <v>2444</v>
      </c>
      <c r="O20" s="159" t="s">
        <v>2445</v>
      </c>
      <c r="P20" s="159"/>
      <c r="Q20" s="157" t="s">
        <v>2550</v>
      </c>
    </row>
    <row r="21" spans="1:17" ht="18" x14ac:dyDescent="0.25">
      <c r="A21" s="159" t="str">
        <f>VLOOKUP(E21,'LISTADO ATM'!$A$2:$C$901,3,0)</f>
        <v>DISTRITO NACIONAL</v>
      </c>
      <c r="B21" s="150" t="s">
        <v>2647</v>
      </c>
      <c r="C21" s="96">
        <v>44425.697743055556</v>
      </c>
      <c r="D21" s="96" t="s">
        <v>2174</v>
      </c>
      <c r="E21" s="136">
        <v>639</v>
      </c>
      <c r="F21" s="159" t="str">
        <f>VLOOKUP(E21,VIP!$A$2:$O15104,2,0)</f>
        <v>DRBR639</v>
      </c>
      <c r="G21" s="159" t="str">
        <f>VLOOKUP(E21,'LISTADO ATM'!$A$2:$B$900,2,0)</f>
        <v xml:space="preserve">ATM Comisión Militar MOPC </v>
      </c>
      <c r="H21" s="159" t="str">
        <f>VLOOKUP(E21,VIP!$A$2:$O20065,7,FALSE)</f>
        <v>Si</v>
      </c>
      <c r="I21" s="159" t="str">
        <f>VLOOKUP(E21,VIP!$A$2:$O12030,8,FALSE)</f>
        <v>Si</v>
      </c>
      <c r="J21" s="159" t="str">
        <f>VLOOKUP(E21,VIP!$A$2:$O11980,8,FALSE)</f>
        <v>Si</v>
      </c>
      <c r="K21" s="159" t="str">
        <f>VLOOKUP(E21,VIP!$A$2:$O15554,6,0)</f>
        <v>NO</v>
      </c>
      <c r="L21" s="140" t="s">
        <v>2239</v>
      </c>
      <c r="M21" s="95" t="s">
        <v>2438</v>
      </c>
      <c r="N21" s="95" t="s">
        <v>2609</v>
      </c>
      <c r="O21" s="159" t="s">
        <v>2446</v>
      </c>
      <c r="P21" s="159"/>
      <c r="Q21" s="157" t="s">
        <v>2239</v>
      </c>
    </row>
    <row r="22" spans="1:17" ht="18" x14ac:dyDescent="0.25">
      <c r="A22" s="159" t="str">
        <f>VLOOKUP(E22,'LISTADO ATM'!$A$2:$C$901,3,0)</f>
        <v>SUR</v>
      </c>
      <c r="B22" s="150" t="s">
        <v>2646</v>
      </c>
      <c r="C22" s="96">
        <v>44425.698541666665</v>
      </c>
      <c r="D22" s="96" t="s">
        <v>2174</v>
      </c>
      <c r="E22" s="136">
        <v>297</v>
      </c>
      <c r="F22" s="159" t="str">
        <f>VLOOKUP(E22,VIP!$A$2:$O15103,2,0)</f>
        <v>DRBR297</v>
      </c>
      <c r="G22" s="159" t="str">
        <f>VLOOKUP(E22,'LISTADO ATM'!$A$2:$B$900,2,0)</f>
        <v xml:space="preserve">ATM S/M Cadena Ocoa </v>
      </c>
      <c r="H22" s="159" t="str">
        <f>VLOOKUP(E22,VIP!$A$2:$O20064,7,FALSE)</f>
        <v>Si</v>
      </c>
      <c r="I22" s="159" t="str">
        <f>VLOOKUP(E22,VIP!$A$2:$O12029,8,FALSE)</f>
        <v>Si</v>
      </c>
      <c r="J22" s="159" t="str">
        <f>VLOOKUP(E22,VIP!$A$2:$O11979,8,FALSE)</f>
        <v>Si</v>
      </c>
      <c r="K22" s="159" t="str">
        <f>VLOOKUP(E22,VIP!$A$2:$O15553,6,0)</f>
        <v>NO</v>
      </c>
      <c r="L22" s="140" t="s">
        <v>2239</v>
      </c>
      <c r="M22" s="95" t="s">
        <v>2438</v>
      </c>
      <c r="N22" s="95" t="s">
        <v>2609</v>
      </c>
      <c r="O22" s="159" t="s">
        <v>2446</v>
      </c>
      <c r="P22" s="159"/>
      <c r="Q22" s="157" t="s">
        <v>2239</v>
      </c>
    </row>
    <row r="23" spans="1:17" ht="18" x14ac:dyDescent="0.25">
      <c r="A23" s="159" t="str">
        <f>VLOOKUP(E23,'LISTADO ATM'!$A$2:$C$901,3,0)</f>
        <v>DISTRITO NACIONAL</v>
      </c>
      <c r="B23" s="150" t="s">
        <v>2651</v>
      </c>
      <c r="C23" s="96">
        <v>44425.874027777776</v>
      </c>
      <c r="D23" s="96" t="s">
        <v>2174</v>
      </c>
      <c r="E23" s="136">
        <v>363</v>
      </c>
      <c r="F23" s="159" t="str">
        <f>VLOOKUP(E23,VIP!$A$2:$O15107,2,0)</f>
        <v>DRBR363</v>
      </c>
      <c r="G23" s="159" t="str">
        <f>VLOOKUP(E23,'LISTADO ATM'!$A$2:$B$900,2,0)</f>
        <v>ATM Sirena Villa Mella</v>
      </c>
      <c r="H23" s="159" t="str">
        <f>VLOOKUP(E23,VIP!$A$2:$O20068,7,FALSE)</f>
        <v>N/A</v>
      </c>
      <c r="I23" s="159" t="str">
        <f>VLOOKUP(E23,VIP!$A$2:$O12033,8,FALSE)</f>
        <v>N/A</v>
      </c>
      <c r="J23" s="159" t="str">
        <f>VLOOKUP(E23,VIP!$A$2:$O11983,8,FALSE)</f>
        <v>N/A</v>
      </c>
      <c r="K23" s="159" t="str">
        <f>VLOOKUP(E23,VIP!$A$2:$O15557,6,0)</f>
        <v>N/A</v>
      </c>
      <c r="L23" s="140" t="s">
        <v>2213</v>
      </c>
      <c r="M23" s="95" t="s">
        <v>2438</v>
      </c>
      <c r="N23" s="95" t="s">
        <v>2444</v>
      </c>
      <c r="O23" s="159" t="s">
        <v>2446</v>
      </c>
      <c r="P23" s="159"/>
      <c r="Q23" s="157" t="s">
        <v>2213</v>
      </c>
    </row>
    <row r="24" spans="1:17" ht="18" x14ac:dyDescent="0.25">
      <c r="A24" s="159" t="str">
        <f>VLOOKUP(E24,'LISTADO ATM'!$A$2:$C$901,3,0)</f>
        <v>DISTRITO NACIONAL</v>
      </c>
      <c r="B24" s="150" t="s">
        <v>2650</v>
      </c>
      <c r="C24" s="96">
        <v>44425.909907407404</v>
      </c>
      <c r="D24" s="96" t="s">
        <v>2441</v>
      </c>
      <c r="E24" s="136">
        <v>577</v>
      </c>
      <c r="F24" s="159" t="str">
        <f>VLOOKUP(E24,VIP!$A$2:$O15104,2,0)</f>
        <v>DRBR173</v>
      </c>
      <c r="G24" s="159" t="str">
        <f>VLOOKUP(E24,'LISTADO ATM'!$A$2:$B$900,2,0)</f>
        <v xml:space="preserve">ATM Olé Ave. Duarte </v>
      </c>
      <c r="H24" s="159" t="str">
        <f>VLOOKUP(E24,VIP!$A$2:$O20065,7,FALSE)</f>
        <v>Si</v>
      </c>
      <c r="I24" s="159" t="str">
        <f>VLOOKUP(E24,VIP!$A$2:$O12030,8,FALSE)</f>
        <v>Si</v>
      </c>
      <c r="J24" s="159" t="str">
        <f>VLOOKUP(E24,VIP!$A$2:$O11980,8,FALSE)</f>
        <v>Si</v>
      </c>
      <c r="K24" s="159" t="str">
        <f>VLOOKUP(E24,VIP!$A$2:$O15554,6,0)</f>
        <v>SI</v>
      </c>
      <c r="L24" s="140" t="s">
        <v>2410</v>
      </c>
      <c r="M24" s="95" t="s">
        <v>2438</v>
      </c>
      <c r="N24" s="95" t="s">
        <v>2444</v>
      </c>
      <c r="O24" s="159" t="s">
        <v>2445</v>
      </c>
      <c r="P24" s="159"/>
      <c r="Q24" s="157" t="s">
        <v>2410</v>
      </c>
    </row>
    <row r="25" spans="1:17" ht="18" x14ac:dyDescent="0.25">
      <c r="A25" s="159" t="str">
        <f>VLOOKUP(E25,'LISTADO ATM'!$A$2:$C$901,3,0)</f>
        <v>ESTE</v>
      </c>
      <c r="B25" s="150" t="s">
        <v>2648</v>
      </c>
      <c r="C25" s="96">
        <v>44425.929513888892</v>
      </c>
      <c r="D25" s="96" t="s">
        <v>2174</v>
      </c>
      <c r="E25" s="136">
        <v>104</v>
      </c>
      <c r="F25" s="159" t="str">
        <f>VLOOKUP(E25,VIP!$A$2:$O15091,2,0)</f>
        <v>DRBR104</v>
      </c>
      <c r="G25" s="159" t="str">
        <f>VLOOKUP(E25,'LISTADO ATM'!$A$2:$B$900,2,0)</f>
        <v xml:space="preserve">ATM Jumbo Higuey </v>
      </c>
      <c r="H25" s="159" t="str">
        <f>VLOOKUP(E25,VIP!$A$2:$O20052,7,FALSE)</f>
        <v>Si</v>
      </c>
      <c r="I25" s="159" t="str">
        <f>VLOOKUP(E25,VIP!$A$2:$O12017,8,FALSE)</f>
        <v>Si</v>
      </c>
      <c r="J25" s="159" t="str">
        <f>VLOOKUP(E25,VIP!$A$2:$O11967,8,FALSE)</f>
        <v>Si</v>
      </c>
      <c r="K25" s="159" t="str">
        <f>VLOOKUP(E25,VIP!$A$2:$O15541,6,0)</f>
        <v>NO</v>
      </c>
      <c r="L25" s="140" t="s">
        <v>2649</v>
      </c>
      <c r="M25" s="95" t="s">
        <v>2438</v>
      </c>
      <c r="N25" s="95" t="s">
        <v>2444</v>
      </c>
      <c r="O25" s="159" t="s">
        <v>2446</v>
      </c>
      <c r="P25" s="159" t="s">
        <v>2644</v>
      </c>
      <c r="Q25" s="157" t="s">
        <v>2649</v>
      </c>
    </row>
    <row r="26" spans="1:17" ht="18" x14ac:dyDescent="0.25">
      <c r="A26" s="159" t="str">
        <f>VLOOKUP(E26,'LISTADO ATM'!$A$2:$C$901,3,0)</f>
        <v>DISTRITO NACIONAL</v>
      </c>
      <c r="B26" s="150" t="s">
        <v>2653</v>
      </c>
      <c r="C26" s="96">
        <v>44426.037581018521</v>
      </c>
      <c r="D26" s="96" t="s">
        <v>2441</v>
      </c>
      <c r="E26" s="136">
        <v>70</v>
      </c>
      <c r="F26" s="159" t="str">
        <f>VLOOKUP(E26,VIP!$A$2:$O15111,2,0)</f>
        <v>DRBR070</v>
      </c>
      <c r="G26" s="159" t="str">
        <f>VLOOKUP(E26,'LISTADO ATM'!$A$2:$B$900,2,0)</f>
        <v xml:space="preserve">ATM Autoservicio Plaza Lama Zona Oriental </v>
      </c>
      <c r="H26" s="159" t="str">
        <f>VLOOKUP(E26,VIP!$A$2:$O20072,7,FALSE)</f>
        <v>Si</v>
      </c>
      <c r="I26" s="159" t="str">
        <f>VLOOKUP(E26,VIP!$A$2:$O12037,8,FALSE)</f>
        <v>Si</v>
      </c>
      <c r="J26" s="159" t="str">
        <f>VLOOKUP(E26,VIP!$A$2:$O11987,8,FALSE)</f>
        <v>Si</v>
      </c>
      <c r="K26" s="159" t="str">
        <f>VLOOKUP(E26,VIP!$A$2:$O15561,6,0)</f>
        <v>NO</v>
      </c>
      <c r="L26" s="140" t="s">
        <v>2627</v>
      </c>
      <c r="M26" s="95" t="s">
        <v>2438</v>
      </c>
      <c r="N26" s="95" t="s">
        <v>2444</v>
      </c>
      <c r="O26" s="159" t="s">
        <v>2445</v>
      </c>
      <c r="P26" s="159"/>
      <c r="Q26" s="157" t="s">
        <v>2627</v>
      </c>
    </row>
    <row r="27" spans="1:17" ht="18" x14ac:dyDescent="0.25">
      <c r="A27" s="159" t="str">
        <f>VLOOKUP(E27,'LISTADO ATM'!$A$2:$C$901,3,0)</f>
        <v>DISTRITO NACIONAL</v>
      </c>
      <c r="B27" s="150" t="s">
        <v>2652</v>
      </c>
      <c r="C27" s="96">
        <v>44426.073472222219</v>
      </c>
      <c r="D27" s="96" t="s">
        <v>2174</v>
      </c>
      <c r="E27" s="136">
        <v>180</v>
      </c>
      <c r="F27" s="159" t="str">
        <f>VLOOKUP(E27,VIP!$A$2:$O15101,2,0)</f>
        <v>DRBR180</v>
      </c>
      <c r="G27" s="159" t="str">
        <f>VLOOKUP(E27,'LISTADO ATM'!$A$2:$B$900,2,0)</f>
        <v xml:space="preserve">ATM Megacentro II </v>
      </c>
      <c r="H27" s="159" t="str">
        <f>VLOOKUP(E27,VIP!$A$2:$O20062,7,FALSE)</f>
        <v>Si</v>
      </c>
      <c r="I27" s="159" t="str">
        <f>VLOOKUP(E27,VIP!$A$2:$O12027,8,FALSE)</f>
        <v>Si</v>
      </c>
      <c r="J27" s="159" t="str">
        <f>VLOOKUP(E27,VIP!$A$2:$O11977,8,FALSE)</f>
        <v>Si</v>
      </c>
      <c r="K27" s="159" t="str">
        <f>VLOOKUP(E27,VIP!$A$2:$O15551,6,0)</f>
        <v>SI</v>
      </c>
      <c r="L27" s="140" t="s">
        <v>2239</v>
      </c>
      <c r="M27" s="95" t="s">
        <v>2438</v>
      </c>
      <c r="N27" s="95" t="s">
        <v>2444</v>
      </c>
      <c r="O27" s="159" t="s">
        <v>2446</v>
      </c>
      <c r="P27" s="159"/>
      <c r="Q27" s="157" t="s">
        <v>2239</v>
      </c>
    </row>
    <row r="28" spans="1:17" ht="18" x14ac:dyDescent="0.25">
      <c r="A28" s="159" t="str">
        <f>VLOOKUP(E28,'LISTADO ATM'!$A$2:$C$901,3,0)</f>
        <v>ESTE</v>
      </c>
      <c r="B28" s="150" t="s">
        <v>2654</v>
      </c>
      <c r="C28" s="96">
        <v>44426.332037037035</v>
      </c>
      <c r="D28" s="96" t="s">
        <v>2174</v>
      </c>
      <c r="E28" s="136">
        <v>959</v>
      </c>
      <c r="F28" s="159" t="str">
        <f>VLOOKUP(E28,VIP!$A$2:$O15087,2,0)</f>
        <v>DRBR959</v>
      </c>
      <c r="G28" s="159" t="str">
        <f>VLOOKUP(E28,'LISTADO ATM'!$A$2:$B$900,2,0)</f>
        <v>ATM Estación Next Bavaro</v>
      </c>
      <c r="H28" s="159" t="str">
        <f>VLOOKUP(E28,VIP!$A$2:$O20048,7,FALSE)</f>
        <v>Si</v>
      </c>
      <c r="I28" s="159" t="str">
        <f>VLOOKUP(E28,VIP!$A$2:$O12013,8,FALSE)</f>
        <v>Si</v>
      </c>
      <c r="J28" s="159" t="str">
        <f>VLOOKUP(E28,VIP!$A$2:$O11963,8,FALSE)</f>
        <v>Si</v>
      </c>
      <c r="K28" s="159" t="str">
        <f>VLOOKUP(E28,VIP!$A$2:$O15537,6,0)</f>
        <v>NO</v>
      </c>
      <c r="L28" s="140" t="s">
        <v>2239</v>
      </c>
      <c r="M28" s="95" t="s">
        <v>2438</v>
      </c>
      <c r="N28" s="95" t="s">
        <v>2444</v>
      </c>
      <c r="O28" s="159" t="s">
        <v>2446</v>
      </c>
      <c r="P28" s="159"/>
      <c r="Q28" s="157" t="s">
        <v>2239</v>
      </c>
    </row>
    <row r="29" spans="1:17" ht="18" x14ac:dyDescent="0.25">
      <c r="A29" s="159" t="str">
        <f>VLOOKUP(E29,'LISTADO ATM'!$A$2:$C$901,3,0)</f>
        <v>DISTRITO NACIONAL</v>
      </c>
      <c r="B29" s="150" t="s">
        <v>2655</v>
      </c>
      <c r="C29" s="96">
        <v>44426.333831018521</v>
      </c>
      <c r="D29" s="96" t="s">
        <v>2174</v>
      </c>
      <c r="E29" s="136">
        <v>648</v>
      </c>
      <c r="F29" s="159" t="str">
        <f>VLOOKUP(E29,VIP!$A$2:$O15088,2,0)</f>
        <v>DRBR190</v>
      </c>
      <c r="G29" s="159" t="str">
        <f>VLOOKUP(E29,'LISTADO ATM'!$A$2:$B$900,2,0)</f>
        <v xml:space="preserve">ATM Hermandad de Pensionados </v>
      </c>
      <c r="H29" s="159" t="str">
        <f>VLOOKUP(E29,VIP!$A$2:$O20049,7,FALSE)</f>
        <v>Si</v>
      </c>
      <c r="I29" s="159" t="str">
        <f>VLOOKUP(E29,VIP!$A$2:$O12014,8,FALSE)</f>
        <v>No</v>
      </c>
      <c r="J29" s="159" t="str">
        <f>VLOOKUP(E29,VIP!$A$2:$O11964,8,FALSE)</f>
        <v>No</v>
      </c>
      <c r="K29" s="159" t="str">
        <f>VLOOKUP(E29,VIP!$A$2:$O15538,6,0)</f>
        <v>NO</v>
      </c>
      <c r="L29" s="140" t="s">
        <v>2618</v>
      </c>
      <c r="M29" s="95" t="s">
        <v>2438</v>
      </c>
      <c r="N29" s="95" t="s">
        <v>2444</v>
      </c>
      <c r="O29" s="159" t="s">
        <v>2446</v>
      </c>
      <c r="P29" s="159"/>
      <c r="Q29" s="157" t="s">
        <v>2618</v>
      </c>
    </row>
    <row r="30" spans="1:17" ht="18" x14ac:dyDescent="0.25">
      <c r="A30" s="159" t="str">
        <f>VLOOKUP(E30,'LISTADO ATM'!$A$2:$C$901,3,0)</f>
        <v>DISTRITO NACIONAL</v>
      </c>
      <c r="B30" s="150" t="s">
        <v>2656</v>
      </c>
      <c r="C30" s="96">
        <v>44426.447453703702</v>
      </c>
      <c r="D30" s="96" t="s">
        <v>2441</v>
      </c>
      <c r="E30" s="136">
        <v>811</v>
      </c>
      <c r="F30" s="159" t="str">
        <f>VLOOKUP(E30,VIP!$A$2:$O15093,2,0)</f>
        <v>DRBR811</v>
      </c>
      <c r="G30" s="159" t="str">
        <f>VLOOKUP(E30,'LISTADO ATM'!$A$2:$B$900,2,0)</f>
        <v xml:space="preserve">ATM Almacenes Unidos </v>
      </c>
      <c r="H30" s="159" t="str">
        <f>VLOOKUP(E30,VIP!$A$2:$O20054,7,FALSE)</f>
        <v>Si</v>
      </c>
      <c r="I30" s="159" t="str">
        <f>VLOOKUP(E30,VIP!$A$2:$O12019,8,FALSE)</f>
        <v>Si</v>
      </c>
      <c r="J30" s="159" t="str">
        <f>VLOOKUP(E30,VIP!$A$2:$O11969,8,FALSE)</f>
        <v>Si</v>
      </c>
      <c r="K30" s="159" t="str">
        <f>VLOOKUP(E30,VIP!$A$2:$O15543,6,0)</f>
        <v>NO</v>
      </c>
      <c r="L30" s="140" t="s">
        <v>2410</v>
      </c>
      <c r="M30" s="95" t="s">
        <v>2438</v>
      </c>
      <c r="N30" s="95" t="s">
        <v>2444</v>
      </c>
      <c r="O30" s="159" t="s">
        <v>2445</v>
      </c>
      <c r="P30" s="159"/>
      <c r="Q30" s="157" t="s">
        <v>2410</v>
      </c>
    </row>
    <row r="31" spans="1:17" ht="18" x14ac:dyDescent="0.25">
      <c r="A31" s="159" t="str">
        <f>VLOOKUP(E31,'LISTADO ATM'!$A$2:$C$901,3,0)</f>
        <v>SUR</v>
      </c>
      <c r="B31" s="150" t="s">
        <v>2657</v>
      </c>
      <c r="C31" s="96">
        <v>44426.449907407405</v>
      </c>
      <c r="D31" s="96" t="s">
        <v>2441</v>
      </c>
      <c r="E31" s="136">
        <v>537</v>
      </c>
      <c r="F31" s="159" t="str">
        <f>VLOOKUP(E31,VIP!$A$2:$O15095,2,0)</f>
        <v>DRBR537</v>
      </c>
      <c r="G31" s="159" t="str">
        <f>VLOOKUP(E31,'LISTADO ATM'!$A$2:$B$900,2,0)</f>
        <v xml:space="preserve">ATM Estación Texaco Enriquillo (Barahona) </v>
      </c>
      <c r="H31" s="159" t="str">
        <f>VLOOKUP(E31,VIP!$A$2:$O20056,7,FALSE)</f>
        <v>Si</v>
      </c>
      <c r="I31" s="159" t="str">
        <f>VLOOKUP(E31,VIP!$A$2:$O12021,8,FALSE)</f>
        <v>Si</v>
      </c>
      <c r="J31" s="159" t="str">
        <f>VLOOKUP(E31,VIP!$A$2:$O11971,8,FALSE)</f>
        <v>Si</v>
      </c>
      <c r="K31" s="159" t="str">
        <f>VLOOKUP(E31,VIP!$A$2:$O15545,6,0)</f>
        <v>NO</v>
      </c>
      <c r="L31" s="140" t="s">
        <v>2434</v>
      </c>
      <c r="M31" s="95" t="s">
        <v>2438</v>
      </c>
      <c r="N31" s="95" t="s">
        <v>2444</v>
      </c>
      <c r="O31" s="159" t="s">
        <v>2445</v>
      </c>
      <c r="P31" s="159"/>
      <c r="Q31" s="157" t="s">
        <v>2434</v>
      </c>
    </row>
    <row r="32" spans="1:17" ht="18" x14ac:dyDescent="0.25">
      <c r="A32" s="159" t="str">
        <f>VLOOKUP(E32,'LISTADO ATM'!$A$2:$C$901,3,0)</f>
        <v>DISTRITO NACIONAL</v>
      </c>
      <c r="B32" s="150" t="s">
        <v>2658</v>
      </c>
      <c r="C32" s="96">
        <v>44426.463229166664</v>
      </c>
      <c r="D32" s="96" t="s">
        <v>2174</v>
      </c>
      <c r="E32" s="136">
        <v>983</v>
      </c>
      <c r="F32" s="159" t="str">
        <f>VLOOKUP(E32,VIP!$A$2:$O15098,2,0)</f>
        <v>DRBR983</v>
      </c>
      <c r="G32" s="159" t="str">
        <f>VLOOKUP(E32,'LISTADO ATM'!$A$2:$B$900,2,0)</f>
        <v xml:space="preserve">ATM Bravo República de Colombia </v>
      </c>
      <c r="H32" s="159" t="str">
        <f>VLOOKUP(E32,VIP!$A$2:$O20059,7,FALSE)</f>
        <v>Si</v>
      </c>
      <c r="I32" s="159" t="str">
        <f>VLOOKUP(E32,VIP!$A$2:$O12024,8,FALSE)</f>
        <v>No</v>
      </c>
      <c r="J32" s="159" t="str">
        <f>VLOOKUP(E32,VIP!$A$2:$O11974,8,FALSE)</f>
        <v>No</v>
      </c>
      <c r="K32" s="159" t="str">
        <f>VLOOKUP(E32,VIP!$A$2:$O15548,6,0)</f>
        <v>NO</v>
      </c>
      <c r="L32" s="140" t="s">
        <v>2213</v>
      </c>
      <c r="M32" s="95" t="s">
        <v>2438</v>
      </c>
      <c r="N32" s="95" t="s">
        <v>2444</v>
      </c>
      <c r="O32" s="159" t="s">
        <v>2446</v>
      </c>
      <c r="P32" s="159"/>
      <c r="Q32" s="157" t="s">
        <v>2213</v>
      </c>
    </row>
    <row r="33" spans="1:22" ht="18" x14ac:dyDescent="0.25">
      <c r="A33" s="159" t="str">
        <f>VLOOKUP(E33,'LISTADO ATM'!$A$2:$C$901,3,0)</f>
        <v>DISTRITO NACIONAL</v>
      </c>
      <c r="B33" s="150" t="s">
        <v>2659</v>
      </c>
      <c r="C33" s="96">
        <v>44426.464259259257</v>
      </c>
      <c r="D33" s="96" t="s">
        <v>2174</v>
      </c>
      <c r="E33" s="136">
        <v>498</v>
      </c>
      <c r="F33" s="159" t="str">
        <f>VLOOKUP(E33,VIP!$A$2:$O15099,2,0)</f>
        <v>DRBR498</v>
      </c>
      <c r="G33" s="159" t="str">
        <f>VLOOKUP(E33,'LISTADO ATM'!$A$2:$B$900,2,0)</f>
        <v xml:space="preserve">ATM Estación Sunix 27 de Febrero </v>
      </c>
      <c r="H33" s="159" t="str">
        <f>VLOOKUP(E33,VIP!$A$2:$O20060,7,FALSE)</f>
        <v>Si</v>
      </c>
      <c r="I33" s="159" t="str">
        <f>VLOOKUP(E33,VIP!$A$2:$O12025,8,FALSE)</f>
        <v>Si</v>
      </c>
      <c r="J33" s="159" t="str">
        <f>VLOOKUP(E33,VIP!$A$2:$O11975,8,FALSE)</f>
        <v>Si</v>
      </c>
      <c r="K33" s="159" t="str">
        <f>VLOOKUP(E33,VIP!$A$2:$O15549,6,0)</f>
        <v>NO</v>
      </c>
      <c r="L33" s="140" t="s">
        <v>2213</v>
      </c>
      <c r="M33" s="95" t="s">
        <v>2438</v>
      </c>
      <c r="N33" s="95" t="s">
        <v>2444</v>
      </c>
      <c r="O33" s="159" t="s">
        <v>2446</v>
      </c>
      <c r="P33" s="159"/>
      <c r="Q33" s="157" t="s">
        <v>2213</v>
      </c>
    </row>
    <row r="34" spans="1:22" ht="18" x14ac:dyDescent="0.25">
      <c r="A34" s="159" t="str">
        <f>VLOOKUP(E34,'LISTADO ATM'!$A$2:$C$901,3,0)</f>
        <v>SUR</v>
      </c>
      <c r="B34" s="150" t="s">
        <v>2660</v>
      </c>
      <c r="C34" s="96">
        <v>44426.470532407409</v>
      </c>
      <c r="D34" s="96" t="s">
        <v>2174</v>
      </c>
      <c r="E34" s="136">
        <v>699</v>
      </c>
      <c r="F34" s="159" t="str">
        <f>VLOOKUP(E34,VIP!$A$2:$O15102,2,0)</f>
        <v>DRBR699</v>
      </c>
      <c r="G34" s="159" t="str">
        <f>VLOOKUP(E34,'LISTADO ATM'!$A$2:$B$900,2,0)</f>
        <v>ATM S/M Bravo Bani</v>
      </c>
      <c r="H34" s="159" t="str">
        <f>VLOOKUP(E34,VIP!$A$2:$O20063,7,FALSE)</f>
        <v>NO</v>
      </c>
      <c r="I34" s="159" t="str">
        <f>VLOOKUP(E34,VIP!$A$2:$O12028,8,FALSE)</f>
        <v>SI</v>
      </c>
      <c r="J34" s="159" t="str">
        <f>VLOOKUP(E34,VIP!$A$2:$O11978,8,FALSE)</f>
        <v>SI</v>
      </c>
      <c r="K34" s="159" t="str">
        <f>VLOOKUP(E34,VIP!$A$2:$O15552,6,0)</f>
        <v>NO</v>
      </c>
      <c r="L34" s="140" t="s">
        <v>2456</v>
      </c>
      <c r="M34" s="95" t="s">
        <v>2438</v>
      </c>
      <c r="N34" s="95" t="s">
        <v>2444</v>
      </c>
      <c r="O34" s="159" t="s">
        <v>2446</v>
      </c>
      <c r="P34" s="159"/>
      <c r="Q34" s="157" t="s">
        <v>2456</v>
      </c>
      <c r="R34" s="101"/>
      <c r="S34" s="101"/>
      <c r="T34" s="101"/>
      <c r="U34" s="78"/>
      <c r="V34" s="69"/>
    </row>
    <row r="35" spans="1:22" ht="18" x14ac:dyDescent="0.25">
      <c r="A35" s="159" t="str">
        <f>VLOOKUP(E35,'LISTADO ATM'!$A$2:$C$901,3,0)</f>
        <v>DISTRITO NACIONAL</v>
      </c>
      <c r="B35" s="150" t="s">
        <v>2661</v>
      </c>
      <c r="C35" s="96">
        <v>44426.507372685184</v>
      </c>
      <c r="D35" s="96" t="s">
        <v>2174</v>
      </c>
      <c r="E35" s="136">
        <v>327</v>
      </c>
      <c r="F35" s="159" t="str">
        <f>VLOOKUP(E35,VIP!$A$2:$O15109,2,0)</f>
        <v>DRBR327</v>
      </c>
      <c r="G35" s="159" t="str">
        <f>VLOOKUP(E35,'LISTADO ATM'!$A$2:$B$900,2,0)</f>
        <v xml:space="preserve">ATM UNP CCN (Nacional 27 de Febrero) </v>
      </c>
      <c r="H35" s="159" t="str">
        <f>VLOOKUP(E35,VIP!$A$2:$O20070,7,FALSE)</f>
        <v>Si</v>
      </c>
      <c r="I35" s="159" t="str">
        <f>VLOOKUP(E35,VIP!$A$2:$O12035,8,FALSE)</f>
        <v>Si</v>
      </c>
      <c r="J35" s="159" t="str">
        <f>VLOOKUP(E35,VIP!$A$2:$O11985,8,FALSE)</f>
        <v>Si</v>
      </c>
      <c r="K35" s="159" t="str">
        <f>VLOOKUP(E35,VIP!$A$2:$O15559,6,0)</f>
        <v>NO</v>
      </c>
      <c r="L35" s="140" t="s">
        <v>2213</v>
      </c>
      <c r="M35" s="95" t="s">
        <v>2438</v>
      </c>
      <c r="N35" s="95" t="s">
        <v>2444</v>
      </c>
      <c r="O35" s="159" t="s">
        <v>2446</v>
      </c>
      <c r="P35" s="159"/>
      <c r="Q35" s="157" t="s">
        <v>2213</v>
      </c>
      <c r="R35" s="101"/>
      <c r="S35" s="101"/>
      <c r="T35" s="101"/>
      <c r="U35" s="78"/>
      <c r="V35" s="69"/>
    </row>
    <row r="36" spans="1:22" ht="18" x14ac:dyDescent="0.25">
      <c r="A36" s="159" t="str">
        <f>VLOOKUP(E36,'LISTADO ATM'!$A$2:$C$901,3,0)</f>
        <v>DISTRITO NACIONAL</v>
      </c>
      <c r="B36" s="150" t="s">
        <v>2662</v>
      </c>
      <c r="C36" s="96">
        <v>44426.508333333331</v>
      </c>
      <c r="D36" s="96" t="s">
        <v>2174</v>
      </c>
      <c r="E36" s="136">
        <v>321</v>
      </c>
      <c r="F36" s="159" t="str">
        <f>VLOOKUP(E36,VIP!$A$2:$O15110,2,0)</f>
        <v>DRBR321</v>
      </c>
      <c r="G36" s="159" t="str">
        <f>VLOOKUP(E36,'LISTADO ATM'!$A$2:$B$900,2,0)</f>
        <v xml:space="preserve">ATM Oficina Jiménez Moya I </v>
      </c>
      <c r="H36" s="159" t="str">
        <f>VLOOKUP(E36,VIP!$A$2:$O20071,7,FALSE)</f>
        <v>Si</v>
      </c>
      <c r="I36" s="159" t="str">
        <f>VLOOKUP(E36,VIP!$A$2:$O12036,8,FALSE)</f>
        <v>Si</v>
      </c>
      <c r="J36" s="159" t="str">
        <f>VLOOKUP(E36,VIP!$A$2:$O11986,8,FALSE)</f>
        <v>Si</v>
      </c>
      <c r="K36" s="159" t="str">
        <f>VLOOKUP(E36,VIP!$A$2:$O15560,6,0)</f>
        <v>NO</v>
      </c>
      <c r="L36" s="140" t="s">
        <v>2213</v>
      </c>
      <c r="M36" s="95" t="s">
        <v>2438</v>
      </c>
      <c r="N36" s="95" t="s">
        <v>2444</v>
      </c>
      <c r="O36" s="159" t="s">
        <v>2446</v>
      </c>
      <c r="P36" s="159"/>
      <c r="Q36" s="157" t="s">
        <v>2213</v>
      </c>
      <c r="R36" s="101"/>
      <c r="S36" s="101"/>
      <c r="T36" s="101"/>
      <c r="U36" s="78"/>
      <c r="V36" s="69"/>
    </row>
    <row r="37" spans="1:22" ht="18" x14ac:dyDescent="0.25">
      <c r="A37" s="159" t="str">
        <f>VLOOKUP(E37,'LISTADO ATM'!$A$2:$C$901,3,0)</f>
        <v>DISTRITO NACIONAL</v>
      </c>
      <c r="B37" s="150" t="s">
        <v>2663</v>
      </c>
      <c r="C37" s="96">
        <v>44426.509456018517</v>
      </c>
      <c r="D37" s="96" t="s">
        <v>2174</v>
      </c>
      <c r="E37" s="136">
        <v>517</v>
      </c>
      <c r="F37" s="159" t="str">
        <f>VLOOKUP(E37,VIP!$A$2:$O15111,2,0)</f>
        <v>DRBR517</v>
      </c>
      <c r="G37" s="159" t="str">
        <f>VLOOKUP(E37,'LISTADO ATM'!$A$2:$B$900,2,0)</f>
        <v xml:space="preserve">ATM Autobanco Oficina Sans Soucí </v>
      </c>
      <c r="H37" s="159" t="str">
        <f>VLOOKUP(E37,VIP!$A$2:$O20072,7,FALSE)</f>
        <v>Si</v>
      </c>
      <c r="I37" s="159" t="str">
        <f>VLOOKUP(E37,VIP!$A$2:$O12037,8,FALSE)</f>
        <v>Si</v>
      </c>
      <c r="J37" s="159" t="str">
        <f>VLOOKUP(E37,VIP!$A$2:$O11987,8,FALSE)</f>
        <v>Si</v>
      </c>
      <c r="K37" s="159" t="str">
        <f>VLOOKUP(E37,VIP!$A$2:$O15561,6,0)</f>
        <v>SI</v>
      </c>
      <c r="L37" s="140" t="s">
        <v>2213</v>
      </c>
      <c r="M37" s="95" t="s">
        <v>2438</v>
      </c>
      <c r="N37" s="95" t="s">
        <v>2444</v>
      </c>
      <c r="O37" s="159" t="s">
        <v>2446</v>
      </c>
      <c r="P37" s="159"/>
      <c r="Q37" s="157" t="s">
        <v>2213</v>
      </c>
      <c r="R37" s="101"/>
      <c r="S37" s="101"/>
      <c r="T37" s="101"/>
      <c r="U37" s="78"/>
      <c r="V37" s="69"/>
    </row>
    <row r="38" spans="1:22" ht="18" x14ac:dyDescent="0.25">
      <c r="A38" s="159" t="str">
        <f>VLOOKUP(E38,'LISTADO ATM'!$A$2:$C$901,3,0)</f>
        <v>ESTE</v>
      </c>
      <c r="B38" s="150" t="s">
        <v>2664</v>
      </c>
      <c r="C38" s="96">
        <v>44426.512800925928</v>
      </c>
      <c r="D38" s="96" t="s">
        <v>2174</v>
      </c>
      <c r="E38" s="136">
        <v>222</v>
      </c>
      <c r="F38" s="159" t="str">
        <f>VLOOKUP(E38,VIP!$A$2:$O15113,2,0)</f>
        <v>DRBR222</v>
      </c>
      <c r="G38" s="159" t="str">
        <f>VLOOKUP(E38,'LISTADO ATM'!$A$2:$B$900,2,0)</f>
        <v xml:space="preserve">ATM UNP Dominicus (La Romana) </v>
      </c>
      <c r="H38" s="159" t="str">
        <f>VLOOKUP(E38,VIP!$A$2:$O20074,7,FALSE)</f>
        <v>Si</v>
      </c>
      <c r="I38" s="159" t="str">
        <f>VLOOKUP(E38,VIP!$A$2:$O12039,8,FALSE)</f>
        <v>Si</v>
      </c>
      <c r="J38" s="159" t="str">
        <f>VLOOKUP(E38,VIP!$A$2:$O11989,8,FALSE)</f>
        <v>Si</v>
      </c>
      <c r="K38" s="159" t="str">
        <f>VLOOKUP(E38,VIP!$A$2:$O15563,6,0)</f>
        <v>NO</v>
      </c>
      <c r="L38" s="140" t="s">
        <v>2213</v>
      </c>
      <c r="M38" s="95" t="s">
        <v>2438</v>
      </c>
      <c r="N38" s="95" t="s">
        <v>2444</v>
      </c>
      <c r="O38" s="159" t="s">
        <v>2446</v>
      </c>
      <c r="P38" s="159"/>
      <c r="Q38" s="157" t="s">
        <v>2213</v>
      </c>
      <c r="R38" s="101"/>
      <c r="S38" s="101"/>
      <c r="T38" s="101"/>
      <c r="U38" s="78"/>
      <c r="V38" s="69"/>
    </row>
    <row r="39" spans="1:22" ht="18" x14ac:dyDescent="0.25">
      <c r="A39" s="159" t="str">
        <f>VLOOKUP(E39,'LISTADO ATM'!$A$2:$C$901,3,0)</f>
        <v>DISTRITO NACIONAL</v>
      </c>
      <c r="B39" s="150" t="s">
        <v>2665</v>
      </c>
      <c r="C39" s="96">
        <v>44426.513148148151</v>
      </c>
      <c r="D39" s="96" t="s">
        <v>2174</v>
      </c>
      <c r="E39" s="136">
        <v>961</v>
      </c>
      <c r="F39" s="159" t="str">
        <f>VLOOKUP(E39,VIP!$A$2:$O15114,2,0)</f>
        <v>DRBR03H</v>
      </c>
      <c r="G39" s="159" t="str">
        <f>VLOOKUP(E39,'LISTADO ATM'!$A$2:$B$900,2,0)</f>
        <v xml:space="preserve">ATM Listín Diario </v>
      </c>
      <c r="H39" s="159" t="str">
        <f>VLOOKUP(E39,VIP!$A$2:$O20075,7,FALSE)</f>
        <v>Si</v>
      </c>
      <c r="I39" s="159" t="str">
        <f>VLOOKUP(E39,VIP!$A$2:$O12040,8,FALSE)</f>
        <v>Si</v>
      </c>
      <c r="J39" s="159" t="str">
        <f>VLOOKUP(E39,VIP!$A$2:$O11990,8,FALSE)</f>
        <v>Si</v>
      </c>
      <c r="K39" s="159" t="str">
        <f>VLOOKUP(E39,VIP!$A$2:$O15564,6,0)</f>
        <v>NO</v>
      </c>
      <c r="L39" s="140" t="s">
        <v>2213</v>
      </c>
      <c r="M39" s="95" t="s">
        <v>2438</v>
      </c>
      <c r="N39" s="95" t="s">
        <v>2444</v>
      </c>
      <c r="O39" s="159" t="s">
        <v>2446</v>
      </c>
      <c r="P39" s="159"/>
      <c r="Q39" s="157" t="s">
        <v>2213</v>
      </c>
      <c r="R39" s="101"/>
      <c r="S39" s="101"/>
      <c r="T39" s="101"/>
      <c r="U39" s="78"/>
      <c r="V39" s="69"/>
    </row>
    <row r="40" spans="1:22" ht="18" x14ac:dyDescent="0.25">
      <c r="A40" s="159" t="str">
        <f>VLOOKUP(E40,'LISTADO ATM'!$A$2:$C$901,3,0)</f>
        <v>DISTRITO NACIONAL</v>
      </c>
      <c r="B40" s="150" t="s">
        <v>2666</v>
      </c>
      <c r="C40" s="96">
        <v>44426.514097222222</v>
      </c>
      <c r="D40" s="96" t="s">
        <v>2174</v>
      </c>
      <c r="E40" s="136">
        <v>839</v>
      </c>
      <c r="F40" s="159" t="str">
        <f>VLOOKUP(E40,VIP!$A$2:$O15115,2,0)</f>
        <v>DRBR839</v>
      </c>
      <c r="G40" s="159" t="str">
        <f>VLOOKUP(E40,'LISTADO ATM'!$A$2:$B$900,2,0)</f>
        <v xml:space="preserve">ATM INAPA </v>
      </c>
      <c r="H40" s="159" t="str">
        <f>VLOOKUP(E40,VIP!$A$2:$O20076,7,FALSE)</f>
        <v>Si</v>
      </c>
      <c r="I40" s="159" t="str">
        <f>VLOOKUP(E40,VIP!$A$2:$O12041,8,FALSE)</f>
        <v>Si</v>
      </c>
      <c r="J40" s="159" t="str">
        <f>VLOOKUP(E40,VIP!$A$2:$O11991,8,FALSE)</f>
        <v>Si</v>
      </c>
      <c r="K40" s="159" t="str">
        <f>VLOOKUP(E40,VIP!$A$2:$O15565,6,0)</f>
        <v>NO</v>
      </c>
      <c r="L40" s="140" t="s">
        <v>2213</v>
      </c>
      <c r="M40" s="95" t="s">
        <v>2438</v>
      </c>
      <c r="N40" s="95" t="s">
        <v>2444</v>
      </c>
      <c r="O40" s="159" t="s">
        <v>2446</v>
      </c>
      <c r="P40" s="159"/>
      <c r="Q40" s="157" t="s">
        <v>2213</v>
      </c>
      <c r="R40" s="101"/>
      <c r="S40" s="101"/>
      <c r="T40" s="101"/>
      <c r="U40" s="78"/>
      <c r="V40" s="69"/>
    </row>
    <row r="41" spans="1:22" ht="18" x14ac:dyDescent="0.25">
      <c r="A41" s="159" t="str">
        <f>VLOOKUP(E41,'LISTADO ATM'!$A$2:$C$901,3,0)</f>
        <v>DISTRITO NACIONAL</v>
      </c>
      <c r="B41" s="150" t="s">
        <v>2667</v>
      </c>
      <c r="C41" s="96">
        <v>44426.519456018519</v>
      </c>
      <c r="D41" s="96" t="s">
        <v>2441</v>
      </c>
      <c r="E41" s="136">
        <v>574</v>
      </c>
      <c r="F41" s="159" t="str">
        <f>VLOOKUP(E41,VIP!$A$2:$O15118,2,0)</f>
        <v>DRBR080</v>
      </c>
      <c r="G41" s="159" t="str">
        <f>VLOOKUP(E41,'LISTADO ATM'!$A$2:$B$900,2,0)</f>
        <v xml:space="preserve">ATM Club Obras Públicas </v>
      </c>
      <c r="H41" s="159" t="str">
        <f>VLOOKUP(E41,VIP!$A$2:$O20079,7,FALSE)</f>
        <v>Si</v>
      </c>
      <c r="I41" s="159" t="str">
        <f>VLOOKUP(E41,VIP!$A$2:$O12044,8,FALSE)</f>
        <v>Si</v>
      </c>
      <c r="J41" s="159" t="str">
        <f>VLOOKUP(E41,VIP!$A$2:$O11994,8,FALSE)</f>
        <v>Si</v>
      </c>
      <c r="K41" s="159" t="str">
        <f>VLOOKUP(E41,VIP!$A$2:$O15568,6,0)</f>
        <v>NO</v>
      </c>
      <c r="L41" s="140" t="s">
        <v>2434</v>
      </c>
      <c r="M41" s="95" t="s">
        <v>2438</v>
      </c>
      <c r="N41" s="95" t="s">
        <v>2444</v>
      </c>
      <c r="O41" s="159" t="s">
        <v>2445</v>
      </c>
      <c r="P41" s="159"/>
      <c r="Q41" s="157" t="s">
        <v>2434</v>
      </c>
      <c r="R41" s="101"/>
      <c r="S41" s="101"/>
      <c r="T41" s="101"/>
      <c r="U41" s="78"/>
      <c r="V41" s="69"/>
    </row>
    <row r="42" spans="1:22" ht="18" x14ac:dyDescent="0.25">
      <c r="A42" s="159" t="str">
        <f>VLOOKUP(E42,'LISTADO ATM'!$A$2:$C$901,3,0)</f>
        <v>ESTE</v>
      </c>
      <c r="B42" s="150" t="s">
        <v>2668</v>
      </c>
      <c r="C42" s="96">
        <v>44426.570613425924</v>
      </c>
      <c r="D42" s="96" t="s">
        <v>2174</v>
      </c>
      <c r="E42" s="136">
        <v>213</v>
      </c>
      <c r="F42" s="159" t="str">
        <f>VLOOKUP(E42,VIP!$A$2:$O15119,2,0)</f>
        <v>DRBR213</v>
      </c>
      <c r="G42" s="159" t="str">
        <f>VLOOKUP(E42,'LISTADO ATM'!$A$2:$B$900,2,0)</f>
        <v xml:space="preserve">ATM Almacenes Iberia (La Romana) </v>
      </c>
      <c r="H42" s="159" t="str">
        <f>VLOOKUP(E42,VIP!$A$2:$O20080,7,FALSE)</f>
        <v>Si</v>
      </c>
      <c r="I42" s="159" t="str">
        <f>VLOOKUP(E42,VIP!$A$2:$O12045,8,FALSE)</f>
        <v>Si</v>
      </c>
      <c r="J42" s="159" t="str">
        <f>VLOOKUP(E42,VIP!$A$2:$O11995,8,FALSE)</f>
        <v>Si</v>
      </c>
      <c r="K42" s="159" t="str">
        <f>VLOOKUP(E42,VIP!$A$2:$O15569,6,0)</f>
        <v>NO</v>
      </c>
      <c r="L42" s="140" t="s">
        <v>2629</v>
      </c>
      <c r="M42" s="95" t="s">
        <v>2438</v>
      </c>
      <c r="N42" s="95" t="s">
        <v>2444</v>
      </c>
      <c r="O42" s="159" t="s">
        <v>2446</v>
      </c>
      <c r="P42" s="159"/>
      <c r="Q42" s="157" t="s">
        <v>2629</v>
      </c>
      <c r="R42" s="101"/>
      <c r="S42" s="101"/>
      <c r="T42" s="101"/>
      <c r="U42" s="78"/>
      <c r="V42" s="69"/>
    </row>
    <row r="43" spans="1:22" ht="18" x14ac:dyDescent="0.25">
      <c r="A43" s="159" t="str">
        <f>VLOOKUP(E43,'LISTADO ATM'!$A$2:$C$901,3,0)</f>
        <v>DISTRITO NACIONAL</v>
      </c>
      <c r="B43" s="150" t="s">
        <v>2669</v>
      </c>
      <c r="C43" s="96">
        <v>44426.57403935185</v>
      </c>
      <c r="D43" s="96" t="s">
        <v>2174</v>
      </c>
      <c r="E43" s="136">
        <v>113</v>
      </c>
      <c r="F43" s="159" t="str">
        <f>VLOOKUP(E43,VIP!$A$2:$O15120,2,0)</f>
        <v>DRBR113</v>
      </c>
      <c r="G43" s="159" t="str">
        <f>VLOOKUP(E43,'LISTADO ATM'!$A$2:$B$900,2,0)</f>
        <v xml:space="preserve">ATM Autoservicio Atalaya del Mar </v>
      </c>
      <c r="H43" s="159" t="str">
        <f>VLOOKUP(E43,VIP!$A$2:$O20081,7,FALSE)</f>
        <v>Si</v>
      </c>
      <c r="I43" s="159" t="str">
        <f>VLOOKUP(E43,VIP!$A$2:$O12046,8,FALSE)</f>
        <v>No</v>
      </c>
      <c r="J43" s="159" t="str">
        <f>VLOOKUP(E43,VIP!$A$2:$O11996,8,FALSE)</f>
        <v>No</v>
      </c>
      <c r="K43" s="159" t="str">
        <f>VLOOKUP(E43,VIP!$A$2:$O15570,6,0)</f>
        <v>NO</v>
      </c>
      <c r="L43" s="140" t="s">
        <v>2213</v>
      </c>
      <c r="M43" s="95" t="s">
        <v>2438</v>
      </c>
      <c r="N43" s="95" t="s">
        <v>2444</v>
      </c>
      <c r="O43" s="159" t="s">
        <v>2446</v>
      </c>
      <c r="P43" s="159"/>
      <c r="Q43" s="157" t="s">
        <v>2213</v>
      </c>
      <c r="R43" s="101"/>
      <c r="S43" s="101"/>
      <c r="T43" s="101"/>
      <c r="U43" s="78"/>
      <c r="V43" s="69"/>
    </row>
    <row r="44" spans="1:22" ht="18" x14ac:dyDescent="0.25">
      <c r="A44" s="159" t="str">
        <f>VLOOKUP(E44,'LISTADO ATM'!$A$2:$C$901,3,0)</f>
        <v>NORTE</v>
      </c>
      <c r="B44" s="150" t="s">
        <v>2670</v>
      </c>
      <c r="C44" s="96">
        <v>44426.575439814813</v>
      </c>
      <c r="D44" s="96" t="s">
        <v>2175</v>
      </c>
      <c r="E44" s="136">
        <v>62</v>
      </c>
      <c r="F44" s="159" t="str">
        <f>VLOOKUP(E44,VIP!$A$2:$O15121,2,0)</f>
        <v>DRBR062</v>
      </c>
      <c r="G44" s="159" t="str">
        <f>VLOOKUP(E44,'LISTADO ATM'!$A$2:$B$900,2,0)</f>
        <v xml:space="preserve">ATM Oficina Dajabón </v>
      </c>
      <c r="H44" s="159" t="str">
        <f>VLOOKUP(E44,VIP!$A$2:$O20082,7,FALSE)</f>
        <v>Si</v>
      </c>
      <c r="I44" s="159" t="str">
        <f>VLOOKUP(E44,VIP!$A$2:$O12047,8,FALSE)</f>
        <v>Si</v>
      </c>
      <c r="J44" s="159" t="str">
        <f>VLOOKUP(E44,VIP!$A$2:$O11997,8,FALSE)</f>
        <v>Si</v>
      </c>
      <c r="K44" s="159" t="str">
        <f>VLOOKUP(E44,VIP!$A$2:$O15571,6,0)</f>
        <v>SI</v>
      </c>
      <c r="L44" s="140" t="s">
        <v>2213</v>
      </c>
      <c r="M44" s="95" t="s">
        <v>2438</v>
      </c>
      <c r="N44" s="95" t="s">
        <v>2444</v>
      </c>
      <c r="O44" s="159" t="s">
        <v>2583</v>
      </c>
      <c r="P44" s="159"/>
      <c r="Q44" s="157" t="s">
        <v>2213</v>
      </c>
      <c r="R44" s="101"/>
      <c r="S44" s="101"/>
      <c r="T44" s="101"/>
      <c r="U44" s="78"/>
      <c r="V44" s="69"/>
    </row>
    <row r="45" spans="1:22" ht="18" x14ac:dyDescent="0.25">
      <c r="A45" s="159" t="str">
        <f>VLOOKUP(E45,'LISTADO ATM'!$A$2:$C$901,3,0)</f>
        <v>DISTRITO NACIONAL</v>
      </c>
      <c r="B45" s="150" t="s">
        <v>2671</v>
      </c>
      <c r="C45" s="96">
        <v>44426.619467592594</v>
      </c>
      <c r="D45" s="96" t="s">
        <v>2174</v>
      </c>
      <c r="E45" s="136">
        <v>231</v>
      </c>
      <c r="F45" s="159" t="str">
        <f>VLOOKUP(E45,VIP!$A$2:$O15123,2,0)</f>
        <v>DRBR231</v>
      </c>
      <c r="G45" s="159" t="str">
        <f>VLOOKUP(E45,'LISTADO ATM'!$A$2:$B$900,2,0)</f>
        <v xml:space="preserve">ATM Oficina Zona Oriental </v>
      </c>
      <c r="H45" s="159" t="str">
        <f>VLOOKUP(E45,VIP!$A$2:$O20084,7,FALSE)</f>
        <v>Si</v>
      </c>
      <c r="I45" s="159" t="str">
        <f>VLOOKUP(E45,VIP!$A$2:$O12049,8,FALSE)</f>
        <v>Si</v>
      </c>
      <c r="J45" s="159" t="str">
        <f>VLOOKUP(E45,VIP!$A$2:$O11999,8,FALSE)</f>
        <v>Si</v>
      </c>
      <c r="K45" s="159" t="str">
        <f>VLOOKUP(E45,VIP!$A$2:$O15573,6,0)</f>
        <v>SI</v>
      </c>
      <c r="L45" s="140" t="s">
        <v>2213</v>
      </c>
      <c r="M45" s="95" t="s">
        <v>2438</v>
      </c>
      <c r="N45" s="95" t="s">
        <v>2444</v>
      </c>
      <c r="O45" s="159" t="s">
        <v>2446</v>
      </c>
      <c r="P45" s="159"/>
      <c r="Q45" s="95" t="s">
        <v>2434</v>
      </c>
      <c r="R45" s="101"/>
      <c r="S45" s="101"/>
      <c r="T45" s="101"/>
      <c r="U45" s="78"/>
      <c r="V45" s="69"/>
    </row>
    <row r="46" spans="1:22" ht="18" x14ac:dyDescent="0.25">
      <c r="A46" s="159" t="str">
        <f>VLOOKUP(E46,'LISTADO ATM'!$A$2:$C$901,3,0)</f>
        <v>NORTE</v>
      </c>
      <c r="B46" s="150" t="s">
        <v>2685</v>
      </c>
      <c r="C46" s="96">
        <v>44426.649178240739</v>
      </c>
      <c r="D46" s="96" t="s">
        <v>2175</v>
      </c>
      <c r="E46" s="136">
        <v>94</v>
      </c>
      <c r="F46" s="159" t="str">
        <f>VLOOKUP(E46,VIP!$A$2:$O15153,2,0)</f>
        <v>DRBR094</v>
      </c>
      <c r="G46" s="159" t="str">
        <f>VLOOKUP(E46,'LISTADO ATM'!$A$2:$B$900,2,0)</f>
        <v xml:space="preserve">ATM Centro de Caja Porvenir (San Francisco) </v>
      </c>
      <c r="H46" s="159" t="str">
        <f>VLOOKUP(E46,VIP!$A$2:$O20114,7,FALSE)</f>
        <v>Si</v>
      </c>
      <c r="I46" s="159" t="str">
        <f>VLOOKUP(E46,VIP!$A$2:$O12079,8,FALSE)</f>
        <v>Si</v>
      </c>
      <c r="J46" s="159" t="str">
        <f>VLOOKUP(E46,VIP!$A$2:$O12029,8,FALSE)</f>
        <v>Si</v>
      </c>
      <c r="K46" s="159" t="str">
        <f>VLOOKUP(E46,VIP!$A$2:$O15603,6,0)</f>
        <v>NO</v>
      </c>
      <c r="L46" s="140" t="s">
        <v>2213</v>
      </c>
      <c r="M46" s="95" t="s">
        <v>2438</v>
      </c>
      <c r="N46" s="95" t="s">
        <v>2444</v>
      </c>
      <c r="O46" s="159" t="s">
        <v>2583</v>
      </c>
      <c r="P46" s="159"/>
      <c r="Q46" s="157" t="s">
        <v>2213</v>
      </c>
      <c r="R46" s="101"/>
      <c r="S46" s="101"/>
      <c r="T46" s="101"/>
      <c r="U46" s="78"/>
      <c r="V46" s="69"/>
    </row>
    <row r="47" spans="1:22" ht="18" x14ac:dyDescent="0.25">
      <c r="A47" s="159" t="str">
        <f>VLOOKUP(E47,'LISTADO ATM'!$A$2:$C$901,3,0)</f>
        <v>ESTE</v>
      </c>
      <c r="B47" s="150" t="s">
        <v>2684</v>
      </c>
      <c r="C47" s="96">
        <v>44426.684699074074</v>
      </c>
      <c r="D47" s="96" t="s">
        <v>2174</v>
      </c>
      <c r="E47" s="136">
        <v>368</v>
      </c>
      <c r="F47" s="159" t="str">
        <f>VLOOKUP(E47,VIP!$A$2:$O15151,2,0)</f>
        <v xml:space="preserve">DRBR368 </v>
      </c>
      <c r="G47" s="159" t="str">
        <f>VLOOKUP(E47,'LISTADO ATM'!$A$2:$B$900,2,0)</f>
        <v>ATM Ayuntamiento Peralvillo</v>
      </c>
      <c r="H47" s="159" t="str">
        <f>VLOOKUP(E47,VIP!$A$2:$O20112,7,FALSE)</f>
        <v>N/A</v>
      </c>
      <c r="I47" s="159" t="str">
        <f>VLOOKUP(E47,VIP!$A$2:$O12077,8,FALSE)</f>
        <v>N/A</v>
      </c>
      <c r="J47" s="159" t="str">
        <f>VLOOKUP(E47,VIP!$A$2:$O12027,8,FALSE)</f>
        <v>N/A</v>
      </c>
      <c r="K47" s="159" t="str">
        <f>VLOOKUP(E47,VIP!$A$2:$O15601,6,0)</f>
        <v>N/A</v>
      </c>
      <c r="L47" s="140" t="s">
        <v>2213</v>
      </c>
      <c r="M47" s="95" t="s">
        <v>2438</v>
      </c>
      <c r="N47" s="95" t="s">
        <v>2609</v>
      </c>
      <c r="O47" s="159" t="s">
        <v>2446</v>
      </c>
      <c r="P47" s="159"/>
      <c r="Q47" s="157" t="s">
        <v>2213</v>
      </c>
      <c r="R47" s="101"/>
      <c r="S47" s="101"/>
      <c r="T47" s="101"/>
      <c r="U47" s="78"/>
      <c r="V47" s="69"/>
    </row>
    <row r="48" spans="1:22" ht="18" x14ac:dyDescent="0.25">
      <c r="A48" s="159" t="str">
        <f>VLOOKUP(E48,'LISTADO ATM'!$A$2:$C$901,3,0)</f>
        <v>DISTRITO NACIONAL</v>
      </c>
      <c r="B48" s="150" t="s">
        <v>2683</v>
      </c>
      <c r="C48" s="96">
        <v>44426.6872337963</v>
      </c>
      <c r="D48" s="96" t="s">
        <v>2174</v>
      </c>
      <c r="E48" s="136">
        <v>43</v>
      </c>
      <c r="F48" s="159" t="str">
        <f>VLOOKUP(E48,VIP!$A$2:$O15150,2,0)</f>
        <v>DRBR043</v>
      </c>
      <c r="G48" s="159" t="str">
        <f>VLOOKUP(E48,'LISTADO ATM'!$A$2:$B$900,2,0)</f>
        <v xml:space="preserve">ATM Zona Franca San Isidro </v>
      </c>
      <c r="H48" s="159" t="str">
        <f>VLOOKUP(E48,VIP!$A$2:$O20111,7,FALSE)</f>
        <v>Si</v>
      </c>
      <c r="I48" s="159" t="str">
        <f>VLOOKUP(E48,VIP!$A$2:$O12076,8,FALSE)</f>
        <v>No</v>
      </c>
      <c r="J48" s="159" t="str">
        <f>VLOOKUP(E48,VIP!$A$2:$O12026,8,FALSE)</f>
        <v>No</v>
      </c>
      <c r="K48" s="159" t="str">
        <f>VLOOKUP(E48,VIP!$A$2:$O15600,6,0)</f>
        <v>NO</v>
      </c>
      <c r="L48" s="140" t="s">
        <v>2239</v>
      </c>
      <c r="M48" s="95" t="s">
        <v>2438</v>
      </c>
      <c r="N48" s="95" t="s">
        <v>2609</v>
      </c>
      <c r="O48" s="159" t="s">
        <v>2446</v>
      </c>
      <c r="P48" s="159"/>
      <c r="Q48" s="157" t="s">
        <v>2239</v>
      </c>
      <c r="R48" s="101"/>
      <c r="S48" s="101"/>
      <c r="T48" s="101"/>
      <c r="U48" s="78"/>
      <c r="V48" s="69"/>
    </row>
    <row r="49" spans="1:23" ht="18" x14ac:dyDescent="0.25">
      <c r="A49" s="159" t="str">
        <f>VLOOKUP(E49,'LISTADO ATM'!$A$2:$C$901,3,0)</f>
        <v>DISTRITO NACIONAL</v>
      </c>
      <c r="B49" s="150" t="s">
        <v>2682</v>
      </c>
      <c r="C49" s="96">
        <v>44426.689525462964</v>
      </c>
      <c r="D49" s="96" t="s">
        <v>2174</v>
      </c>
      <c r="E49" s="136">
        <v>629</v>
      </c>
      <c r="F49" s="159" t="str">
        <f>VLOOKUP(E49,VIP!$A$2:$O15149,2,0)</f>
        <v>DRBR24M</v>
      </c>
      <c r="G49" s="159" t="str">
        <f>VLOOKUP(E49,'LISTADO ATM'!$A$2:$B$900,2,0)</f>
        <v xml:space="preserve">ATM Oficina Americana Independencia I </v>
      </c>
      <c r="H49" s="159" t="str">
        <f>VLOOKUP(E49,VIP!$A$2:$O20110,7,FALSE)</f>
        <v>Si</v>
      </c>
      <c r="I49" s="159" t="str">
        <f>VLOOKUP(E49,VIP!$A$2:$O12075,8,FALSE)</f>
        <v>Si</v>
      </c>
      <c r="J49" s="159" t="str">
        <f>VLOOKUP(E49,VIP!$A$2:$O12025,8,FALSE)</f>
        <v>Si</v>
      </c>
      <c r="K49" s="159" t="str">
        <f>VLOOKUP(E49,VIP!$A$2:$O15599,6,0)</f>
        <v>SI</v>
      </c>
      <c r="L49" s="140" t="s">
        <v>2629</v>
      </c>
      <c r="M49" s="95" t="s">
        <v>2438</v>
      </c>
      <c r="N49" s="95" t="s">
        <v>2609</v>
      </c>
      <c r="O49" s="159" t="s">
        <v>2446</v>
      </c>
      <c r="P49" s="159"/>
      <c r="Q49" s="157" t="s">
        <v>2629</v>
      </c>
      <c r="R49" s="101"/>
      <c r="S49" s="101"/>
      <c r="T49" s="101"/>
      <c r="U49" s="78"/>
      <c r="V49" s="69"/>
    </row>
    <row r="50" spans="1:23" ht="18" x14ac:dyDescent="0.25">
      <c r="A50" s="159" t="str">
        <f>VLOOKUP(E50,'LISTADO ATM'!$A$2:$C$901,3,0)</f>
        <v>NORTE</v>
      </c>
      <c r="B50" s="150" t="s">
        <v>2681</v>
      </c>
      <c r="C50" s="96">
        <v>44426.69358796296</v>
      </c>
      <c r="D50" s="96" t="s">
        <v>2460</v>
      </c>
      <c r="E50" s="136">
        <v>944</v>
      </c>
      <c r="F50" s="159" t="str">
        <f>VLOOKUP(E50,VIP!$A$2:$O15148,2,0)</f>
        <v>DRBR944</v>
      </c>
      <c r="G50" s="159" t="str">
        <f>VLOOKUP(E50,'LISTADO ATM'!$A$2:$B$900,2,0)</f>
        <v xml:space="preserve">ATM UNP Mao </v>
      </c>
      <c r="H50" s="159" t="str">
        <f>VLOOKUP(E50,VIP!$A$2:$O20109,7,FALSE)</f>
        <v>Si</v>
      </c>
      <c r="I50" s="159" t="str">
        <f>VLOOKUP(E50,VIP!$A$2:$O12074,8,FALSE)</f>
        <v>Si</v>
      </c>
      <c r="J50" s="159" t="str">
        <f>VLOOKUP(E50,VIP!$A$2:$O12024,8,FALSE)</f>
        <v>Si</v>
      </c>
      <c r="K50" s="159" t="str">
        <f>VLOOKUP(E50,VIP!$A$2:$O15598,6,0)</f>
        <v>NO</v>
      </c>
      <c r="L50" s="140" t="s">
        <v>2627</v>
      </c>
      <c r="M50" s="95" t="s">
        <v>2438</v>
      </c>
      <c r="N50" s="95" t="s">
        <v>2444</v>
      </c>
      <c r="O50" s="159" t="s">
        <v>2461</v>
      </c>
      <c r="P50" s="159"/>
      <c r="Q50" s="157" t="s">
        <v>2627</v>
      </c>
      <c r="R50" s="101"/>
      <c r="S50" s="101"/>
      <c r="T50" s="101"/>
      <c r="U50" s="78"/>
      <c r="V50" s="69"/>
    </row>
    <row r="51" spans="1:23" ht="18" x14ac:dyDescent="0.25">
      <c r="A51" s="159" t="str">
        <f>VLOOKUP(E51,'LISTADO ATM'!$A$2:$C$901,3,0)</f>
        <v>DISTRITO NACIONAL</v>
      </c>
      <c r="B51" s="150" t="s">
        <v>2680</v>
      </c>
      <c r="C51" s="96">
        <v>44426.702164351853</v>
      </c>
      <c r="D51" s="96" t="s">
        <v>2174</v>
      </c>
      <c r="E51" s="136">
        <v>115</v>
      </c>
      <c r="F51" s="159" t="str">
        <f>VLOOKUP(E51,VIP!$A$2:$O15145,2,0)</f>
        <v>DRBR115</v>
      </c>
      <c r="G51" s="159" t="str">
        <f>VLOOKUP(E51,'LISTADO ATM'!$A$2:$B$900,2,0)</f>
        <v xml:space="preserve">ATM Oficina Megacentro I </v>
      </c>
      <c r="H51" s="159" t="str">
        <f>VLOOKUP(E51,VIP!$A$2:$O20106,7,FALSE)</f>
        <v>Si</v>
      </c>
      <c r="I51" s="159" t="str">
        <f>VLOOKUP(E51,VIP!$A$2:$O12071,8,FALSE)</f>
        <v>Si</v>
      </c>
      <c r="J51" s="159" t="str">
        <f>VLOOKUP(E51,VIP!$A$2:$O12021,8,FALSE)</f>
        <v>Si</v>
      </c>
      <c r="K51" s="159" t="str">
        <f>VLOOKUP(E51,VIP!$A$2:$O15595,6,0)</f>
        <v>SI</v>
      </c>
      <c r="L51" s="140" t="s">
        <v>2456</v>
      </c>
      <c r="M51" s="95" t="s">
        <v>2438</v>
      </c>
      <c r="N51" s="95" t="s">
        <v>2609</v>
      </c>
      <c r="O51" s="159" t="s">
        <v>2446</v>
      </c>
      <c r="P51" s="159"/>
      <c r="Q51" s="157" t="s">
        <v>2456</v>
      </c>
      <c r="R51" s="101"/>
      <c r="S51" s="101"/>
      <c r="T51" s="101"/>
      <c r="U51" s="78"/>
      <c r="V51" s="69"/>
    </row>
    <row r="52" spans="1:23" ht="18" x14ac:dyDescent="0.25">
      <c r="A52" s="159" t="str">
        <f>VLOOKUP(E52,'LISTADO ATM'!$A$2:$C$901,3,0)</f>
        <v>DISTRITO NACIONAL</v>
      </c>
      <c r="B52" s="150" t="s">
        <v>2679</v>
      </c>
      <c r="C52" s="96">
        <v>44426.709953703707</v>
      </c>
      <c r="D52" s="96" t="s">
        <v>2174</v>
      </c>
      <c r="E52" s="136">
        <v>889</v>
      </c>
      <c r="F52" s="159" t="str">
        <f>VLOOKUP(E52,VIP!$A$2:$O15143,2,0)</f>
        <v>DRBR889</v>
      </c>
      <c r="G52" s="159" t="str">
        <f>VLOOKUP(E52,'LISTADO ATM'!$A$2:$B$900,2,0)</f>
        <v>ATM Oficina Plaza Lama Máximo Gómez II</v>
      </c>
      <c r="H52" s="159" t="str">
        <f>VLOOKUP(E52,VIP!$A$2:$O20104,7,FALSE)</f>
        <v>Si</v>
      </c>
      <c r="I52" s="159" t="str">
        <f>VLOOKUP(E52,VIP!$A$2:$O12069,8,FALSE)</f>
        <v>Si</v>
      </c>
      <c r="J52" s="159" t="str">
        <f>VLOOKUP(E52,VIP!$A$2:$O12019,8,FALSE)</f>
        <v>Si</v>
      </c>
      <c r="K52" s="159" t="str">
        <f>VLOOKUP(E52,VIP!$A$2:$O15593,6,0)</f>
        <v>NO</v>
      </c>
      <c r="L52" s="140" t="s">
        <v>2239</v>
      </c>
      <c r="M52" s="95" t="s">
        <v>2438</v>
      </c>
      <c r="N52" s="95" t="s">
        <v>2609</v>
      </c>
      <c r="O52" s="159" t="s">
        <v>2446</v>
      </c>
      <c r="P52" s="159"/>
      <c r="Q52" s="157" t="s">
        <v>2239</v>
      </c>
      <c r="R52" s="101"/>
      <c r="S52" s="101"/>
      <c r="T52" s="101"/>
      <c r="U52" s="78"/>
      <c r="V52" s="69"/>
    </row>
    <row r="53" spans="1:23" ht="18" x14ac:dyDescent="0.25">
      <c r="A53" s="159" t="str">
        <f>VLOOKUP(E53,'LISTADO ATM'!$A$2:$C$901,3,0)</f>
        <v>ESTE</v>
      </c>
      <c r="B53" s="150" t="s">
        <v>2678</v>
      </c>
      <c r="C53" s="96">
        <v>44426.719305555554</v>
      </c>
      <c r="D53" s="96" t="s">
        <v>2174</v>
      </c>
      <c r="E53" s="136">
        <v>368</v>
      </c>
      <c r="F53" s="159" t="str">
        <f>VLOOKUP(E53,VIP!$A$2:$O15141,2,0)</f>
        <v xml:space="preserve">DRBR368 </v>
      </c>
      <c r="G53" s="159" t="str">
        <f>VLOOKUP(E53,'LISTADO ATM'!$A$2:$B$900,2,0)</f>
        <v>ATM Ayuntamiento Peralvillo</v>
      </c>
      <c r="H53" s="159" t="str">
        <f>VLOOKUP(E53,VIP!$A$2:$O20102,7,FALSE)</f>
        <v>N/A</v>
      </c>
      <c r="I53" s="159" t="str">
        <f>VLOOKUP(E53,VIP!$A$2:$O12067,8,FALSE)</f>
        <v>N/A</v>
      </c>
      <c r="J53" s="159" t="str">
        <f>VLOOKUP(E53,VIP!$A$2:$O12017,8,FALSE)</f>
        <v>N/A</v>
      </c>
      <c r="K53" s="159" t="str">
        <f>VLOOKUP(E53,VIP!$A$2:$O15591,6,0)</f>
        <v>N/A</v>
      </c>
      <c r="L53" s="140" t="s">
        <v>2239</v>
      </c>
      <c r="M53" s="95" t="s">
        <v>2438</v>
      </c>
      <c r="N53" s="95" t="s">
        <v>2609</v>
      </c>
      <c r="O53" s="159" t="s">
        <v>2446</v>
      </c>
      <c r="P53" s="159"/>
      <c r="Q53" s="157" t="s">
        <v>2239</v>
      </c>
      <c r="R53" s="101"/>
      <c r="S53" s="101"/>
      <c r="T53" s="101"/>
      <c r="U53" s="78"/>
      <c r="V53" s="69"/>
    </row>
    <row r="54" spans="1:23" ht="18" x14ac:dyDescent="0.25">
      <c r="A54" s="159" t="str">
        <f>VLOOKUP(E54,'LISTADO ATM'!$A$2:$C$901,3,0)</f>
        <v>DISTRITO NACIONAL</v>
      </c>
      <c r="B54" s="150" t="s">
        <v>2677</v>
      </c>
      <c r="C54" s="96">
        <v>44426.724236111113</v>
      </c>
      <c r="D54" s="96" t="s">
        <v>2174</v>
      </c>
      <c r="E54" s="136">
        <v>769</v>
      </c>
      <c r="F54" s="159" t="str">
        <f>VLOOKUP(E54,VIP!$A$2:$O15140,2,0)</f>
        <v>DRBR769</v>
      </c>
      <c r="G54" s="159" t="str">
        <f>VLOOKUP(E54,'LISTADO ATM'!$A$2:$B$900,2,0)</f>
        <v>ATM UNP Pablo Mella Morales</v>
      </c>
      <c r="H54" s="159" t="str">
        <f>VLOOKUP(E54,VIP!$A$2:$O20101,7,FALSE)</f>
        <v>Si</v>
      </c>
      <c r="I54" s="159" t="str">
        <f>VLOOKUP(E54,VIP!$A$2:$O12066,8,FALSE)</f>
        <v>Si</v>
      </c>
      <c r="J54" s="159" t="str">
        <f>VLOOKUP(E54,VIP!$A$2:$O12016,8,FALSE)</f>
        <v>Si</v>
      </c>
      <c r="K54" s="159" t="str">
        <f>VLOOKUP(E54,VIP!$A$2:$O15590,6,0)</f>
        <v>NO</v>
      </c>
      <c r="L54" s="140" t="s">
        <v>2239</v>
      </c>
      <c r="M54" s="95" t="s">
        <v>2438</v>
      </c>
      <c r="N54" s="95" t="s">
        <v>2609</v>
      </c>
      <c r="O54" s="159" t="s">
        <v>2446</v>
      </c>
      <c r="P54" s="159"/>
      <c r="Q54" s="157" t="s">
        <v>2239</v>
      </c>
      <c r="R54" s="101"/>
      <c r="S54" s="101"/>
      <c r="T54" s="101"/>
      <c r="U54" s="78"/>
      <c r="V54" s="69"/>
    </row>
    <row r="55" spans="1:23" ht="18" x14ac:dyDescent="0.25">
      <c r="A55" s="159" t="str">
        <f>VLOOKUP(E55,'LISTADO ATM'!$A$2:$C$901,3,0)</f>
        <v>NORTE</v>
      </c>
      <c r="B55" s="150" t="s">
        <v>2676</v>
      </c>
      <c r="C55" s="96">
        <v>44426.728750000002</v>
      </c>
      <c r="D55" s="96" t="s">
        <v>2460</v>
      </c>
      <c r="E55" s="136">
        <v>266</v>
      </c>
      <c r="F55" s="159" t="str">
        <f>VLOOKUP(E55,VIP!$A$2:$O15138,2,0)</f>
        <v>DRBR266</v>
      </c>
      <c r="G55" s="159" t="str">
        <f>VLOOKUP(E55,'LISTADO ATM'!$A$2:$B$900,2,0)</f>
        <v xml:space="preserve">ATM Oficina Villa Francisca </v>
      </c>
      <c r="H55" s="159" t="str">
        <f>VLOOKUP(E55,VIP!$A$2:$O20099,7,FALSE)</f>
        <v>Si</v>
      </c>
      <c r="I55" s="159" t="str">
        <f>VLOOKUP(E55,VIP!$A$2:$O12064,8,FALSE)</f>
        <v>Si</v>
      </c>
      <c r="J55" s="159" t="str">
        <f>VLOOKUP(E55,VIP!$A$2:$O12014,8,FALSE)</f>
        <v>Si</v>
      </c>
      <c r="K55" s="159" t="str">
        <f>VLOOKUP(E55,VIP!$A$2:$O15588,6,0)</f>
        <v>NO</v>
      </c>
      <c r="L55" s="140" t="s">
        <v>2550</v>
      </c>
      <c r="M55" s="95" t="s">
        <v>2438</v>
      </c>
      <c r="N55" s="95" t="s">
        <v>2444</v>
      </c>
      <c r="O55" s="159" t="s">
        <v>2461</v>
      </c>
      <c r="P55" s="159"/>
      <c r="Q55" s="157" t="s">
        <v>2550</v>
      </c>
      <c r="R55" s="101"/>
      <c r="S55" s="101"/>
      <c r="T55" s="101"/>
      <c r="U55" s="78"/>
      <c r="V55" s="69"/>
    </row>
    <row r="56" spans="1:23" ht="18" x14ac:dyDescent="0.25">
      <c r="A56" s="159" t="str">
        <f>VLOOKUP(E56,'LISTADO ATM'!$A$2:$C$901,3,0)</f>
        <v>NORTE</v>
      </c>
      <c r="B56" s="150" t="s">
        <v>2675</v>
      </c>
      <c r="C56" s="96">
        <v>44426.769629629627</v>
      </c>
      <c r="D56" s="96" t="s">
        <v>2175</v>
      </c>
      <c r="E56" s="136">
        <v>538</v>
      </c>
      <c r="F56" s="159" t="str">
        <f>VLOOKUP(E56,VIP!$A$2:$O15132,2,0)</f>
        <v>DRBR538</v>
      </c>
      <c r="G56" s="159" t="str">
        <f>VLOOKUP(E56,'LISTADO ATM'!$A$2:$B$900,2,0)</f>
        <v>ATM  Autoservicio San Fco. Macorís</v>
      </c>
      <c r="H56" s="159" t="str">
        <f>VLOOKUP(E56,VIP!$A$2:$O20093,7,FALSE)</f>
        <v>Si</v>
      </c>
      <c r="I56" s="159" t="str">
        <f>VLOOKUP(E56,VIP!$A$2:$O12058,8,FALSE)</f>
        <v>Si</v>
      </c>
      <c r="J56" s="159" t="str">
        <f>VLOOKUP(E56,VIP!$A$2:$O12008,8,FALSE)</f>
        <v>Si</v>
      </c>
      <c r="K56" s="159" t="str">
        <f>VLOOKUP(E56,VIP!$A$2:$O15582,6,0)</f>
        <v>NO</v>
      </c>
      <c r="L56" s="140" t="s">
        <v>2649</v>
      </c>
      <c r="M56" s="95" t="s">
        <v>2438</v>
      </c>
      <c r="N56" s="95" t="s">
        <v>2444</v>
      </c>
      <c r="O56" s="159" t="s">
        <v>2583</v>
      </c>
      <c r="P56" s="159" t="s">
        <v>2644</v>
      </c>
      <c r="Q56" s="157" t="s">
        <v>2649</v>
      </c>
      <c r="R56" s="101"/>
      <c r="S56" s="101"/>
      <c r="T56" s="101"/>
      <c r="U56" s="78"/>
      <c r="V56" s="69"/>
    </row>
    <row r="57" spans="1:23" ht="18" x14ac:dyDescent="0.25">
      <c r="A57" s="159" t="str">
        <f>VLOOKUP(E57,'LISTADO ATM'!$A$2:$C$901,3,0)</f>
        <v>ESTE</v>
      </c>
      <c r="B57" s="150" t="s">
        <v>2674</v>
      </c>
      <c r="C57" s="96">
        <v>44426.79146990741</v>
      </c>
      <c r="D57" s="96" t="s">
        <v>2174</v>
      </c>
      <c r="E57" s="136">
        <v>795</v>
      </c>
      <c r="F57" s="159" t="str">
        <f>VLOOKUP(E57,VIP!$A$2:$O15130,2,0)</f>
        <v>DRBR795</v>
      </c>
      <c r="G57" s="159" t="str">
        <f>VLOOKUP(E57,'LISTADO ATM'!$A$2:$B$900,2,0)</f>
        <v xml:space="preserve">ATM UNP Guaymate (La Romana) </v>
      </c>
      <c r="H57" s="159" t="str">
        <f>VLOOKUP(E57,VIP!$A$2:$O20091,7,FALSE)</f>
        <v>Si</v>
      </c>
      <c r="I57" s="159" t="str">
        <f>VLOOKUP(E57,VIP!$A$2:$O12056,8,FALSE)</f>
        <v>Si</v>
      </c>
      <c r="J57" s="159" t="str">
        <f>VLOOKUP(E57,VIP!$A$2:$O12006,8,FALSE)</f>
        <v>Si</v>
      </c>
      <c r="K57" s="159" t="str">
        <f>VLOOKUP(E57,VIP!$A$2:$O15580,6,0)</f>
        <v>NO</v>
      </c>
      <c r="L57" s="140" t="s">
        <v>2239</v>
      </c>
      <c r="M57" s="95" t="s">
        <v>2438</v>
      </c>
      <c r="N57" s="95" t="s">
        <v>2444</v>
      </c>
      <c r="O57" s="159" t="s">
        <v>2446</v>
      </c>
      <c r="P57" s="159"/>
      <c r="Q57" s="157" t="s">
        <v>2239</v>
      </c>
      <c r="R57" s="101"/>
      <c r="S57" s="101"/>
      <c r="T57" s="101"/>
      <c r="U57" s="78"/>
      <c r="V57" s="69"/>
    </row>
    <row r="58" spans="1:23" ht="18" x14ac:dyDescent="0.25">
      <c r="A58" s="159" t="str">
        <f>VLOOKUP(E58,'LISTADO ATM'!$A$2:$C$901,3,0)</f>
        <v>SUR</v>
      </c>
      <c r="B58" s="150" t="s">
        <v>2673</v>
      </c>
      <c r="C58" s="96">
        <v>44426.80740740741</v>
      </c>
      <c r="D58" s="96" t="s">
        <v>2174</v>
      </c>
      <c r="E58" s="136">
        <v>50</v>
      </c>
      <c r="F58" s="159" t="str">
        <f>VLOOKUP(E58,VIP!$A$2:$O15129,2,0)</f>
        <v>DRBR050</v>
      </c>
      <c r="G58" s="159" t="str">
        <f>VLOOKUP(E58,'LISTADO ATM'!$A$2:$B$900,2,0)</f>
        <v xml:space="preserve">ATM Oficina Padre Las Casas (Azua) </v>
      </c>
      <c r="H58" s="159" t="str">
        <f>VLOOKUP(E58,VIP!$A$2:$O20090,7,FALSE)</f>
        <v>Si</v>
      </c>
      <c r="I58" s="159" t="str">
        <f>VLOOKUP(E58,VIP!$A$2:$O12055,8,FALSE)</f>
        <v>Si</v>
      </c>
      <c r="J58" s="159" t="str">
        <f>VLOOKUP(E58,VIP!$A$2:$O12005,8,FALSE)</f>
        <v>Si</v>
      </c>
      <c r="K58" s="159" t="str">
        <f>VLOOKUP(E58,VIP!$A$2:$O15579,6,0)</f>
        <v>NO</v>
      </c>
      <c r="L58" s="140" t="s">
        <v>2649</v>
      </c>
      <c r="M58" s="95" t="s">
        <v>2438</v>
      </c>
      <c r="N58" s="95" t="s">
        <v>2444</v>
      </c>
      <c r="O58" s="159" t="s">
        <v>2446</v>
      </c>
      <c r="P58" s="159" t="s">
        <v>2644</v>
      </c>
      <c r="Q58" s="157" t="s">
        <v>2649</v>
      </c>
      <c r="R58" s="101"/>
      <c r="S58" s="101"/>
      <c r="T58" s="101"/>
      <c r="U58" s="78"/>
      <c r="V58" s="69"/>
    </row>
    <row r="59" spans="1:23" ht="18" x14ac:dyDescent="0.25">
      <c r="A59" s="159" t="str">
        <f>VLOOKUP(E59,'LISTADO ATM'!$A$2:$C$901,3,0)</f>
        <v>DISTRITO NACIONAL</v>
      </c>
      <c r="B59" s="150" t="s">
        <v>2672</v>
      </c>
      <c r="C59" s="96">
        <v>44426.811759259261</v>
      </c>
      <c r="D59" s="96" t="s">
        <v>2174</v>
      </c>
      <c r="E59" s="136">
        <v>931</v>
      </c>
      <c r="F59" s="159" t="str">
        <f>VLOOKUP(E59,VIP!$A$2:$O15127,2,0)</f>
        <v>DRBR24N</v>
      </c>
      <c r="G59" s="159" t="str">
        <f>VLOOKUP(E59,'LISTADO ATM'!$A$2:$B$900,2,0)</f>
        <v xml:space="preserve">ATM Autobanco Luperón I </v>
      </c>
      <c r="H59" s="159" t="str">
        <f>VLOOKUP(E59,VIP!$A$2:$O20088,7,FALSE)</f>
        <v>Si</v>
      </c>
      <c r="I59" s="159" t="str">
        <f>VLOOKUP(E59,VIP!$A$2:$O12053,8,FALSE)</f>
        <v>Si</v>
      </c>
      <c r="J59" s="159" t="str">
        <f>VLOOKUP(E59,VIP!$A$2:$O12003,8,FALSE)</f>
        <v>Si</v>
      </c>
      <c r="K59" s="159" t="str">
        <f>VLOOKUP(E59,VIP!$A$2:$O15577,6,0)</f>
        <v>NO</v>
      </c>
      <c r="L59" s="140" t="s">
        <v>2649</v>
      </c>
      <c r="M59" s="95" t="s">
        <v>2438</v>
      </c>
      <c r="N59" s="95" t="s">
        <v>2444</v>
      </c>
      <c r="O59" s="159" t="s">
        <v>2446</v>
      </c>
      <c r="P59" s="159" t="s">
        <v>2644</v>
      </c>
      <c r="Q59" s="157" t="s">
        <v>2649</v>
      </c>
      <c r="R59" s="44"/>
      <c r="S59" s="101"/>
      <c r="T59" s="101"/>
      <c r="U59" s="101"/>
      <c r="V59" s="78"/>
      <c r="W59" s="69"/>
    </row>
    <row r="60" spans="1:23" ht="18" x14ac:dyDescent="0.25">
      <c r="A60" s="159" t="str">
        <f>VLOOKUP(E60,'LISTADO ATM'!$A$2:$C$901,3,0)</f>
        <v>DISTRITO NACIONAL</v>
      </c>
      <c r="B60" s="150" t="s">
        <v>2699</v>
      </c>
      <c r="C60" s="96">
        <v>44426.860752314817</v>
      </c>
      <c r="D60" s="96" t="s">
        <v>2441</v>
      </c>
      <c r="E60" s="136">
        <v>993</v>
      </c>
      <c r="F60" s="159" t="str">
        <f>VLOOKUP(E60,VIP!$A$2:$O15136,2,0)</f>
        <v>DRBR993</v>
      </c>
      <c r="G60" s="159" t="str">
        <f>VLOOKUP(E60,'LISTADO ATM'!$A$2:$B$900,2,0)</f>
        <v xml:space="preserve">ATM Centro Medico Integral II </v>
      </c>
      <c r="H60" s="159" t="str">
        <f>VLOOKUP(E60,VIP!$A$2:$O20097,7,FALSE)</f>
        <v>Si</v>
      </c>
      <c r="I60" s="159" t="str">
        <f>VLOOKUP(E60,VIP!$A$2:$O12062,8,FALSE)</f>
        <v>Si</v>
      </c>
      <c r="J60" s="159" t="str">
        <f>VLOOKUP(E60,VIP!$A$2:$O12012,8,FALSE)</f>
        <v>Si</v>
      </c>
      <c r="K60" s="159" t="str">
        <f>VLOOKUP(E60,VIP!$A$2:$O15586,6,0)</f>
        <v>NO</v>
      </c>
      <c r="L60" s="140" t="s">
        <v>2696</v>
      </c>
      <c r="M60" s="95" t="s">
        <v>2438</v>
      </c>
      <c r="N60" s="95" t="s">
        <v>2444</v>
      </c>
      <c r="O60" s="159" t="s">
        <v>2445</v>
      </c>
      <c r="P60" s="159"/>
      <c r="Q60" s="157" t="s">
        <v>2696</v>
      </c>
    </row>
    <row r="61" spans="1:23" ht="18" x14ac:dyDescent="0.25">
      <c r="A61" s="159" t="str">
        <f>VLOOKUP(E61,'LISTADO ATM'!$A$2:$C$901,3,0)</f>
        <v>DISTRITO NACIONAL</v>
      </c>
      <c r="B61" s="150" t="s">
        <v>2698</v>
      </c>
      <c r="C61" s="96">
        <v>44426.86277777778</v>
      </c>
      <c r="D61" s="96" t="s">
        <v>2441</v>
      </c>
      <c r="E61" s="136">
        <v>904</v>
      </c>
      <c r="F61" s="159" t="str">
        <f>VLOOKUP(E61,VIP!$A$2:$O15135,2,0)</f>
        <v>DRBR24B</v>
      </c>
      <c r="G61" s="159" t="str">
        <f>VLOOKUP(E61,'LISTADO ATM'!$A$2:$B$900,2,0)</f>
        <v xml:space="preserve">ATM Oficina Multicentro La Sirena Churchill </v>
      </c>
      <c r="H61" s="159" t="str">
        <f>VLOOKUP(E61,VIP!$A$2:$O20096,7,FALSE)</f>
        <v>Si</v>
      </c>
      <c r="I61" s="159" t="str">
        <f>VLOOKUP(E61,VIP!$A$2:$O12061,8,FALSE)</f>
        <v>Si</v>
      </c>
      <c r="J61" s="159" t="str">
        <f>VLOOKUP(E61,VIP!$A$2:$O12011,8,FALSE)</f>
        <v>Si</v>
      </c>
      <c r="K61" s="159" t="str">
        <f>VLOOKUP(E61,VIP!$A$2:$O15585,6,0)</f>
        <v>SI</v>
      </c>
      <c r="L61" s="140" t="s">
        <v>2410</v>
      </c>
      <c r="M61" s="95" t="s">
        <v>2438</v>
      </c>
      <c r="N61" s="95" t="s">
        <v>2444</v>
      </c>
      <c r="O61" s="159" t="s">
        <v>2445</v>
      </c>
      <c r="P61" s="159"/>
      <c r="Q61" s="157" t="s">
        <v>2410</v>
      </c>
    </row>
    <row r="62" spans="1:23" ht="18" x14ac:dyDescent="0.25">
      <c r="A62" s="159" t="str">
        <f>VLOOKUP(E62,'LISTADO ATM'!$A$2:$C$901,3,0)</f>
        <v>ESTE</v>
      </c>
      <c r="B62" s="150" t="s">
        <v>2697</v>
      </c>
      <c r="C62" s="96">
        <v>44426.866527777776</v>
      </c>
      <c r="D62" s="96" t="s">
        <v>2441</v>
      </c>
      <c r="E62" s="136">
        <v>651</v>
      </c>
      <c r="F62" s="159" t="str">
        <f>VLOOKUP(E62,VIP!$A$2:$O15134,2,0)</f>
        <v>DRBR651</v>
      </c>
      <c r="G62" s="159" t="str">
        <f>VLOOKUP(E62,'LISTADO ATM'!$A$2:$B$900,2,0)</f>
        <v>ATM Eco Petroleo Romana</v>
      </c>
      <c r="H62" s="159" t="str">
        <f>VLOOKUP(E62,VIP!$A$2:$O20095,7,FALSE)</f>
        <v>Si</v>
      </c>
      <c r="I62" s="159" t="str">
        <f>VLOOKUP(E62,VIP!$A$2:$O12060,8,FALSE)</f>
        <v>Si</v>
      </c>
      <c r="J62" s="159" t="str">
        <f>VLOOKUP(E62,VIP!$A$2:$O12010,8,FALSE)</f>
        <v>Si</v>
      </c>
      <c r="K62" s="159" t="str">
        <f>VLOOKUP(E62,VIP!$A$2:$O15584,6,0)</f>
        <v>NO</v>
      </c>
      <c r="L62" s="140" t="s">
        <v>2696</v>
      </c>
      <c r="M62" s="95" t="s">
        <v>2438</v>
      </c>
      <c r="N62" s="95" t="s">
        <v>2444</v>
      </c>
      <c r="O62" s="159" t="s">
        <v>2445</v>
      </c>
      <c r="P62" s="159"/>
      <c r="Q62" s="157" t="s">
        <v>2696</v>
      </c>
    </row>
    <row r="63" spans="1:23" ht="18" x14ac:dyDescent="0.25">
      <c r="A63" s="159" t="str">
        <f>VLOOKUP(E63,'LISTADO ATM'!$A$2:$C$901,3,0)</f>
        <v>NORTE</v>
      </c>
      <c r="B63" s="150" t="s">
        <v>2695</v>
      </c>
      <c r="C63" s="96">
        <v>44426.868113425924</v>
      </c>
      <c r="D63" s="96" t="s">
        <v>2614</v>
      </c>
      <c r="E63" s="136">
        <v>736</v>
      </c>
      <c r="F63" s="159" t="str">
        <f>VLOOKUP(E63,VIP!$A$2:$O15133,2,0)</f>
        <v>DRBR071</v>
      </c>
      <c r="G63" s="159" t="str">
        <f>VLOOKUP(E63,'LISTADO ATM'!$A$2:$B$900,2,0)</f>
        <v xml:space="preserve">ATM Oficina Puerto Plata I </v>
      </c>
      <c r="H63" s="159" t="str">
        <f>VLOOKUP(E63,VIP!$A$2:$O20094,7,FALSE)</f>
        <v>Si</v>
      </c>
      <c r="I63" s="159" t="str">
        <f>VLOOKUP(E63,VIP!$A$2:$O12059,8,FALSE)</f>
        <v>Si</v>
      </c>
      <c r="J63" s="159" t="str">
        <f>VLOOKUP(E63,VIP!$A$2:$O12009,8,FALSE)</f>
        <v>Si</v>
      </c>
      <c r="K63" s="159" t="str">
        <f>VLOOKUP(E63,VIP!$A$2:$O15583,6,0)</f>
        <v>SI</v>
      </c>
      <c r="L63" s="140" t="s">
        <v>2696</v>
      </c>
      <c r="M63" s="95" t="s">
        <v>2438</v>
      </c>
      <c r="N63" s="95" t="s">
        <v>2444</v>
      </c>
      <c r="O63" s="159" t="s">
        <v>2615</v>
      </c>
      <c r="P63" s="159"/>
      <c r="Q63" s="157" t="s">
        <v>2696</v>
      </c>
    </row>
    <row r="64" spans="1:23" ht="18" x14ac:dyDescent="0.25">
      <c r="A64" s="159" t="str">
        <f>VLOOKUP(E64,'LISTADO ATM'!$A$2:$C$901,3,0)</f>
        <v>SUR</v>
      </c>
      <c r="B64" s="150" t="s">
        <v>2694</v>
      </c>
      <c r="C64" s="96">
        <v>44426.899756944447</v>
      </c>
      <c r="D64" s="96" t="s">
        <v>2174</v>
      </c>
      <c r="E64" s="136">
        <v>89</v>
      </c>
      <c r="F64" s="159" t="str">
        <f>VLOOKUP(E64,VIP!$A$2:$O15132,2,0)</f>
        <v>DRBR089</v>
      </c>
      <c r="G64" s="159" t="str">
        <f>VLOOKUP(E64,'LISTADO ATM'!$A$2:$B$900,2,0)</f>
        <v xml:space="preserve">ATM UNP El Cercado (San Juan) </v>
      </c>
      <c r="H64" s="159" t="str">
        <f>VLOOKUP(E64,VIP!$A$2:$O20093,7,FALSE)</f>
        <v>Si</v>
      </c>
      <c r="I64" s="159" t="str">
        <f>VLOOKUP(E64,VIP!$A$2:$O12058,8,FALSE)</f>
        <v>Si</v>
      </c>
      <c r="J64" s="159" t="str">
        <f>VLOOKUP(E64,VIP!$A$2:$O12008,8,FALSE)</f>
        <v>Si</v>
      </c>
      <c r="K64" s="159" t="str">
        <f>VLOOKUP(E64,VIP!$A$2:$O15582,6,0)</f>
        <v>NO</v>
      </c>
      <c r="L64" s="140" t="s">
        <v>2456</v>
      </c>
      <c r="M64" s="95" t="s">
        <v>2438</v>
      </c>
      <c r="N64" s="95" t="s">
        <v>2444</v>
      </c>
      <c r="O64" s="159" t="s">
        <v>2446</v>
      </c>
      <c r="P64" s="159"/>
      <c r="Q64" s="157" t="s">
        <v>2456</v>
      </c>
    </row>
    <row r="65" spans="1:17" ht="18" x14ac:dyDescent="0.25">
      <c r="A65" s="159" t="str">
        <f>VLOOKUP(E65,'LISTADO ATM'!$A$2:$C$901,3,0)</f>
        <v>NORTE</v>
      </c>
      <c r="B65" s="150" t="s">
        <v>2693</v>
      </c>
      <c r="C65" s="96">
        <v>44426.900625000002</v>
      </c>
      <c r="D65" s="96" t="s">
        <v>2175</v>
      </c>
      <c r="E65" s="136">
        <v>282</v>
      </c>
      <c r="F65" s="159" t="str">
        <f>VLOOKUP(E65,VIP!$A$2:$O15131,2,0)</f>
        <v>DRBR282</v>
      </c>
      <c r="G65" s="159" t="str">
        <f>VLOOKUP(E65,'LISTADO ATM'!$A$2:$B$900,2,0)</f>
        <v xml:space="preserve">ATM Autobanco Nibaje </v>
      </c>
      <c r="H65" s="159" t="str">
        <f>VLOOKUP(E65,VIP!$A$2:$O20092,7,FALSE)</f>
        <v>Si</v>
      </c>
      <c r="I65" s="159" t="str">
        <f>VLOOKUP(E65,VIP!$A$2:$O12057,8,FALSE)</f>
        <v>Si</v>
      </c>
      <c r="J65" s="159" t="str">
        <f>VLOOKUP(E65,VIP!$A$2:$O12007,8,FALSE)</f>
        <v>Si</v>
      </c>
      <c r="K65" s="159" t="str">
        <f>VLOOKUP(E65,VIP!$A$2:$O15581,6,0)</f>
        <v>NO</v>
      </c>
      <c r="L65" s="140" t="s">
        <v>2213</v>
      </c>
      <c r="M65" s="95" t="s">
        <v>2438</v>
      </c>
      <c r="N65" s="95" t="s">
        <v>2444</v>
      </c>
      <c r="O65" s="159" t="s">
        <v>2583</v>
      </c>
      <c r="P65" s="159"/>
      <c r="Q65" s="157" t="s">
        <v>2213</v>
      </c>
    </row>
    <row r="66" spans="1:17" ht="18" x14ac:dyDescent="0.25">
      <c r="A66" s="159" t="str">
        <f>VLOOKUP(E66,'LISTADO ATM'!$A$2:$C$901,3,0)</f>
        <v>DISTRITO NACIONAL</v>
      </c>
      <c r="B66" s="150" t="s">
        <v>2692</v>
      </c>
      <c r="C66" s="96">
        <v>44426.946111111109</v>
      </c>
      <c r="D66" s="96" t="s">
        <v>2174</v>
      </c>
      <c r="E66" s="136">
        <v>587</v>
      </c>
      <c r="F66" s="159" t="str">
        <f>VLOOKUP(E66,VIP!$A$2:$O15130,2,0)</f>
        <v>DRBR123</v>
      </c>
      <c r="G66" s="159" t="str">
        <f>VLOOKUP(E66,'LISTADO ATM'!$A$2:$B$900,2,0)</f>
        <v xml:space="preserve">ATM Cuerpo de Ayudantes Militares </v>
      </c>
      <c r="H66" s="159" t="str">
        <f>VLOOKUP(E66,VIP!$A$2:$O20091,7,FALSE)</f>
        <v>Si</v>
      </c>
      <c r="I66" s="159" t="str">
        <f>VLOOKUP(E66,VIP!$A$2:$O12056,8,FALSE)</f>
        <v>Si</v>
      </c>
      <c r="J66" s="159" t="str">
        <f>VLOOKUP(E66,VIP!$A$2:$O12006,8,FALSE)</f>
        <v>Si</v>
      </c>
      <c r="K66" s="159" t="str">
        <f>VLOOKUP(E66,VIP!$A$2:$O15580,6,0)</f>
        <v>NO</v>
      </c>
      <c r="L66" s="140" t="s">
        <v>2213</v>
      </c>
      <c r="M66" s="95" t="s">
        <v>2438</v>
      </c>
      <c r="N66" s="95" t="s">
        <v>2444</v>
      </c>
      <c r="O66" s="159" t="s">
        <v>2446</v>
      </c>
      <c r="P66" s="159"/>
      <c r="Q66" s="157" t="s">
        <v>2213</v>
      </c>
    </row>
    <row r="67" spans="1:17" ht="18" x14ac:dyDescent="0.25">
      <c r="A67" s="159" t="str">
        <f>VLOOKUP(E67,'LISTADO ATM'!$A$2:$C$901,3,0)</f>
        <v>DISTRITO NACIONAL</v>
      </c>
      <c r="B67" s="150" t="s">
        <v>2691</v>
      </c>
      <c r="C67" s="96">
        <v>44426.947372685187</v>
      </c>
      <c r="D67" s="96" t="s">
        <v>2174</v>
      </c>
      <c r="E67" s="136">
        <v>622</v>
      </c>
      <c r="F67" s="159" t="str">
        <f>VLOOKUP(E67,VIP!$A$2:$O15129,2,0)</f>
        <v>DRBR622</v>
      </c>
      <c r="G67" s="159" t="str">
        <f>VLOOKUP(E67,'LISTADO ATM'!$A$2:$B$900,2,0)</f>
        <v xml:space="preserve">ATM Ayuntamiento D.N. </v>
      </c>
      <c r="H67" s="159" t="str">
        <f>VLOOKUP(E67,VIP!$A$2:$O20090,7,FALSE)</f>
        <v>Si</v>
      </c>
      <c r="I67" s="159" t="str">
        <f>VLOOKUP(E67,VIP!$A$2:$O12055,8,FALSE)</f>
        <v>Si</v>
      </c>
      <c r="J67" s="159" t="str">
        <f>VLOOKUP(E67,VIP!$A$2:$O12005,8,FALSE)</f>
        <v>Si</v>
      </c>
      <c r="K67" s="159" t="str">
        <f>VLOOKUP(E67,VIP!$A$2:$O15579,6,0)</f>
        <v>NO</v>
      </c>
      <c r="L67" s="140" t="s">
        <v>2239</v>
      </c>
      <c r="M67" s="95" t="s">
        <v>2438</v>
      </c>
      <c r="N67" s="95" t="s">
        <v>2444</v>
      </c>
      <c r="O67" s="159" t="s">
        <v>2446</v>
      </c>
      <c r="P67" s="159"/>
      <c r="Q67" s="157" t="s">
        <v>2239</v>
      </c>
    </row>
    <row r="68" spans="1:17" s="123" customFormat="1" ht="18" x14ac:dyDescent="0.25">
      <c r="A68" s="159" t="str">
        <f>VLOOKUP(E68,'LISTADO ATM'!$A$2:$C$901,3,0)</f>
        <v>DISTRITO NACIONAL</v>
      </c>
      <c r="B68" s="150" t="s">
        <v>2690</v>
      </c>
      <c r="C68" s="96">
        <v>44426.94871527778</v>
      </c>
      <c r="D68" s="96" t="s">
        <v>2174</v>
      </c>
      <c r="E68" s="136">
        <v>719</v>
      </c>
      <c r="F68" s="159" t="str">
        <f>VLOOKUP(E68,VIP!$A$2:$O15143,2,0)</f>
        <v>DRBR419</v>
      </c>
      <c r="G68" s="159" t="str">
        <f>VLOOKUP(E68,'LISTADO ATM'!$A$2:$B$900,2,0)</f>
        <v xml:space="preserve">ATM Ayuntamiento Municipal San Luís </v>
      </c>
      <c r="H68" s="159" t="str">
        <f>VLOOKUP(E68,VIP!$A$2:$O20104,7,FALSE)</f>
        <v>Si</v>
      </c>
      <c r="I68" s="159" t="str">
        <f>VLOOKUP(E68,VIP!$A$2:$O12069,8,FALSE)</f>
        <v>Si</v>
      </c>
      <c r="J68" s="159" t="str">
        <f>VLOOKUP(E68,VIP!$A$2:$O12019,8,FALSE)</f>
        <v>Si</v>
      </c>
      <c r="K68" s="159" t="str">
        <f>VLOOKUP(E68,VIP!$A$2:$O15593,6,0)</f>
        <v>NO</v>
      </c>
      <c r="L68" s="140" t="s">
        <v>2239</v>
      </c>
      <c r="M68" s="95" t="s">
        <v>2438</v>
      </c>
      <c r="N68" s="95" t="s">
        <v>2444</v>
      </c>
      <c r="O68" s="159" t="s">
        <v>2446</v>
      </c>
      <c r="P68" s="159"/>
      <c r="Q68" s="157" t="s">
        <v>2239</v>
      </c>
    </row>
    <row r="69" spans="1:17" s="123" customFormat="1" ht="18" x14ac:dyDescent="0.25">
      <c r="A69" s="159" t="str">
        <f>VLOOKUP(E69,'LISTADO ATM'!$A$2:$C$901,3,0)</f>
        <v>DISTRITO NACIONAL</v>
      </c>
      <c r="B69" s="150" t="s">
        <v>2711</v>
      </c>
      <c r="C69" s="96">
        <v>44427.024965277778</v>
      </c>
      <c r="D69" s="96" t="s">
        <v>2441</v>
      </c>
      <c r="E69" s="136">
        <v>536</v>
      </c>
      <c r="F69" s="159" t="str">
        <f>VLOOKUP(E69,VIP!$A$2:$O15142,2,0)</f>
        <v>DRBR509</v>
      </c>
      <c r="G69" s="159" t="str">
        <f>VLOOKUP(E69,'LISTADO ATM'!$A$2:$B$900,2,0)</f>
        <v xml:space="preserve">ATM Super Lama San Isidro </v>
      </c>
      <c r="H69" s="159" t="str">
        <f>VLOOKUP(E69,VIP!$A$2:$O20103,7,FALSE)</f>
        <v>Si</v>
      </c>
      <c r="I69" s="159" t="str">
        <f>VLOOKUP(E69,VIP!$A$2:$O12068,8,FALSE)</f>
        <v>Si</v>
      </c>
      <c r="J69" s="159" t="str">
        <f>VLOOKUP(E69,VIP!$A$2:$O12018,8,FALSE)</f>
        <v>Si</v>
      </c>
      <c r="K69" s="159" t="str">
        <f>VLOOKUP(E69,VIP!$A$2:$O15592,6,0)</f>
        <v>NO</v>
      </c>
      <c r="L69" s="140" t="s">
        <v>2712</v>
      </c>
      <c r="M69" s="95" t="s">
        <v>2438</v>
      </c>
      <c r="N69" s="95" t="s">
        <v>2444</v>
      </c>
      <c r="O69" s="159" t="s">
        <v>2445</v>
      </c>
      <c r="P69" s="159"/>
      <c r="Q69" s="157" t="s">
        <v>2712</v>
      </c>
    </row>
    <row r="70" spans="1:17" s="123" customFormat="1" ht="18" x14ac:dyDescent="0.25">
      <c r="A70" s="159" t="str">
        <f>VLOOKUP(E70,'LISTADO ATM'!$A$2:$C$901,3,0)</f>
        <v>NORTE</v>
      </c>
      <c r="B70" s="150" t="s">
        <v>2710</v>
      </c>
      <c r="C70" s="96">
        <v>44427.029803240737</v>
      </c>
      <c r="D70" s="96" t="s">
        <v>2614</v>
      </c>
      <c r="E70" s="136">
        <v>304</v>
      </c>
      <c r="F70" s="159" t="str">
        <f>VLOOKUP(E70,VIP!$A$2:$O15141,2,0)</f>
        <v>DRBR304</v>
      </c>
      <c r="G70" s="159" t="str">
        <f>VLOOKUP(E70,'LISTADO ATM'!$A$2:$B$900,2,0)</f>
        <v xml:space="preserve">ATM Multicentro La Sirena Estrella Sadhala </v>
      </c>
      <c r="H70" s="159" t="str">
        <f>VLOOKUP(E70,VIP!$A$2:$O20102,7,FALSE)</f>
        <v>Si</v>
      </c>
      <c r="I70" s="159" t="str">
        <f>VLOOKUP(E70,VIP!$A$2:$O12067,8,FALSE)</f>
        <v>Si</v>
      </c>
      <c r="J70" s="159" t="str">
        <f>VLOOKUP(E70,VIP!$A$2:$O12017,8,FALSE)</f>
        <v>Si</v>
      </c>
      <c r="K70" s="159" t="str">
        <f>VLOOKUP(E70,VIP!$A$2:$O15591,6,0)</f>
        <v>NO</v>
      </c>
      <c r="L70" s="140" t="s">
        <v>2712</v>
      </c>
      <c r="M70" s="95" t="s">
        <v>2438</v>
      </c>
      <c r="N70" s="95" t="s">
        <v>2444</v>
      </c>
      <c r="O70" s="159" t="s">
        <v>2615</v>
      </c>
      <c r="P70" s="159"/>
      <c r="Q70" s="157" t="s">
        <v>2712</v>
      </c>
    </row>
    <row r="71" spans="1:17" s="123" customFormat="1" ht="18" x14ac:dyDescent="0.25">
      <c r="A71" s="159" t="str">
        <f>VLOOKUP(E71,'LISTADO ATM'!$A$2:$C$901,3,0)</f>
        <v>DISTRITO NACIONAL</v>
      </c>
      <c r="B71" s="150" t="s">
        <v>2709</v>
      </c>
      <c r="C71" s="96">
        <v>44427.031712962962</v>
      </c>
      <c r="D71" s="96" t="s">
        <v>2174</v>
      </c>
      <c r="E71" s="136">
        <v>744</v>
      </c>
      <c r="F71" s="159" t="str">
        <f>VLOOKUP(E71,VIP!$A$2:$O15140,2,0)</f>
        <v>DRBR289</v>
      </c>
      <c r="G71" s="159" t="str">
        <f>VLOOKUP(E71,'LISTADO ATM'!$A$2:$B$900,2,0)</f>
        <v xml:space="preserve">ATM Multicentro La Sirena Venezuela </v>
      </c>
      <c r="H71" s="159" t="str">
        <f>VLOOKUP(E71,VIP!$A$2:$O20101,7,FALSE)</f>
        <v>Si</v>
      </c>
      <c r="I71" s="159" t="str">
        <f>VLOOKUP(E71,VIP!$A$2:$O12066,8,FALSE)</f>
        <v>Si</v>
      </c>
      <c r="J71" s="159" t="str">
        <f>VLOOKUP(E71,VIP!$A$2:$O12016,8,FALSE)</f>
        <v>Si</v>
      </c>
      <c r="K71" s="159" t="str">
        <f>VLOOKUP(E71,VIP!$A$2:$O15590,6,0)</f>
        <v>SI</v>
      </c>
      <c r="L71" s="140" t="s">
        <v>2239</v>
      </c>
      <c r="M71" s="95" t="s">
        <v>2438</v>
      </c>
      <c r="N71" s="95" t="s">
        <v>2444</v>
      </c>
      <c r="O71" s="159" t="s">
        <v>2446</v>
      </c>
      <c r="P71" s="159"/>
      <c r="Q71" s="157" t="s">
        <v>2239</v>
      </c>
    </row>
    <row r="72" spans="1:17" s="123" customFormat="1" ht="18" x14ac:dyDescent="0.25">
      <c r="A72" s="159" t="str">
        <f>VLOOKUP(E72,'LISTADO ATM'!$A$2:$C$901,3,0)</f>
        <v>DISTRITO NACIONAL</v>
      </c>
      <c r="B72" s="150" t="s">
        <v>2708</v>
      </c>
      <c r="C72" s="96">
        <v>44427.060879629629</v>
      </c>
      <c r="D72" s="96" t="s">
        <v>2441</v>
      </c>
      <c r="E72" s="136">
        <v>162</v>
      </c>
      <c r="F72" s="159" t="str">
        <f>VLOOKUP(E72,VIP!$A$2:$O15139,2,0)</f>
        <v>DRBR162</v>
      </c>
      <c r="G72" s="159" t="str">
        <f>VLOOKUP(E72,'LISTADO ATM'!$A$2:$B$900,2,0)</f>
        <v xml:space="preserve">ATM Oficina Tiradentes I </v>
      </c>
      <c r="H72" s="159" t="str">
        <f>VLOOKUP(E72,VIP!$A$2:$O20100,7,FALSE)</f>
        <v>Si</v>
      </c>
      <c r="I72" s="159" t="str">
        <f>VLOOKUP(E72,VIP!$A$2:$O12065,8,FALSE)</f>
        <v>Si</v>
      </c>
      <c r="J72" s="159" t="str">
        <f>VLOOKUP(E72,VIP!$A$2:$O12015,8,FALSE)</f>
        <v>Si</v>
      </c>
      <c r="K72" s="159" t="str">
        <f>VLOOKUP(E72,VIP!$A$2:$O15589,6,0)</f>
        <v>NO</v>
      </c>
      <c r="L72" s="140" t="s">
        <v>2434</v>
      </c>
      <c r="M72" s="95" t="s">
        <v>2438</v>
      </c>
      <c r="N72" s="95" t="s">
        <v>2444</v>
      </c>
      <c r="O72" s="159" t="s">
        <v>2445</v>
      </c>
      <c r="P72" s="159"/>
      <c r="Q72" s="157" t="s">
        <v>2434</v>
      </c>
    </row>
    <row r="73" spans="1:17" s="123" customFormat="1" ht="18" x14ac:dyDescent="0.25">
      <c r="A73" s="159" t="str">
        <f>VLOOKUP(E73,'LISTADO ATM'!$A$2:$C$901,3,0)</f>
        <v>DISTRITO NACIONAL</v>
      </c>
      <c r="B73" s="150" t="s">
        <v>2707</v>
      </c>
      <c r="C73" s="96">
        <v>44427.08792824074</v>
      </c>
      <c r="D73" s="96" t="s">
        <v>2441</v>
      </c>
      <c r="E73" s="136">
        <v>958</v>
      </c>
      <c r="F73" s="159" t="str">
        <f>VLOOKUP(E73,VIP!$A$2:$O15138,2,0)</f>
        <v>DRBR958</v>
      </c>
      <c r="G73" s="159" t="str">
        <f>VLOOKUP(E73,'LISTADO ATM'!$A$2:$B$900,2,0)</f>
        <v xml:space="preserve">ATM Olé Aut. San Isidro </v>
      </c>
      <c r="H73" s="159" t="str">
        <f>VLOOKUP(E73,VIP!$A$2:$O20099,7,FALSE)</f>
        <v>Si</v>
      </c>
      <c r="I73" s="159" t="str">
        <f>VLOOKUP(E73,VIP!$A$2:$O12064,8,FALSE)</f>
        <v>Si</v>
      </c>
      <c r="J73" s="159" t="str">
        <f>VLOOKUP(E73,VIP!$A$2:$O12014,8,FALSE)</f>
        <v>Si</v>
      </c>
      <c r="K73" s="159" t="str">
        <f>VLOOKUP(E73,VIP!$A$2:$O15588,6,0)</f>
        <v>NO</v>
      </c>
      <c r="L73" s="140" t="s">
        <v>2410</v>
      </c>
      <c r="M73" s="95" t="s">
        <v>2438</v>
      </c>
      <c r="N73" s="95" t="s">
        <v>2444</v>
      </c>
      <c r="O73" s="159" t="s">
        <v>2445</v>
      </c>
      <c r="P73" s="159"/>
      <c r="Q73" s="157" t="s">
        <v>2410</v>
      </c>
    </row>
    <row r="74" spans="1:17" s="123" customFormat="1" ht="18" x14ac:dyDescent="0.25">
      <c r="A74" s="159" t="str">
        <f>VLOOKUP(E74,'LISTADO ATM'!$A$2:$C$901,3,0)</f>
        <v>DISTRITO NACIONAL</v>
      </c>
      <c r="B74" s="150" t="s">
        <v>2706</v>
      </c>
      <c r="C74" s="96">
        <v>44427.089166666665</v>
      </c>
      <c r="D74" s="96" t="s">
        <v>2460</v>
      </c>
      <c r="E74" s="136">
        <v>911</v>
      </c>
      <c r="F74" s="159" t="str">
        <f>VLOOKUP(E74,VIP!$A$2:$O15137,2,0)</f>
        <v>DRBR911</v>
      </c>
      <c r="G74" s="159" t="str">
        <f>VLOOKUP(E74,'LISTADO ATM'!$A$2:$B$900,2,0)</f>
        <v xml:space="preserve">ATM Oficina Venezuela II </v>
      </c>
      <c r="H74" s="159" t="str">
        <f>VLOOKUP(E74,VIP!$A$2:$O20098,7,FALSE)</f>
        <v>Si</v>
      </c>
      <c r="I74" s="159" t="str">
        <f>VLOOKUP(E74,VIP!$A$2:$O12063,8,FALSE)</f>
        <v>Si</v>
      </c>
      <c r="J74" s="159" t="str">
        <f>VLOOKUP(E74,VIP!$A$2:$O12013,8,FALSE)</f>
        <v>Si</v>
      </c>
      <c r="K74" s="159" t="str">
        <f>VLOOKUP(E74,VIP!$A$2:$O15587,6,0)</f>
        <v>SI</v>
      </c>
      <c r="L74" s="140" t="s">
        <v>2434</v>
      </c>
      <c r="M74" s="95" t="s">
        <v>2438</v>
      </c>
      <c r="N74" s="95" t="s">
        <v>2444</v>
      </c>
      <c r="O74" s="159" t="s">
        <v>2713</v>
      </c>
      <c r="P74" s="159"/>
      <c r="Q74" s="157" t="s">
        <v>2434</v>
      </c>
    </row>
    <row r="75" spans="1:17" s="123" customFormat="1" ht="18" x14ac:dyDescent="0.25">
      <c r="A75" s="159" t="str">
        <f>VLOOKUP(E75,'LISTADO ATM'!$A$2:$C$901,3,0)</f>
        <v>NORTE</v>
      </c>
      <c r="B75" s="150" t="s">
        <v>2705</v>
      </c>
      <c r="C75" s="96">
        <v>44427.224490740744</v>
      </c>
      <c r="D75" s="96" t="s">
        <v>2174</v>
      </c>
      <c r="E75" s="136">
        <v>144</v>
      </c>
      <c r="F75" s="159" t="str">
        <f>VLOOKUP(E75,VIP!$A$2:$O15136,2,0)</f>
        <v>DRBR144</v>
      </c>
      <c r="G75" s="159" t="str">
        <f>VLOOKUP(E75,'LISTADO ATM'!$A$2:$B$900,2,0)</f>
        <v xml:space="preserve">ATM Oficina Villa Altagracia </v>
      </c>
      <c r="H75" s="159" t="str">
        <f>VLOOKUP(E75,VIP!$A$2:$O20097,7,FALSE)</f>
        <v>Si</v>
      </c>
      <c r="I75" s="159" t="str">
        <f>VLOOKUP(E75,VIP!$A$2:$O12062,8,FALSE)</f>
        <v>Si</v>
      </c>
      <c r="J75" s="159" t="str">
        <f>VLOOKUP(E75,VIP!$A$2:$O12012,8,FALSE)</f>
        <v>Si</v>
      </c>
      <c r="K75" s="159" t="str">
        <f>VLOOKUP(E75,VIP!$A$2:$O15586,6,0)</f>
        <v>SI</v>
      </c>
      <c r="L75" s="140" t="s">
        <v>2239</v>
      </c>
      <c r="M75" s="95" t="s">
        <v>2438</v>
      </c>
      <c r="N75" s="95" t="s">
        <v>2444</v>
      </c>
      <c r="O75" s="159" t="s">
        <v>2446</v>
      </c>
      <c r="P75" s="159"/>
      <c r="Q75" s="157" t="s">
        <v>2239</v>
      </c>
    </row>
    <row r="76" spans="1:17" s="123" customFormat="1" ht="18" x14ac:dyDescent="0.25">
      <c r="A76" s="159" t="str">
        <f>VLOOKUP(E76,'LISTADO ATM'!$A$2:$C$901,3,0)</f>
        <v>NORTE</v>
      </c>
      <c r="B76" s="150" t="s">
        <v>2704</v>
      </c>
      <c r="C76" s="96">
        <v>44427.225138888891</v>
      </c>
      <c r="D76" s="96" t="s">
        <v>2175</v>
      </c>
      <c r="E76" s="136">
        <v>257</v>
      </c>
      <c r="F76" s="159" t="str">
        <f>VLOOKUP(E76,VIP!$A$2:$O15135,2,0)</f>
        <v>DRBR257</v>
      </c>
      <c r="G76" s="159" t="str">
        <f>VLOOKUP(E76,'LISTADO ATM'!$A$2:$B$900,2,0)</f>
        <v xml:space="preserve">ATM S/M Pola (Santiago) </v>
      </c>
      <c r="H76" s="159" t="str">
        <f>VLOOKUP(E76,VIP!$A$2:$O20096,7,FALSE)</f>
        <v>Si</v>
      </c>
      <c r="I76" s="159" t="str">
        <f>VLOOKUP(E76,VIP!$A$2:$O12061,8,FALSE)</f>
        <v>Si</v>
      </c>
      <c r="J76" s="159" t="str">
        <f>VLOOKUP(E76,VIP!$A$2:$O12011,8,FALSE)</f>
        <v>Si</v>
      </c>
      <c r="K76" s="159" t="str">
        <f>VLOOKUP(E76,VIP!$A$2:$O15585,6,0)</f>
        <v>NO</v>
      </c>
      <c r="L76" s="140" t="s">
        <v>2239</v>
      </c>
      <c r="M76" s="95" t="s">
        <v>2438</v>
      </c>
      <c r="N76" s="95" t="s">
        <v>2444</v>
      </c>
      <c r="O76" s="159" t="s">
        <v>2583</v>
      </c>
      <c r="P76" s="159"/>
      <c r="Q76" s="157" t="s">
        <v>2239</v>
      </c>
    </row>
    <row r="77" spans="1:17" s="123" customFormat="1" ht="18" x14ac:dyDescent="0.25">
      <c r="A77" s="159" t="str">
        <f>VLOOKUP(E77,'LISTADO ATM'!$A$2:$C$901,3,0)</f>
        <v>DISTRITO NACIONAL</v>
      </c>
      <c r="B77" s="150" t="s">
        <v>2703</v>
      </c>
      <c r="C77" s="96">
        <v>44427.225740740738</v>
      </c>
      <c r="D77" s="96" t="s">
        <v>2174</v>
      </c>
      <c r="E77" s="136">
        <v>971</v>
      </c>
      <c r="F77" s="159" t="str">
        <f>VLOOKUP(E77,VIP!$A$2:$O15134,2,0)</f>
        <v>DRBR24U</v>
      </c>
      <c r="G77" s="159" t="str">
        <f>VLOOKUP(E77,'LISTADO ATM'!$A$2:$B$900,2,0)</f>
        <v xml:space="preserve">ATM Club Banreservas I </v>
      </c>
      <c r="H77" s="159" t="str">
        <f>VLOOKUP(E77,VIP!$A$2:$O20095,7,FALSE)</f>
        <v>Si</v>
      </c>
      <c r="I77" s="159" t="str">
        <f>VLOOKUP(E77,VIP!$A$2:$O12060,8,FALSE)</f>
        <v>Si</v>
      </c>
      <c r="J77" s="159" t="str">
        <f>VLOOKUP(E77,VIP!$A$2:$O12010,8,FALSE)</f>
        <v>Si</v>
      </c>
      <c r="K77" s="159" t="str">
        <f>VLOOKUP(E77,VIP!$A$2:$O15584,6,0)</f>
        <v>NO</v>
      </c>
      <c r="L77" s="140" t="s">
        <v>2213</v>
      </c>
      <c r="M77" s="95" t="s">
        <v>2438</v>
      </c>
      <c r="N77" s="95" t="s">
        <v>2444</v>
      </c>
      <c r="O77" s="159" t="s">
        <v>2446</v>
      </c>
      <c r="P77" s="159"/>
      <c r="Q77" s="157" t="s">
        <v>2213</v>
      </c>
    </row>
    <row r="78" spans="1:17" s="123" customFormat="1" ht="18" x14ac:dyDescent="0.25">
      <c r="A78" s="159" t="str">
        <f>VLOOKUP(E78,'LISTADO ATM'!$A$2:$C$901,3,0)</f>
        <v>DISTRITO NACIONAL</v>
      </c>
      <c r="B78" s="150" t="s">
        <v>2702</v>
      </c>
      <c r="C78" s="96">
        <v>44427.226203703707</v>
      </c>
      <c r="D78" s="96" t="s">
        <v>2174</v>
      </c>
      <c r="E78" s="136">
        <v>858</v>
      </c>
      <c r="F78" s="159" t="str">
        <f>VLOOKUP(E78,VIP!$A$2:$O15133,2,0)</f>
        <v>DRBR858</v>
      </c>
      <c r="G78" s="159" t="str">
        <f>VLOOKUP(E78,'LISTADO ATM'!$A$2:$B$900,2,0)</f>
        <v xml:space="preserve">ATM Cooperativa Maestros (COOPNAMA) </v>
      </c>
      <c r="H78" s="159" t="str">
        <f>VLOOKUP(E78,VIP!$A$2:$O20094,7,FALSE)</f>
        <v>Si</v>
      </c>
      <c r="I78" s="159" t="str">
        <f>VLOOKUP(E78,VIP!$A$2:$O12059,8,FALSE)</f>
        <v>No</v>
      </c>
      <c r="J78" s="159" t="str">
        <f>VLOOKUP(E78,VIP!$A$2:$O12009,8,FALSE)</f>
        <v>No</v>
      </c>
      <c r="K78" s="159" t="str">
        <f>VLOOKUP(E78,VIP!$A$2:$O15583,6,0)</f>
        <v>NO</v>
      </c>
      <c r="L78" s="140" t="s">
        <v>2213</v>
      </c>
      <c r="M78" s="95" t="s">
        <v>2438</v>
      </c>
      <c r="N78" s="95" t="s">
        <v>2444</v>
      </c>
      <c r="O78" s="159" t="s">
        <v>2446</v>
      </c>
      <c r="P78" s="159"/>
      <c r="Q78" s="157" t="s">
        <v>2213</v>
      </c>
    </row>
    <row r="79" spans="1:17" s="123" customFormat="1" ht="18" x14ac:dyDescent="0.25">
      <c r="A79" s="159" t="str">
        <f>VLOOKUP(E79,'LISTADO ATM'!$A$2:$C$901,3,0)</f>
        <v>DISTRITO NACIONAL</v>
      </c>
      <c r="B79" s="150" t="s">
        <v>2701</v>
      </c>
      <c r="C79" s="96">
        <v>44427.227083333331</v>
      </c>
      <c r="D79" s="96" t="s">
        <v>2174</v>
      </c>
      <c r="E79" s="136">
        <v>946</v>
      </c>
      <c r="F79" s="159" t="str">
        <f>VLOOKUP(E79,VIP!$A$2:$O15132,2,0)</f>
        <v>DRBR24R</v>
      </c>
      <c r="G79" s="159" t="str">
        <f>VLOOKUP(E79,'LISTADO ATM'!$A$2:$B$900,2,0)</f>
        <v xml:space="preserve">ATM Oficina Núñez de Cáceres I </v>
      </c>
      <c r="H79" s="159" t="str">
        <f>VLOOKUP(E79,VIP!$A$2:$O20093,7,FALSE)</f>
        <v>Si</v>
      </c>
      <c r="I79" s="159" t="str">
        <f>VLOOKUP(E79,VIP!$A$2:$O12058,8,FALSE)</f>
        <v>Si</v>
      </c>
      <c r="J79" s="159" t="str">
        <f>VLOOKUP(E79,VIP!$A$2:$O12008,8,FALSE)</f>
        <v>Si</v>
      </c>
      <c r="K79" s="159" t="str">
        <f>VLOOKUP(E79,VIP!$A$2:$O15582,6,0)</f>
        <v>NO</v>
      </c>
      <c r="L79" s="140" t="s">
        <v>2456</v>
      </c>
      <c r="M79" s="95" t="s">
        <v>2438</v>
      </c>
      <c r="N79" s="95" t="s">
        <v>2444</v>
      </c>
      <c r="O79" s="159" t="s">
        <v>2446</v>
      </c>
      <c r="P79" s="159"/>
      <c r="Q79" s="157" t="s">
        <v>2456</v>
      </c>
    </row>
    <row r="80" spans="1:17" s="123" customFormat="1" ht="18" x14ac:dyDescent="0.25">
      <c r="A80" s="159" t="str">
        <f>VLOOKUP(E80,'LISTADO ATM'!$A$2:$C$901,3,0)</f>
        <v>DISTRITO NACIONAL</v>
      </c>
      <c r="B80" s="150" t="s">
        <v>2700</v>
      </c>
      <c r="C80" s="96">
        <v>44427.237430555557</v>
      </c>
      <c r="D80" s="96" t="s">
        <v>2174</v>
      </c>
      <c r="E80" s="136">
        <v>718</v>
      </c>
      <c r="F80" s="159" t="str">
        <f>VLOOKUP(E80,VIP!$A$2:$O15131,2,0)</f>
        <v>DRBR24Y</v>
      </c>
      <c r="G80" s="159" t="str">
        <f>VLOOKUP(E80,'LISTADO ATM'!$A$2:$B$900,2,0)</f>
        <v xml:space="preserve">ATM Feria Ganadera </v>
      </c>
      <c r="H80" s="159" t="str">
        <f>VLOOKUP(E80,VIP!$A$2:$O20092,7,FALSE)</f>
        <v>Si</v>
      </c>
      <c r="I80" s="159" t="str">
        <f>VLOOKUP(E80,VIP!$A$2:$O12057,8,FALSE)</f>
        <v>Si</v>
      </c>
      <c r="J80" s="159" t="str">
        <f>VLOOKUP(E80,VIP!$A$2:$O12007,8,FALSE)</f>
        <v>Si</v>
      </c>
      <c r="K80" s="159" t="str">
        <f>VLOOKUP(E80,VIP!$A$2:$O15581,6,0)</f>
        <v>NO</v>
      </c>
      <c r="L80" s="140" t="s">
        <v>2239</v>
      </c>
      <c r="M80" s="95" t="s">
        <v>2438</v>
      </c>
      <c r="N80" s="95" t="s">
        <v>2444</v>
      </c>
      <c r="O80" s="159" t="s">
        <v>2446</v>
      </c>
      <c r="P80" s="159"/>
      <c r="Q80" s="157" t="s">
        <v>2239</v>
      </c>
    </row>
    <row r="1036721" spans="16:16" ht="18" x14ac:dyDescent="0.25">
      <c r="P1036721" s="110"/>
    </row>
  </sheetData>
  <autoFilter ref="A4:Q67">
    <filterColumn colId="12">
      <filters>
        <filter val="Fuera De Servicio"/>
      </filters>
    </filterColumn>
    <sortState ref="A5:Q80">
      <sortCondition ref="C4:C67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1:E1048576 E1:E9">
    <cfRule type="duplicateValues" dxfId="209" priority="135184"/>
  </conditionalFormatting>
  <conditionalFormatting sqref="E81:E1048576">
    <cfRule type="duplicateValues" dxfId="208" priority="135188"/>
  </conditionalFormatting>
  <conditionalFormatting sqref="E81:E1048576 E1:E9">
    <cfRule type="duplicateValues" dxfId="207" priority="135193"/>
    <cfRule type="duplicateValues" dxfId="206" priority="135194"/>
  </conditionalFormatting>
  <conditionalFormatting sqref="B81:B1048576 B1:B4">
    <cfRule type="duplicateValues" dxfId="205" priority="135203"/>
  </conditionalFormatting>
  <conditionalFormatting sqref="B81:B1048576">
    <cfRule type="duplicateValues" dxfId="204" priority="135208"/>
  </conditionalFormatting>
  <conditionalFormatting sqref="B16:B33">
    <cfRule type="duplicateValues" dxfId="203" priority="48"/>
  </conditionalFormatting>
  <conditionalFormatting sqref="B16:B33">
    <cfRule type="duplicateValues" dxfId="202" priority="47"/>
  </conditionalFormatting>
  <conditionalFormatting sqref="E16:E33">
    <cfRule type="duplicateValues" dxfId="201" priority="46"/>
  </conditionalFormatting>
  <conditionalFormatting sqref="E16:E33">
    <cfRule type="duplicateValues" dxfId="200" priority="45"/>
  </conditionalFormatting>
  <conditionalFormatting sqref="E16:E33">
    <cfRule type="duplicateValues" dxfId="199" priority="43"/>
    <cfRule type="duplicateValues" dxfId="198" priority="44"/>
  </conditionalFormatting>
  <conditionalFormatting sqref="E16:E33">
    <cfRule type="duplicateValues" dxfId="197" priority="42"/>
  </conditionalFormatting>
  <conditionalFormatting sqref="E16:E33">
    <cfRule type="duplicateValues" dxfId="196" priority="40"/>
    <cfRule type="duplicateValues" dxfId="195" priority="41"/>
  </conditionalFormatting>
  <conditionalFormatting sqref="E16:E33">
    <cfRule type="duplicateValues" dxfId="194" priority="36"/>
    <cfRule type="duplicateValues" dxfId="193" priority="37"/>
    <cfRule type="duplicateValues" dxfId="192" priority="38"/>
    <cfRule type="duplicateValues" dxfId="191" priority="39"/>
  </conditionalFormatting>
  <conditionalFormatting sqref="B16:B33">
    <cfRule type="duplicateValues" dxfId="190" priority="35"/>
  </conditionalFormatting>
  <conditionalFormatting sqref="B34:B58">
    <cfRule type="duplicateValues" dxfId="189" priority="135223"/>
  </conditionalFormatting>
  <conditionalFormatting sqref="B59:B67">
    <cfRule type="duplicateValues" dxfId="188" priority="16"/>
  </conditionalFormatting>
  <conditionalFormatting sqref="E59:E67">
    <cfRule type="duplicateValues" dxfId="187" priority="15"/>
  </conditionalFormatting>
  <conditionalFormatting sqref="E59:E67">
    <cfRule type="duplicateValues" dxfId="186" priority="13"/>
    <cfRule type="duplicateValues" dxfId="185" priority="14"/>
  </conditionalFormatting>
  <conditionalFormatting sqref="E59:E67">
    <cfRule type="duplicateValues" dxfId="184" priority="9"/>
    <cfRule type="duplicateValues" dxfId="183" priority="10"/>
    <cfRule type="duplicateValues" dxfId="182" priority="11"/>
    <cfRule type="duplicateValues" dxfId="181" priority="12"/>
  </conditionalFormatting>
  <conditionalFormatting sqref="B10:B15">
    <cfRule type="duplicateValues" dxfId="180" priority="135326"/>
  </conditionalFormatting>
  <conditionalFormatting sqref="E10:E15">
    <cfRule type="duplicateValues" dxfId="179" priority="135328"/>
  </conditionalFormatting>
  <conditionalFormatting sqref="E10:E15">
    <cfRule type="duplicateValues" dxfId="178" priority="135330"/>
    <cfRule type="duplicateValues" dxfId="177" priority="135331"/>
  </conditionalFormatting>
  <conditionalFormatting sqref="E10:E15">
    <cfRule type="duplicateValues" dxfId="176" priority="135335"/>
    <cfRule type="duplicateValues" dxfId="175" priority="135336"/>
    <cfRule type="duplicateValues" dxfId="174" priority="135337"/>
    <cfRule type="duplicateValues" dxfId="173" priority="135338"/>
  </conditionalFormatting>
  <conditionalFormatting sqref="E5:E9">
    <cfRule type="duplicateValues" dxfId="172" priority="135345"/>
  </conditionalFormatting>
  <conditionalFormatting sqref="E5:E9">
    <cfRule type="duplicateValues" dxfId="171" priority="135346"/>
    <cfRule type="duplicateValues" dxfId="170" priority="135347"/>
  </conditionalFormatting>
  <conditionalFormatting sqref="E5:E9">
    <cfRule type="duplicateValues" dxfId="169" priority="135348"/>
    <cfRule type="duplicateValues" dxfId="168" priority="135349"/>
    <cfRule type="duplicateValues" dxfId="167" priority="135350"/>
    <cfRule type="duplicateValues" dxfId="166" priority="135351"/>
  </conditionalFormatting>
  <conditionalFormatting sqref="B5:B9">
    <cfRule type="duplicateValues" dxfId="165" priority="135352"/>
  </conditionalFormatting>
  <conditionalFormatting sqref="E5:E58">
    <cfRule type="duplicateValues" dxfId="164" priority="135357"/>
  </conditionalFormatting>
  <conditionalFormatting sqref="E5:E58">
    <cfRule type="duplicateValues" dxfId="163" priority="135359"/>
    <cfRule type="duplicateValues" dxfId="162" priority="135360"/>
  </conditionalFormatting>
  <conditionalFormatting sqref="E5:E58">
    <cfRule type="duplicateValues" dxfId="161" priority="135363"/>
    <cfRule type="duplicateValues" dxfId="160" priority="135364"/>
    <cfRule type="duplicateValues" dxfId="159" priority="135365"/>
    <cfRule type="duplicateValues" dxfId="158" priority="135366"/>
  </conditionalFormatting>
  <conditionalFormatting sqref="B68:B80">
    <cfRule type="duplicateValues" dxfId="157" priority="135384"/>
  </conditionalFormatting>
  <conditionalFormatting sqref="E68:E80">
    <cfRule type="duplicateValues" dxfId="156" priority="135385"/>
  </conditionalFormatting>
  <conditionalFormatting sqref="E68:E80">
    <cfRule type="duplicateValues" dxfId="155" priority="135386"/>
    <cfRule type="duplicateValues" dxfId="154" priority="135387"/>
  </conditionalFormatting>
  <conditionalFormatting sqref="E68:E80">
    <cfRule type="duplicateValues" dxfId="153" priority="135388"/>
    <cfRule type="duplicateValues" dxfId="152" priority="135389"/>
    <cfRule type="duplicateValues" dxfId="151" priority="135390"/>
    <cfRule type="duplicateValues" dxfId="150" priority="135391"/>
  </conditionalFormatting>
  <hyperlinks>
    <hyperlink ref="B19" r:id="rId7" display="http://s460-helpdesk/CAisd/pdmweb.exe?OP=SEARCH+FACTORY=in+SKIPLIST=1+QBE.EQ.id=3699821"/>
    <hyperlink ref="B29" r:id="rId8" display="http://s460-helpdesk/CAisd/pdmweb.exe?OP=SEARCH+FACTORY=in+SKIPLIST=1+QBE.EQ.id=3700383"/>
    <hyperlink ref="B28" r:id="rId9" display="http://s460-helpdesk/CAisd/pdmweb.exe?OP=SEARCH+FACTORY=in+SKIPLIST=1+QBE.EQ.id=3700379"/>
    <hyperlink ref="B34" r:id="rId10" display="http://s460-helpdesk/CAisd/pdmweb.exe?OP=SEARCH+FACTORY=in+SKIPLIST=1+QBE.EQ.id=3701002"/>
    <hyperlink ref="B33" r:id="rId11" display="http://s460-helpdesk/CAisd/pdmweb.exe?OP=SEARCH+FACTORY=in+SKIPLIST=1+QBE.EQ.id=3700977"/>
    <hyperlink ref="B32" r:id="rId12" display="http://s460-helpdesk/CAisd/pdmweb.exe?OP=SEARCH+FACTORY=in+SKIPLIST=1+QBE.EQ.id=3700971"/>
    <hyperlink ref="B31" r:id="rId13" display="http://s460-helpdesk/CAisd/pdmweb.exe?OP=SEARCH+FACTORY=in+SKIPLIST=1+QBE.EQ.id=3700923"/>
    <hyperlink ref="B30" r:id="rId14" display="http://s460-helpdesk/CAisd/pdmweb.exe?OP=SEARCH+FACTORY=in+SKIPLIST=1+QBE.EQ.id=3700910"/>
    <hyperlink ref="B45" r:id="rId15" display="http://s460-helpdesk/CAisd/pdmweb.exe?OP=SEARCH+FACTORY=in+SKIPLIST=1+QBE.EQ.id=3701530"/>
    <hyperlink ref="B44" r:id="rId16" display="http://s460-helpdesk/CAisd/pdmweb.exe?OP=SEARCH+FACTORY=in+SKIPLIST=1+QBE.EQ.id=3701365"/>
    <hyperlink ref="B43" r:id="rId17" display="http://s460-helpdesk/CAisd/pdmweb.exe?OP=SEARCH+FACTORY=in+SKIPLIST=1+QBE.EQ.id=3701362"/>
    <hyperlink ref="B42" r:id="rId18" display="http://s460-helpdesk/CAisd/pdmweb.exe?OP=SEARCH+FACTORY=in+SKIPLIST=1+QBE.EQ.id=3701353"/>
    <hyperlink ref="B41" r:id="rId19" display="http://s460-helpdesk/CAisd/pdmweb.exe?OP=SEARCH+FACTORY=in+SKIPLIST=1+QBE.EQ.id=3701211"/>
    <hyperlink ref="B40" r:id="rId20" display="http://s460-helpdesk/CAisd/pdmweb.exe?OP=SEARCH+FACTORY=in+SKIPLIST=1+QBE.EQ.id=3701194"/>
    <hyperlink ref="B39" r:id="rId21" display="http://s460-helpdesk/CAisd/pdmweb.exe?OP=SEARCH+FACTORY=in+SKIPLIST=1+QBE.EQ.id=3701192"/>
    <hyperlink ref="B38" r:id="rId22" display="http://s460-helpdesk/CAisd/pdmweb.exe?OP=SEARCH+FACTORY=in+SKIPLIST=1+QBE.EQ.id=3701191"/>
    <hyperlink ref="B37" r:id="rId23" display="http://s460-helpdesk/CAisd/pdmweb.exe?OP=SEARCH+FACTORY=in+SKIPLIST=1+QBE.EQ.id=3701177"/>
    <hyperlink ref="B36" r:id="rId24" display="http://s460-helpdesk/CAisd/pdmweb.exe?OP=SEARCH+FACTORY=in+SKIPLIST=1+QBE.EQ.id=3701167"/>
    <hyperlink ref="B35" r:id="rId25" display="http://s460-helpdesk/CAisd/pdmweb.exe?OP=SEARCH+FACTORY=in+SKIPLIST=1+QBE.EQ.id=3701164"/>
  </hyperlinks>
  <pageMargins left="0.7" right="0.7" top="0.75" bottom="0.75" header="0.3" footer="0.3"/>
  <pageSetup scale="60" orientation="landscape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6"/>
  <sheetViews>
    <sheetView zoomScale="70" zoomScaleNormal="70" workbookViewId="0">
      <selection activeCell="H21" sqref="H21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3" t="s">
        <v>2144</v>
      </c>
      <c r="B1" s="194"/>
      <c r="C1" s="194"/>
      <c r="D1" s="194"/>
      <c r="E1" s="195"/>
      <c r="F1" s="191" t="s">
        <v>2540</v>
      </c>
      <c r="G1" s="192"/>
      <c r="H1" s="100">
        <f>COUNTIF(A:E,"2 Gavetas Vacías + 1 Fallando")</f>
        <v>3</v>
      </c>
      <c r="I1" s="100">
        <f>COUNTIF(A:E,("3 Gavetas Vacías"))</f>
        <v>18</v>
      </c>
      <c r="J1" s="123">
        <f>COUNTIF(A:E,"2 Gavetas Fallando + 1 Vacia")</f>
        <v>0</v>
      </c>
      <c r="K1" s="123"/>
    </row>
    <row r="2" spans="1:11" ht="25.5" customHeight="1" x14ac:dyDescent="0.25">
      <c r="A2" s="196" t="s">
        <v>2405</v>
      </c>
      <c r="B2" s="197"/>
      <c r="C2" s="197"/>
      <c r="D2" s="197"/>
      <c r="E2" s="198"/>
      <c r="F2" s="99" t="s">
        <v>2539</v>
      </c>
      <c r="G2" s="98">
        <f>G3+G4</f>
        <v>76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5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76</v>
      </c>
      <c r="H3" s="99" t="s">
        <v>2545</v>
      </c>
      <c r="I3" s="98">
        <f>COUNTIF(A:E,"Gavetas Vacías + Gavetas Fallando")</f>
        <v>7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0" t="s">
        <v>2406</v>
      </c>
      <c r="B4" s="139">
        <v>44426.708333333336</v>
      </c>
      <c r="C4" s="124"/>
      <c r="D4" s="124"/>
      <c r="E4" s="145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FALLIDO")</f>
        <v>0</v>
      </c>
    </row>
    <row r="5" spans="1:11" ht="18.75" thickBot="1" x14ac:dyDescent="0.3">
      <c r="A5" s="130" t="s">
        <v>2407</v>
      </c>
      <c r="B5" s="139">
        <v>44427.25</v>
      </c>
      <c r="C5" s="148"/>
      <c r="D5" s="124"/>
      <c r="E5" s="145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21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0</v>
      </c>
      <c r="J6" s="123"/>
      <c r="K6" s="123"/>
    </row>
    <row r="7" spans="1:11" ht="18" customHeight="1" x14ac:dyDescent="0.25">
      <c r="A7" s="182" t="s">
        <v>2570</v>
      </c>
      <c r="B7" s="183"/>
      <c r="C7" s="183"/>
      <c r="D7" s="183"/>
      <c r="E7" s="184"/>
      <c r="F7" s="99" t="s">
        <v>2541</v>
      </c>
      <c r="G7" s="98">
        <f>COUNTIF(A:E,"Sin Efectivo")</f>
        <v>7</v>
      </c>
      <c r="H7" s="99" t="s">
        <v>2547</v>
      </c>
      <c r="I7" s="98">
        <f>COUNTIF(A:E,"GAVETA DE DEPOSITO LLENA")</f>
        <v>6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e">
        <f>VLOOKUP(B9,'[2]LISTADO ATM'!$A$2:$C$822,3,0)</f>
        <v>#N/A</v>
      </c>
      <c r="B9" s="156"/>
      <c r="C9" s="136" t="e">
        <f>VLOOKUP(B9,'[2]LISTADO ATM'!$A$2:$B$822,2,0)</f>
        <v>#N/A</v>
      </c>
      <c r="D9" s="134" t="s">
        <v>2619</v>
      </c>
      <c r="E9" s="149"/>
    </row>
    <row r="10" spans="1:11" s="108" customFormat="1" ht="18.75" thickBot="1" x14ac:dyDescent="0.3">
      <c r="A10" s="126" t="s">
        <v>2463</v>
      </c>
      <c r="B10" s="153">
        <f>COUNT(B9:B9)</f>
        <v>0</v>
      </c>
      <c r="C10" s="185"/>
      <c r="D10" s="186"/>
      <c r="E10" s="187"/>
    </row>
    <row r="11" spans="1:11" s="108" customFormat="1" x14ac:dyDescent="0.25">
      <c r="A11" s="123"/>
      <c r="B11" s="128"/>
      <c r="C11" s="123"/>
      <c r="D11" s="123"/>
      <c r="E11" s="128"/>
    </row>
    <row r="12" spans="1:11" s="108" customFormat="1" ht="18" customHeight="1" x14ac:dyDescent="0.25">
      <c r="A12" s="182" t="s">
        <v>2571</v>
      </c>
      <c r="B12" s="183"/>
      <c r="C12" s="183"/>
      <c r="D12" s="183"/>
      <c r="E12" s="184"/>
    </row>
    <row r="13" spans="1:11" s="108" customFormat="1" ht="18" x14ac:dyDescent="0.25">
      <c r="A13" s="135" t="s">
        <v>15</v>
      </c>
      <c r="B13" s="135" t="s">
        <v>2408</v>
      </c>
      <c r="C13" s="135" t="s">
        <v>46</v>
      </c>
      <c r="D13" s="135" t="s">
        <v>2411</v>
      </c>
      <c r="E13" s="135" t="s">
        <v>2409</v>
      </c>
    </row>
    <row r="14" spans="1:11" s="108" customFormat="1" ht="18" x14ac:dyDescent="0.25">
      <c r="A14" s="136" t="e">
        <f>VLOOKUP(B14,'[2]LISTADO ATM'!$A$2:$C$822,3,0)</f>
        <v>#N/A</v>
      </c>
      <c r="B14" s="159"/>
      <c r="C14" s="136" t="e">
        <f>VLOOKUP(B14,'[2]LISTADO ATM'!$A$2:$B$822,2,0)</f>
        <v>#N/A</v>
      </c>
      <c r="D14" s="134" t="s">
        <v>2531</v>
      </c>
      <c r="E14" s="149"/>
    </row>
    <row r="15" spans="1:11" s="108" customFormat="1" ht="18.75" thickBot="1" x14ac:dyDescent="0.3">
      <c r="A15" s="126" t="s">
        <v>2463</v>
      </c>
      <c r="B15" s="153">
        <f>COUNT(B14:B14)</f>
        <v>0</v>
      </c>
      <c r="C15" s="185"/>
      <c r="D15" s="186"/>
      <c r="E15" s="187"/>
    </row>
    <row r="16" spans="1:11" s="108" customFormat="1" ht="18" customHeight="1" thickBot="1" x14ac:dyDescent="0.3">
      <c r="A16" s="123"/>
      <c r="B16" s="128"/>
      <c r="C16" s="123"/>
      <c r="D16" s="123"/>
      <c r="E16" s="128"/>
    </row>
    <row r="17" spans="1:5" s="108" customFormat="1" ht="18.75" customHeight="1" thickBot="1" x14ac:dyDescent="0.3">
      <c r="A17" s="175" t="s">
        <v>2464</v>
      </c>
      <c r="B17" s="176"/>
      <c r="C17" s="176"/>
      <c r="D17" s="176"/>
      <c r="E17" s="177"/>
    </row>
    <row r="18" spans="1:5" s="108" customFormat="1" ht="18" customHeight="1" x14ac:dyDescent="0.25">
      <c r="A18" s="125" t="s">
        <v>15</v>
      </c>
      <c r="B18" s="125" t="s">
        <v>2408</v>
      </c>
      <c r="C18" s="125" t="s">
        <v>46</v>
      </c>
      <c r="D18" s="125" t="s">
        <v>2411</v>
      </c>
      <c r="E18" s="135" t="s">
        <v>2409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9">
        <v>577</v>
      </c>
      <c r="C19" s="136" t="str">
        <f>VLOOKUP(B19,'[2]LISTADO ATM'!$A$2:$B$922,2,0)</f>
        <v xml:space="preserve">ATM Olé Ave. Duarte </v>
      </c>
      <c r="D19" s="144" t="s">
        <v>2429</v>
      </c>
      <c r="E19" s="152">
        <v>3335991586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59">
        <v>811</v>
      </c>
      <c r="C20" s="136" t="str">
        <f>VLOOKUP(B20,'[2]LISTADO ATM'!$A$2:$B$922,2,0)</f>
        <v xml:space="preserve">ATM Almacenes Unidos </v>
      </c>
      <c r="D20" s="144" t="s">
        <v>2429</v>
      </c>
      <c r="E20" s="152" t="s">
        <v>2686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9">
        <v>993</v>
      </c>
      <c r="C21" s="136" t="str">
        <f>VLOOKUP(B21,'[2]LISTADO ATM'!$A$2:$B$922,2,0)</f>
        <v xml:space="preserve">ATM Centro Medico Integral II </v>
      </c>
      <c r="D21" s="144" t="s">
        <v>2429</v>
      </c>
      <c r="E21" s="152">
        <v>3335993292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59">
        <v>904</v>
      </c>
      <c r="C22" s="136" t="str">
        <f>VLOOKUP(B22,'[2]LISTADO ATM'!$A$2:$B$922,2,0)</f>
        <v xml:space="preserve">ATM Oficina Multicentro La Sirena Churchill </v>
      </c>
      <c r="D22" s="144" t="s">
        <v>2429</v>
      </c>
      <c r="E22" s="152">
        <v>3335993293</v>
      </c>
    </row>
    <row r="23" spans="1:5" s="114" customFormat="1" ht="18" customHeight="1" x14ac:dyDescent="0.25">
      <c r="A23" s="136" t="str">
        <f>VLOOKUP(B23,'[2]LISTADO ATM'!$A$2:$C$922,3,0)</f>
        <v>ESTE</v>
      </c>
      <c r="B23" s="159">
        <v>651</v>
      </c>
      <c r="C23" s="136" t="str">
        <f>VLOOKUP(B23,'[2]LISTADO ATM'!$A$2:$B$922,2,0)</f>
        <v>ATM Eco Petroleo Romana</v>
      </c>
      <c r="D23" s="144" t="s">
        <v>2429</v>
      </c>
      <c r="E23" s="152" t="s">
        <v>2687</v>
      </c>
    </row>
    <row r="24" spans="1:5" s="114" customFormat="1" ht="18" customHeight="1" x14ac:dyDescent="0.25">
      <c r="A24" s="136" t="str">
        <f>VLOOKUP(B24,'[2]LISTADO ATM'!$A$2:$C$922,3,0)</f>
        <v>NORTE</v>
      </c>
      <c r="B24" s="159">
        <v>736</v>
      </c>
      <c r="C24" s="136" t="str">
        <f>VLOOKUP(B24,'[2]LISTADO ATM'!$A$2:$B$922,2,0)</f>
        <v xml:space="preserve">ATM Oficina Puerto Plata I </v>
      </c>
      <c r="D24" s="144" t="s">
        <v>2429</v>
      </c>
      <c r="E24" s="152">
        <v>3335993296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59">
        <v>958</v>
      </c>
      <c r="C25" s="136" t="str">
        <f>VLOOKUP(B25,'[2]LISTADO ATM'!$A$2:$B$922,2,0)</f>
        <v xml:space="preserve">ATM Olé Aut. San Isidro </v>
      </c>
      <c r="D25" s="144" t="s">
        <v>2429</v>
      </c>
      <c r="E25" s="152">
        <v>3335993309</v>
      </c>
    </row>
    <row r="26" spans="1:5" s="114" customFormat="1" ht="18" customHeight="1" thickBot="1" x14ac:dyDescent="0.3">
      <c r="A26" s="126"/>
      <c r="B26" s="153">
        <f>COUNT(B19:B25)</f>
        <v>7</v>
      </c>
      <c r="C26" s="133"/>
      <c r="D26" s="133"/>
      <c r="E26" s="146"/>
    </row>
    <row r="27" spans="1:5" s="114" customFormat="1" ht="18.75" customHeight="1" thickBot="1" x14ac:dyDescent="0.3">
      <c r="A27" s="123"/>
      <c r="B27" s="128"/>
      <c r="C27" s="123"/>
      <c r="D27" s="123"/>
      <c r="E27" s="128"/>
    </row>
    <row r="28" spans="1:5" s="123" customFormat="1" ht="18.75" customHeight="1" x14ac:dyDescent="0.25">
      <c r="A28" s="188" t="s">
        <v>2608</v>
      </c>
      <c r="B28" s="189"/>
      <c r="C28" s="189"/>
      <c r="D28" s="189"/>
      <c r="E28" s="190"/>
    </row>
    <row r="29" spans="1:5" s="123" customFormat="1" ht="18.75" customHeight="1" x14ac:dyDescent="0.25">
      <c r="A29" s="135" t="s">
        <v>15</v>
      </c>
      <c r="B29" s="135" t="s">
        <v>2408</v>
      </c>
      <c r="C29" s="135" t="s">
        <v>46</v>
      </c>
      <c r="D29" s="135" t="s">
        <v>2411</v>
      </c>
      <c r="E29" s="135" t="s">
        <v>2409</v>
      </c>
    </row>
    <row r="30" spans="1:5" s="123" customFormat="1" ht="18.75" customHeight="1" x14ac:dyDescent="0.25">
      <c r="A30" s="136" t="str">
        <f>VLOOKUP(B30,'[2]LISTADO ATM'!$A$2:$C$822,3,0)</f>
        <v>SUR</v>
      </c>
      <c r="B30" s="159">
        <v>470</v>
      </c>
      <c r="C30" s="136" t="str">
        <f>VLOOKUP(B30,'[2]LISTADO ATM'!$A$2:$B$822,2,0)</f>
        <v xml:space="preserve">ATM Hospital Taiwán (Azua) </v>
      </c>
      <c r="D30" s="136" t="s">
        <v>2470</v>
      </c>
      <c r="E30" s="159" t="s">
        <v>2630</v>
      </c>
    </row>
    <row r="31" spans="1:5" s="123" customFormat="1" ht="18.75" customHeight="1" x14ac:dyDescent="0.25">
      <c r="A31" s="136" t="str">
        <f>VLOOKUP(B31,'[2]LISTADO ATM'!$A$2:$C$822,3,0)</f>
        <v>ESTE</v>
      </c>
      <c r="B31" s="159">
        <v>673</v>
      </c>
      <c r="C31" s="136" t="str">
        <f>VLOOKUP(B31,'[2]LISTADO ATM'!$A$2:$B$822,2,0)</f>
        <v>ATM Clínica Dr. Cruz Jiminián</v>
      </c>
      <c r="D31" s="136" t="s">
        <v>2470</v>
      </c>
      <c r="E31" s="149">
        <v>3335989663</v>
      </c>
    </row>
    <row r="32" spans="1:5" s="123" customFormat="1" ht="18.75" customHeight="1" x14ac:dyDescent="0.25">
      <c r="A32" s="160" t="str">
        <f>VLOOKUP(B32,'[2]LISTADO ATM'!$A$2:$C$822,3,0)</f>
        <v>SUR</v>
      </c>
      <c r="B32" s="159">
        <v>537</v>
      </c>
      <c r="C32" s="136" t="str">
        <f>VLOOKUP(B32,'[2]LISTADO ATM'!$A$2:$B$822,2,0)</f>
        <v xml:space="preserve">ATM Estación Texaco Enriquillo (Barahona) </v>
      </c>
      <c r="D32" s="136" t="s">
        <v>2470</v>
      </c>
      <c r="E32" s="149" t="s">
        <v>2688</v>
      </c>
    </row>
    <row r="33" spans="1:10" s="114" customFormat="1" ht="18.75" customHeight="1" x14ac:dyDescent="0.25">
      <c r="A33" s="160" t="str">
        <f>VLOOKUP(B33,'[2]LISTADO ATM'!$A$2:$C$822,3,0)</f>
        <v>DISTRITO NACIONAL</v>
      </c>
      <c r="B33" s="159">
        <v>574</v>
      </c>
      <c r="C33" s="136" t="str">
        <f>VLOOKUP(B33,'[2]LISTADO ATM'!$A$2:$B$822,2,0)</f>
        <v xml:space="preserve">ATM Club Obras Públicas </v>
      </c>
      <c r="D33" s="136" t="s">
        <v>2470</v>
      </c>
      <c r="E33" s="149" t="s">
        <v>2689</v>
      </c>
    </row>
    <row r="34" spans="1:10" s="114" customFormat="1" ht="18.75" customHeight="1" x14ac:dyDescent="0.25">
      <c r="A34" s="160" t="str">
        <f>VLOOKUP(B34,'[2]LISTADO ATM'!$A$2:$C$822,3,0)</f>
        <v>DISTRITO NACIONAL</v>
      </c>
      <c r="B34" s="159">
        <v>231</v>
      </c>
      <c r="C34" s="136" t="str">
        <f>VLOOKUP(B34,'[2]LISTADO ATM'!$A$2:$B$822,2,0)</f>
        <v xml:space="preserve">ATM Oficina Zona Oriental </v>
      </c>
      <c r="D34" s="136" t="s">
        <v>2470</v>
      </c>
      <c r="E34" s="149">
        <v>3335992819</v>
      </c>
    </row>
    <row r="35" spans="1:10" s="114" customFormat="1" ht="18" customHeight="1" x14ac:dyDescent="0.25">
      <c r="A35" s="160" t="str">
        <f>VLOOKUP(B35,'[2]LISTADO ATM'!$A$2:$C$822,3,0)</f>
        <v>DISTRITO NACIONAL</v>
      </c>
      <c r="B35" s="159">
        <v>162</v>
      </c>
      <c r="C35" s="136" t="str">
        <f>VLOOKUP(B35,'[2]LISTADO ATM'!$A$2:$B$822,2,0)</f>
        <v xml:space="preserve">ATM Oficina Tiradentes I </v>
      </c>
      <c r="D35" s="136" t="s">
        <v>2470</v>
      </c>
      <c r="E35" s="149">
        <v>3335993308</v>
      </c>
    </row>
    <row r="36" spans="1:10" s="114" customFormat="1" ht="18.75" customHeight="1" x14ac:dyDescent="0.25">
      <c r="A36" s="160" t="str">
        <f>VLOOKUP(B36,'[2]LISTADO ATM'!$A$2:$C$822,3,0)</f>
        <v>DISTRITO NACIONAL</v>
      </c>
      <c r="B36" s="159">
        <v>911</v>
      </c>
      <c r="C36" s="136" t="str">
        <f>VLOOKUP(B36,'[2]LISTADO ATM'!$A$2:$B$822,2,0)</f>
        <v xml:space="preserve">ATM Oficina Venezuela II </v>
      </c>
      <c r="D36" s="136" t="s">
        <v>2470</v>
      </c>
      <c r="E36" s="149">
        <v>3335993310</v>
      </c>
      <c r="G36" s="122"/>
    </row>
    <row r="37" spans="1:10" s="114" customFormat="1" ht="18" customHeight="1" thickBot="1" x14ac:dyDescent="0.3">
      <c r="A37" s="137" t="s">
        <v>2463</v>
      </c>
      <c r="B37" s="153">
        <f>COUNT(B30:B36)</f>
        <v>7</v>
      </c>
      <c r="C37" s="133"/>
      <c r="D37" s="133"/>
      <c r="E37" s="146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23"/>
      <c r="B38" s="128"/>
      <c r="C38" s="123"/>
      <c r="D38" s="123"/>
      <c r="E38" s="128"/>
      <c r="F38" s="122"/>
      <c r="G38" s="122"/>
      <c r="H38" s="122"/>
      <c r="I38" s="122"/>
      <c r="J38" s="122"/>
    </row>
    <row r="39" spans="1:10" s="122" customFormat="1" ht="18" x14ac:dyDescent="0.25">
      <c r="A39" s="188" t="s">
        <v>2585</v>
      </c>
      <c r="B39" s="189"/>
      <c r="C39" s="189"/>
      <c r="D39" s="189"/>
      <c r="E39" s="190"/>
    </row>
    <row r="40" spans="1:10" s="122" customFormat="1" ht="18.75" customHeight="1" x14ac:dyDescent="0.25">
      <c r="A40" s="135" t="s">
        <v>15</v>
      </c>
      <c r="B40" s="135" t="s">
        <v>2408</v>
      </c>
      <c r="C40" s="135" t="s">
        <v>46</v>
      </c>
      <c r="D40" s="135" t="s">
        <v>2411</v>
      </c>
      <c r="E40" s="135" t="s">
        <v>2409</v>
      </c>
    </row>
    <row r="41" spans="1:10" s="122" customFormat="1" ht="18.75" customHeight="1" x14ac:dyDescent="0.25">
      <c r="A41" s="161" t="str">
        <f>VLOOKUP(B41,'[2]LISTADO ATM'!$A$2:$C$822,3,0)</f>
        <v>DISTRITO NACIONAL</v>
      </c>
      <c r="B41" s="136">
        <v>818</v>
      </c>
      <c r="C41" s="161" t="str">
        <f>VLOOKUP(B41,'[2]LISTADO ATM'!$A$2:$B$822,2,0)</f>
        <v xml:space="preserve">ATM Juridicción Inmobiliaria </v>
      </c>
      <c r="D41" s="140" t="s">
        <v>2714</v>
      </c>
      <c r="E41" s="159">
        <v>3335991196</v>
      </c>
    </row>
    <row r="42" spans="1:10" s="122" customFormat="1" ht="18" x14ac:dyDescent="0.25">
      <c r="A42" s="161" t="str">
        <f>VLOOKUP(B42,'[2]LISTADO ATM'!$A$2:$C$822,3,0)</f>
        <v>DISTRITO NACIONAL</v>
      </c>
      <c r="B42" s="136">
        <v>70</v>
      </c>
      <c r="C42" s="161" t="str">
        <f>VLOOKUP(B42,'[2]LISTADO ATM'!$A$2:$B$822,2,0)</f>
        <v xml:space="preserve">ATM Autoservicio Plaza Lama Zona Oriental </v>
      </c>
      <c r="D42" s="151" t="s">
        <v>2627</v>
      </c>
      <c r="E42" s="149">
        <v>3335991612</v>
      </c>
    </row>
    <row r="43" spans="1:10" s="122" customFormat="1" ht="18" customHeight="1" x14ac:dyDescent="0.25">
      <c r="A43" s="161" t="str">
        <f>VLOOKUP(B43,'[2]LISTADO ATM'!$A$2:$C$822,3,0)</f>
        <v>DISTRITO NACIONAL</v>
      </c>
      <c r="B43" s="136">
        <v>536</v>
      </c>
      <c r="C43" s="161" t="str">
        <f>VLOOKUP(B43,'[2]LISTADO ATM'!$A$2:$B$822,2,0)</f>
        <v xml:space="preserve">ATM Super Lama San Isidro </v>
      </c>
      <c r="D43" s="151" t="s">
        <v>2627</v>
      </c>
      <c r="E43" s="149">
        <v>3335993305</v>
      </c>
    </row>
    <row r="44" spans="1:10" s="122" customFormat="1" ht="18" x14ac:dyDescent="0.25">
      <c r="A44" s="161" t="str">
        <f>VLOOKUP(B44,'[2]LISTADO ATM'!$A$2:$C$822,3,0)</f>
        <v>NORTE</v>
      </c>
      <c r="B44" s="136">
        <v>304</v>
      </c>
      <c r="C44" s="161" t="str">
        <f>VLOOKUP(B44,'[2]LISTADO ATM'!$A$2:$B$822,2,0)</f>
        <v xml:space="preserve">ATM Multicentro La Sirena Estrella Sadhala </v>
      </c>
      <c r="D44" s="151" t="s">
        <v>2627</v>
      </c>
      <c r="E44" s="149">
        <v>3335993306</v>
      </c>
    </row>
    <row r="45" spans="1:10" s="114" customFormat="1" ht="18" customHeight="1" x14ac:dyDescent="0.25">
      <c r="A45" s="161" t="str">
        <f>VLOOKUP(B45,'[2]LISTADO ATM'!$A$2:$C$822,3,0)</f>
        <v>NORTE</v>
      </c>
      <c r="B45" s="136">
        <v>266</v>
      </c>
      <c r="C45" s="161" t="str">
        <f>VLOOKUP(B45,'[2]LISTADO ATM'!$A$2:$B$822,2,0)</f>
        <v xml:space="preserve">ATM Oficina Villa Francisca </v>
      </c>
      <c r="D45" s="151" t="s">
        <v>2627</v>
      </c>
      <c r="E45" s="149" t="s">
        <v>2676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61" t="str">
        <f>VLOOKUP(B46,'[2]LISTADO ATM'!$A$2:$C$822,3,0)</f>
        <v>DISTRITO NACIONAL</v>
      </c>
      <c r="B46" s="136">
        <v>793</v>
      </c>
      <c r="C46" s="161" t="str">
        <f>VLOOKUP(B46,'[2]LISTADO ATM'!$A$2:$B$822,2,0)</f>
        <v xml:space="preserve">ATM Centro de Caja Agora Mall </v>
      </c>
      <c r="D46" s="151" t="s">
        <v>2627</v>
      </c>
      <c r="E46" s="149" t="s">
        <v>2638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61" t="str">
        <f>VLOOKUP(B47,'[2]LISTADO ATM'!$A$2:$C$822,3,0)</f>
        <v>NORTE</v>
      </c>
      <c r="B47" s="136">
        <v>944</v>
      </c>
      <c r="C47" s="161" t="str">
        <f>VLOOKUP(B47,'[2]LISTADO ATM'!$A$2:$B$822,2,0)</f>
        <v xml:space="preserve">ATM UNP Mao </v>
      </c>
      <c r="D47" s="151" t="s">
        <v>2627</v>
      </c>
      <c r="E47" s="149" t="s">
        <v>2681</v>
      </c>
      <c r="F47" s="122"/>
      <c r="G47" s="122"/>
      <c r="H47" s="122"/>
      <c r="I47" s="122"/>
      <c r="J47" s="122"/>
    </row>
    <row r="48" spans="1:10" s="114" customFormat="1" ht="18" customHeight="1" thickBot="1" x14ac:dyDescent="0.3">
      <c r="A48" s="137" t="s">
        <v>2463</v>
      </c>
      <c r="B48" s="153">
        <f>COUNT(B41:B47)</f>
        <v>7</v>
      </c>
      <c r="C48" s="133"/>
      <c r="D48" s="133"/>
      <c r="E48" s="146"/>
      <c r="F48" s="122"/>
      <c r="G48" s="122"/>
      <c r="H48" s="122"/>
      <c r="I48" s="122"/>
      <c r="J48" s="122"/>
    </row>
    <row r="49" spans="1:10" s="114" customFormat="1" ht="18" customHeight="1" thickBot="1" x14ac:dyDescent="0.3">
      <c r="A49" s="123"/>
      <c r="B49" s="128"/>
      <c r="C49" s="123"/>
      <c r="D49" s="123"/>
      <c r="E49" s="128"/>
      <c r="F49" s="122"/>
      <c r="G49" s="122"/>
      <c r="H49" s="122"/>
      <c r="I49" s="122"/>
      <c r="J49" s="122"/>
    </row>
    <row r="50" spans="1:10" s="114" customFormat="1" ht="18.75" customHeight="1" thickBot="1" x14ac:dyDescent="0.3">
      <c r="A50" s="173" t="s">
        <v>2465</v>
      </c>
      <c r="B50" s="174"/>
      <c r="C50" s="123" t="s">
        <v>2405</v>
      </c>
      <c r="D50" s="128"/>
      <c r="E50" s="128"/>
      <c r="F50" s="122"/>
      <c r="G50" s="122"/>
      <c r="H50" s="122"/>
      <c r="I50" s="122"/>
      <c r="J50" s="122"/>
    </row>
    <row r="51" spans="1:10" s="114" customFormat="1" ht="18" customHeight="1" thickBot="1" x14ac:dyDescent="0.3">
      <c r="A51" s="162">
        <f>+B26+B37+B48</f>
        <v>21</v>
      </c>
      <c r="B51" s="163"/>
      <c r="C51" s="123"/>
      <c r="D51" s="123"/>
      <c r="E51" s="138"/>
      <c r="F51" s="122"/>
      <c r="G51" s="122"/>
      <c r="H51" s="122"/>
      <c r="I51" s="122"/>
      <c r="J51" s="122"/>
    </row>
    <row r="52" spans="1:10" s="114" customFormat="1" ht="18.75" customHeight="1" thickBot="1" x14ac:dyDescent="0.3">
      <c r="A52" s="123"/>
      <c r="B52" s="128"/>
      <c r="C52" s="123"/>
      <c r="D52" s="123"/>
      <c r="E52" s="128"/>
    </row>
    <row r="53" spans="1:10" s="114" customFormat="1" ht="18" customHeight="1" thickBot="1" x14ac:dyDescent="0.3">
      <c r="A53" s="175" t="s">
        <v>2466</v>
      </c>
      <c r="B53" s="176"/>
      <c r="C53" s="176"/>
      <c r="D53" s="176"/>
      <c r="E53" s="177"/>
    </row>
    <row r="54" spans="1:10" s="114" customFormat="1" ht="18" customHeight="1" x14ac:dyDescent="0.25">
      <c r="A54" s="129" t="s">
        <v>15</v>
      </c>
      <c r="B54" s="129" t="s">
        <v>2408</v>
      </c>
      <c r="C54" s="127" t="s">
        <v>46</v>
      </c>
      <c r="D54" s="178" t="s">
        <v>2411</v>
      </c>
      <c r="E54" s="179"/>
    </row>
    <row r="55" spans="1:10" s="114" customFormat="1" ht="18.75" customHeight="1" x14ac:dyDescent="0.25">
      <c r="A55" s="136" t="str">
        <f>VLOOKUP(B55,'[2]LISTADO ATM'!$A$2:$C$822,3,0)</f>
        <v>DISTRITO NACIONAL</v>
      </c>
      <c r="B55" s="159">
        <v>546</v>
      </c>
      <c r="C55" s="136" t="str">
        <f>VLOOKUP(B55,'[2]LISTADO ATM'!$A$2:$B$822,2,0)</f>
        <v xml:space="preserve">ATM ITLA </v>
      </c>
      <c r="D55" s="180" t="s">
        <v>2620</v>
      </c>
      <c r="E55" s="181"/>
    </row>
    <row r="56" spans="1:10" s="114" customFormat="1" ht="18" customHeight="1" x14ac:dyDescent="0.25">
      <c r="A56" s="136" t="str">
        <f>VLOOKUP(B56,'[2]LISTADO ATM'!$A$2:$C$822,3,0)</f>
        <v>ESTE</v>
      </c>
      <c r="B56" s="159">
        <v>495</v>
      </c>
      <c r="C56" s="136" t="str">
        <f>VLOOKUP(B56,'[2]LISTADO ATM'!$A$2:$B$822,2,0)</f>
        <v>ATM Cemento PANAM</v>
      </c>
      <c r="D56" s="180" t="s">
        <v>2587</v>
      </c>
      <c r="E56" s="181"/>
    </row>
    <row r="57" spans="1:10" s="122" customFormat="1" ht="18" customHeight="1" x14ac:dyDescent="0.25">
      <c r="A57" s="136" t="str">
        <f>VLOOKUP(B57,'[2]LISTADO ATM'!$A$2:$C$822,3,0)</f>
        <v>DISTRITO NACIONAL</v>
      </c>
      <c r="B57" s="159">
        <v>618</v>
      </c>
      <c r="C57" s="136" t="str">
        <f>VLOOKUP(B57,'[2]LISTADO ATM'!$A$2:$B$822,2,0)</f>
        <v xml:space="preserve">ATM Bienes Nacionales </v>
      </c>
      <c r="D57" s="180" t="s">
        <v>2587</v>
      </c>
      <c r="E57" s="181"/>
    </row>
    <row r="58" spans="1:10" s="122" customFormat="1" ht="18" customHeight="1" x14ac:dyDescent="0.25">
      <c r="A58" s="136" t="str">
        <f>VLOOKUP(B58,'[2]LISTADO ATM'!$A$2:$C$822,3,0)</f>
        <v>NORTE</v>
      </c>
      <c r="B58" s="159">
        <v>662</v>
      </c>
      <c r="C58" s="136" t="str">
        <f>VLOOKUP(B58,'[2]LISTADO ATM'!$A$2:$B$822,2,0)</f>
        <v>ATM UTESA (Santiago)</v>
      </c>
      <c r="D58" s="180" t="s">
        <v>2587</v>
      </c>
      <c r="E58" s="181"/>
    </row>
    <row r="59" spans="1:10" s="122" customFormat="1" ht="18" customHeight="1" x14ac:dyDescent="0.25">
      <c r="A59" s="136" t="str">
        <f>VLOOKUP(B59,'[2]LISTADO ATM'!$A$2:$C$822,3,0)</f>
        <v>SUR</v>
      </c>
      <c r="B59" s="159">
        <v>296</v>
      </c>
      <c r="C59" s="136" t="str">
        <f>VLOOKUP(B59,'[2]LISTADO ATM'!$A$2:$B$822,2,0)</f>
        <v>ATM Estación BANICOMB (Baní)  ECO Petroleo</v>
      </c>
      <c r="D59" s="180" t="s">
        <v>2587</v>
      </c>
      <c r="E59" s="181"/>
    </row>
    <row r="60" spans="1:10" s="122" customFormat="1" ht="18" x14ac:dyDescent="0.25">
      <c r="A60" s="160" t="str">
        <f>VLOOKUP(B60,'[2]LISTADO ATM'!$A$2:$C$822,3,0)</f>
        <v>DISTRITO NACIONAL</v>
      </c>
      <c r="B60" s="159">
        <v>514</v>
      </c>
      <c r="C60" s="136" t="str">
        <f>VLOOKUP(B60,'[2]LISTADO ATM'!$A$2:$B$822,2,0)</f>
        <v>ATM Autoservicio Charles de Gaulle</v>
      </c>
      <c r="D60" s="180" t="s">
        <v>2587</v>
      </c>
      <c r="E60" s="181"/>
    </row>
    <row r="61" spans="1:10" s="122" customFormat="1" ht="18" x14ac:dyDescent="0.25">
      <c r="A61" s="160" t="str">
        <f>VLOOKUP(B61,'[2]LISTADO ATM'!$A$2:$C$822,3,0)</f>
        <v>DISTRITO NACIONAL</v>
      </c>
      <c r="B61" s="159">
        <v>449</v>
      </c>
      <c r="C61" s="136" t="str">
        <f>VLOOKUP(B61,'[2]LISTADO ATM'!$A$2:$B$822,2,0)</f>
        <v>ATM Autobanco Lope de Vega II</v>
      </c>
      <c r="D61" s="180" t="s">
        <v>2620</v>
      </c>
      <c r="E61" s="181"/>
    </row>
    <row r="62" spans="1:10" s="122" customFormat="1" ht="18" customHeight="1" x14ac:dyDescent="0.25">
      <c r="A62" s="160" t="str">
        <f>VLOOKUP(B62,'[2]LISTADO ATM'!$A$2:$C$822,3,0)</f>
        <v>DISTRITO NACIONAL</v>
      </c>
      <c r="B62" s="159">
        <v>708</v>
      </c>
      <c r="C62" s="136" t="str">
        <f>VLOOKUP(B62,'[2]LISTADO ATM'!$A$2:$B$822,2,0)</f>
        <v xml:space="preserve">ATM El Vestir De Hoy </v>
      </c>
      <c r="D62" s="180" t="s">
        <v>2587</v>
      </c>
      <c r="E62" s="181"/>
    </row>
    <row r="63" spans="1:10" s="123" customFormat="1" ht="18" customHeight="1" x14ac:dyDescent="0.25">
      <c r="A63" s="160" t="str">
        <f>VLOOKUP(B63,'[2]LISTADO ATM'!$A$2:$C$822,3,0)</f>
        <v>DISTRITO NACIONAL</v>
      </c>
      <c r="B63" s="159">
        <v>879</v>
      </c>
      <c r="C63" s="136" t="str">
        <f>VLOOKUP(B63,'[2]LISTADO ATM'!$A$2:$B$822,2,0)</f>
        <v xml:space="preserve">ATM Plaza Metropolitana </v>
      </c>
      <c r="D63" s="180" t="s">
        <v>2587</v>
      </c>
      <c r="E63" s="181"/>
    </row>
    <row r="64" spans="1:10" s="123" customFormat="1" ht="18" customHeight="1" x14ac:dyDescent="0.25">
      <c r="A64" s="160" t="str">
        <f>VLOOKUP(B64,'[2]LISTADO ATM'!$A$2:$C$822,3,0)</f>
        <v>NORTE</v>
      </c>
      <c r="B64" s="159">
        <v>903</v>
      </c>
      <c r="C64" s="136" t="str">
        <f>VLOOKUP(B64,'[2]LISTADO ATM'!$A$2:$B$822,2,0)</f>
        <v xml:space="preserve">ATM Oficina La Vega Real I </v>
      </c>
      <c r="D64" s="180" t="s">
        <v>2620</v>
      </c>
      <c r="E64" s="181"/>
    </row>
    <row r="65" spans="1:5" s="123" customFormat="1" ht="18" customHeight="1" x14ac:dyDescent="0.25">
      <c r="A65" s="160" t="str">
        <f>VLOOKUP(B65,'[2]LISTADO ATM'!$A$2:$C$822,3,0)</f>
        <v>DISTRITO NACIONAL</v>
      </c>
      <c r="B65" s="159">
        <v>139</v>
      </c>
      <c r="C65" s="136" t="str">
        <f>VLOOKUP(B65,'[2]LISTADO ATM'!$A$2:$B$822,2,0)</f>
        <v xml:space="preserve">ATM Oficina Plaza Lama Zona Oriental I </v>
      </c>
      <c r="D65" s="180" t="s">
        <v>2587</v>
      </c>
      <c r="E65" s="181"/>
    </row>
    <row r="66" spans="1:5" s="123" customFormat="1" ht="18" customHeight="1" x14ac:dyDescent="0.25">
      <c r="A66" s="160" t="str">
        <f>VLOOKUP(B66,'[2]LISTADO ATM'!$A$2:$C$822,3,0)</f>
        <v>ESTE</v>
      </c>
      <c r="B66" s="159">
        <v>219</v>
      </c>
      <c r="C66" s="136" t="str">
        <f>VLOOKUP(B66,'[2]LISTADO ATM'!$A$2:$B$822,2,0)</f>
        <v xml:space="preserve">ATM Oficina La Altagracia (Higuey) </v>
      </c>
      <c r="D66" s="180" t="s">
        <v>2587</v>
      </c>
      <c r="E66" s="181"/>
    </row>
    <row r="67" spans="1:5" s="123" customFormat="1" ht="18" customHeight="1" x14ac:dyDescent="0.25">
      <c r="A67" s="160" t="str">
        <f>VLOOKUP(B67,'[2]LISTADO ATM'!$A$2:$C$822,3,0)</f>
        <v>SUR</v>
      </c>
      <c r="B67" s="159">
        <v>182</v>
      </c>
      <c r="C67" s="136" t="str">
        <f>VLOOKUP(B67,'[2]LISTADO ATM'!$A$2:$B$822,2,0)</f>
        <v xml:space="preserve">ATM Barahona Comb </v>
      </c>
      <c r="D67" s="180" t="s">
        <v>2587</v>
      </c>
      <c r="E67" s="181"/>
    </row>
    <row r="68" spans="1:5" s="123" customFormat="1" ht="18" customHeight="1" x14ac:dyDescent="0.25">
      <c r="A68" s="160" t="str">
        <f>VLOOKUP(B68,'[2]LISTADO ATM'!$A$2:$C$822,3,0)</f>
        <v>NORTE</v>
      </c>
      <c r="B68" s="159">
        <v>63</v>
      </c>
      <c r="C68" s="136" t="str">
        <f>VLOOKUP(B68,'[2]LISTADO ATM'!$A$2:$B$822,2,0)</f>
        <v xml:space="preserve">ATM Oficina Villa Vásquez (Montecristi) </v>
      </c>
      <c r="D68" s="180" t="s">
        <v>2587</v>
      </c>
      <c r="E68" s="181"/>
    </row>
    <row r="69" spans="1:5" s="123" customFormat="1" ht="18" customHeight="1" x14ac:dyDescent="0.25">
      <c r="A69" s="160" t="str">
        <f>VLOOKUP(B69,'[2]LISTADO ATM'!$A$2:$C$822,3,0)</f>
        <v>NORTE</v>
      </c>
      <c r="B69" s="159">
        <v>3</v>
      </c>
      <c r="C69" s="136" t="str">
        <f>VLOOKUP(B69,'[2]LISTADO ATM'!$A$2:$B$822,2,0)</f>
        <v>ATM Autoservicio La Vega Real</v>
      </c>
      <c r="D69" s="180" t="s">
        <v>2587</v>
      </c>
      <c r="E69" s="181"/>
    </row>
    <row r="70" spans="1:5" s="122" customFormat="1" ht="18.75" customHeight="1" x14ac:dyDescent="0.25">
      <c r="A70" s="160" t="str">
        <f>VLOOKUP(B70,'[2]LISTADO ATM'!$A$2:$C$822,3,0)</f>
        <v>SUR</v>
      </c>
      <c r="B70" s="159">
        <v>615</v>
      </c>
      <c r="C70" s="136" t="str">
        <f>VLOOKUP(B70,'[2]LISTADO ATM'!$A$2:$B$822,2,0)</f>
        <v xml:space="preserve">ATM Estación Sunix Cabral (Barahona) </v>
      </c>
      <c r="D70" s="180" t="s">
        <v>2587</v>
      </c>
      <c r="E70" s="181"/>
    </row>
    <row r="71" spans="1:5" s="123" customFormat="1" ht="18.75" customHeight="1" x14ac:dyDescent="0.25">
      <c r="A71" s="160" t="str">
        <f>VLOOKUP(B71,'[2]LISTADO ATM'!$A$2:$C$822,3,0)</f>
        <v>DISTRITO NACIONAL</v>
      </c>
      <c r="B71" s="159">
        <v>600</v>
      </c>
      <c r="C71" s="136" t="str">
        <f>VLOOKUP(B71,'[2]LISTADO ATM'!$A$2:$B$822,2,0)</f>
        <v>ATM S/M Bravo Hipica</v>
      </c>
      <c r="D71" s="180" t="s">
        <v>2587</v>
      </c>
      <c r="E71" s="181"/>
    </row>
    <row r="72" spans="1:5" s="123" customFormat="1" ht="18.75" customHeight="1" x14ac:dyDescent="0.25">
      <c r="A72" s="160" t="str">
        <f>VLOOKUP(B72,'[2]LISTADO ATM'!$A$2:$C$822,3,0)</f>
        <v>DISTRITO NACIONAL</v>
      </c>
      <c r="B72" s="159">
        <v>235</v>
      </c>
      <c r="C72" s="136" t="str">
        <f>VLOOKUP(B72,'[2]LISTADO ATM'!$A$2:$B$822,2,0)</f>
        <v xml:space="preserve">ATM Oficina Multicentro La Sirena San Isidro </v>
      </c>
      <c r="D72" s="180" t="s">
        <v>2587</v>
      </c>
      <c r="E72" s="181"/>
    </row>
    <row r="73" spans="1:5" s="123" customFormat="1" ht="18.75" customHeight="1" x14ac:dyDescent="0.25">
      <c r="A73" s="160" t="str">
        <f>VLOOKUP(B73,'[2]LISTADO ATM'!$A$2:$C$822,3,0)</f>
        <v>SUR</v>
      </c>
      <c r="B73" s="159">
        <v>781</v>
      </c>
      <c r="C73" s="136" t="str">
        <f>VLOOKUP(B73,'[2]LISTADO ATM'!$A$2:$B$822,2,0)</f>
        <v xml:space="preserve">ATM Estación Isla Barahona </v>
      </c>
      <c r="D73" s="180" t="s">
        <v>2587</v>
      </c>
      <c r="E73" s="181"/>
    </row>
    <row r="74" spans="1:5" s="114" customFormat="1" ht="18" customHeight="1" x14ac:dyDescent="0.25">
      <c r="A74" s="160" t="str">
        <f>VLOOKUP(B74,'[2]LISTADO ATM'!$A$2:$C$822,3,0)</f>
        <v>DISTRITO NACIONAL</v>
      </c>
      <c r="B74" s="159">
        <v>719</v>
      </c>
      <c r="C74" s="136" t="str">
        <f>VLOOKUP(B74,'[2]LISTADO ATM'!$A$2:$B$822,2,0)</f>
        <v xml:space="preserve">ATM Ayuntamiento Municipal San Luís </v>
      </c>
      <c r="D74" s="180" t="s">
        <v>2587</v>
      </c>
      <c r="E74" s="181"/>
    </row>
    <row r="75" spans="1:5" s="122" customFormat="1" ht="18.75" customHeight="1" x14ac:dyDescent="0.25">
      <c r="A75" s="160" t="str">
        <f>VLOOKUP(B75,'[2]LISTADO ATM'!$A$2:$C$822,3,0)</f>
        <v>SUR</v>
      </c>
      <c r="B75" s="159">
        <v>677</v>
      </c>
      <c r="C75" s="136" t="str">
        <f>VLOOKUP(B75,'[2]LISTADO ATM'!$A$2:$B$822,2,0)</f>
        <v>ATM PBG Villa Jaragua</v>
      </c>
      <c r="D75" s="180" t="s">
        <v>2587</v>
      </c>
      <c r="E75" s="181"/>
    </row>
    <row r="76" spans="1:5" s="122" customFormat="1" ht="18" customHeight="1" thickBot="1" x14ac:dyDescent="0.3">
      <c r="A76" s="137" t="s">
        <v>2463</v>
      </c>
      <c r="B76" s="153">
        <f>COUNT(B55:B75)</f>
        <v>21</v>
      </c>
      <c r="C76" s="143"/>
      <c r="D76" s="143"/>
      <c r="E76" s="147"/>
    </row>
    <row r="77" spans="1:5" s="122" customFormat="1" ht="18" customHeight="1" x14ac:dyDescent="0.25">
      <c r="A77" s="82"/>
      <c r="B77" s="82"/>
      <c r="C77" s="82"/>
      <c r="D77" s="82"/>
      <c r="E77" s="82"/>
    </row>
    <row r="78" spans="1:5" s="122" customFormat="1" ht="17.45" customHeight="1" x14ac:dyDescent="0.25">
      <c r="A78" s="82"/>
      <c r="B78" s="82"/>
      <c r="C78" s="82"/>
      <c r="D78" s="82"/>
      <c r="E78" s="82"/>
    </row>
    <row r="79" spans="1:5" s="122" customFormat="1" ht="18.75" customHeight="1" x14ac:dyDescent="0.25">
      <c r="A79" s="82"/>
      <c r="B79" s="82"/>
      <c r="C79" s="82"/>
      <c r="D79" s="82"/>
      <c r="E79" s="82"/>
    </row>
    <row r="80" spans="1:5" s="114" customFormat="1" ht="18.75" customHeight="1" x14ac:dyDescent="0.25">
      <c r="A80" s="82"/>
      <c r="B80" s="82"/>
      <c r="C80" s="82"/>
      <c r="D80" s="82"/>
      <c r="E80" s="82"/>
    </row>
    <row r="81" spans="1:5" s="114" customFormat="1" ht="18" customHeight="1" x14ac:dyDescent="0.25">
      <c r="A81" s="82"/>
      <c r="B81" s="82"/>
      <c r="C81" s="82"/>
      <c r="D81" s="82"/>
      <c r="E81" s="82"/>
    </row>
    <row r="82" spans="1:5" s="114" customFormat="1" ht="18" customHeight="1" x14ac:dyDescent="0.25">
      <c r="A82" s="82"/>
      <c r="B82" s="82"/>
      <c r="C82" s="82"/>
      <c r="D82" s="82"/>
      <c r="E82" s="82"/>
    </row>
    <row r="83" spans="1:5" s="114" customFormat="1" ht="18.75" customHeight="1" x14ac:dyDescent="0.25">
      <c r="A83" s="82"/>
      <c r="B83" s="82"/>
      <c r="C83" s="82"/>
      <c r="D83" s="82"/>
      <c r="E83" s="82"/>
    </row>
    <row r="84" spans="1:5" s="114" customFormat="1" ht="18" customHeight="1" x14ac:dyDescent="0.25">
      <c r="A84" s="82"/>
      <c r="B84" s="82"/>
      <c r="C84" s="82"/>
      <c r="D84" s="82"/>
      <c r="E84" s="82"/>
    </row>
    <row r="85" spans="1:5" s="122" customFormat="1" ht="18.75" customHeight="1" x14ac:dyDescent="0.25">
      <c r="A85" s="82"/>
      <c r="B85" s="82"/>
      <c r="C85" s="82"/>
      <c r="D85" s="82"/>
      <c r="E85" s="82"/>
    </row>
    <row r="86" spans="1:5" s="122" customFormat="1" ht="18.75" customHeight="1" x14ac:dyDescent="0.25">
      <c r="A86" s="82"/>
      <c r="B86" s="82"/>
      <c r="C86" s="82"/>
      <c r="D86" s="82"/>
      <c r="E86" s="82"/>
    </row>
    <row r="87" spans="1:5" s="123" customFormat="1" ht="18.75" customHeight="1" x14ac:dyDescent="0.25">
      <c r="A87" s="82"/>
      <c r="B87" s="82"/>
      <c r="C87" s="82"/>
      <c r="D87" s="82"/>
      <c r="E87" s="82"/>
    </row>
    <row r="88" spans="1:5" s="123" customFormat="1" ht="18.75" customHeight="1" x14ac:dyDescent="0.25">
      <c r="A88" s="82"/>
      <c r="B88" s="82"/>
      <c r="C88" s="82"/>
      <c r="D88" s="82"/>
      <c r="E88" s="82"/>
    </row>
    <row r="89" spans="1:5" s="123" customFormat="1" ht="18.75" customHeight="1" x14ac:dyDescent="0.25">
      <c r="A89" s="82"/>
      <c r="B89" s="82"/>
      <c r="C89" s="82"/>
      <c r="D89" s="82"/>
      <c r="E89" s="82"/>
    </row>
    <row r="90" spans="1:5" s="123" customFormat="1" ht="18.75" customHeight="1" x14ac:dyDescent="0.25">
      <c r="A90" s="82"/>
      <c r="B90" s="82"/>
      <c r="C90" s="82"/>
      <c r="D90" s="82"/>
      <c r="E90" s="82"/>
    </row>
    <row r="91" spans="1:5" s="114" customFormat="1" ht="18" customHeight="1" x14ac:dyDescent="0.25">
      <c r="A91" s="82"/>
      <c r="B91" s="82"/>
      <c r="C91" s="82"/>
      <c r="D91" s="82"/>
      <c r="E91" s="82"/>
    </row>
    <row r="92" spans="1:5" s="114" customFormat="1" ht="18" customHeight="1" x14ac:dyDescent="0.25">
      <c r="A92" s="82"/>
      <c r="B92" s="82"/>
      <c r="C92" s="82"/>
      <c r="D92" s="82"/>
      <c r="E92" s="82"/>
    </row>
    <row r="93" spans="1:5" s="114" customFormat="1" x14ac:dyDescent="0.25">
      <c r="A93" s="82"/>
      <c r="B93" s="82"/>
      <c r="C93" s="82"/>
      <c r="D93" s="82"/>
      <c r="E93" s="82"/>
    </row>
    <row r="94" spans="1:5" s="108" customFormat="1" ht="18" customHeight="1" x14ac:dyDescent="0.25">
      <c r="A94" s="82"/>
      <c r="B94" s="82"/>
      <c r="C94" s="82"/>
      <c r="D94" s="82"/>
      <c r="E94" s="82"/>
    </row>
    <row r="95" spans="1:5" s="123" customFormat="1" ht="18" customHeight="1" x14ac:dyDescent="0.25">
      <c r="A95" s="82"/>
      <c r="B95" s="82"/>
      <c r="C95" s="82"/>
      <c r="D95" s="82"/>
      <c r="E95" s="82"/>
    </row>
    <row r="96" spans="1:5" s="123" customFormat="1" ht="18" customHeight="1" x14ac:dyDescent="0.25">
      <c r="A96" s="82"/>
      <c r="B96" s="82"/>
      <c r="C96" s="82"/>
      <c r="D96" s="82"/>
      <c r="E96" s="82"/>
    </row>
    <row r="97" spans="1:5" s="123" customFormat="1" ht="18" customHeight="1" x14ac:dyDescent="0.25">
      <c r="A97" s="82"/>
      <c r="B97" s="82"/>
      <c r="C97" s="82"/>
      <c r="D97" s="82"/>
      <c r="E97" s="82"/>
    </row>
    <row r="98" spans="1:5" s="123" customFormat="1" ht="18" customHeight="1" x14ac:dyDescent="0.25">
      <c r="A98" s="82"/>
      <c r="B98" s="82"/>
      <c r="C98" s="82"/>
      <c r="D98" s="82"/>
      <c r="E98" s="82"/>
    </row>
    <row r="99" spans="1:5" s="123" customFormat="1" ht="18" customHeight="1" x14ac:dyDescent="0.25">
      <c r="A99" s="82"/>
      <c r="B99" s="82"/>
      <c r="C99" s="82"/>
      <c r="D99" s="82"/>
      <c r="E99" s="82"/>
    </row>
    <row r="100" spans="1:5" s="108" customFormat="1" ht="18" customHeight="1" x14ac:dyDescent="0.25">
      <c r="A100" s="82"/>
      <c r="B100" s="82"/>
      <c r="C100" s="82"/>
      <c r="D100" s="82"/>
      <c r="E100" s="82"/>
    </row>
    <row r="101" spans="1:5" s="114" customFormat="1" ht="18" customHeight="1" x14ac:dyDescent="0.25">
      <c r="A101" s="82"/>
      <c r="B101" s="82"/>
      <c r="C101" s="82"/>
      <c r="D101" s="82"/>
      <c r="E101" s="82"/>
    </row>
    <row r="102" spans="1:5" s="123" customFormat="1" ht="18" customHeight="1" x14ac:dyDescent="0.25">
      <c r="A102" s="82"/>
      <c r="B102" s="82"/>
      <c r="C102" s="82"/>
      <c r="D102" s="82"/>
      <c r="E102" s="82"/>
    </row>
    <row r="103" spans="1:5" s="123" customFormat="1" ht="18" customHeight="1" x14ac:dyDescent="0.25">
      <c r="A103" s="82"/>
      <c r="B103" s="82"/>
      <c r="C103" s="82"/>
      <c r="D103" s="82"/>
      <c r="E103" s="82"/>
    </row>
    <row r="104" spans="1:5" s="123" customFormat="1" ht="18" customHeight="1" x14ac:dyDescent="0.25">
      <c r="A104" s="82"/>
      <c r="B104" s="82"/>
      <c r="C104" s="82"/>
      <c r="D104" s="82"/>
      <c r="E104" s="82"/>
    </row>
    <row r="105" spans="1:5" s="123" customFormat="1" ht="18" customHeight="1" x14ac:dyDescent="0.25">
      <c r="A105" s="82"/>
      <c r="B105" s="82"/>
      <c r="C105" s="82"/>
      <c r="D105" s="82"/>
      <c r="E105" s="82"/>
    </row>
    <row r="106" spans="1:5" s="123" customFormat="1" ht="18" customHeight="1" x14ac:dyDescent="0.25">
      <c r="A106" s="82"/>
      <c r="B106" s="82"/>
      <c r="C106" s="82"/>
      <c r="D106" s="82"/>
      <c r="E106" s="82"/>
    </row>
    <row r="107" spans="1:5" s="123" customFormat="1" ht="18" customHeight="1" x14ac:dyDescent="0.25">
      <c r="A107" s="82"/>
      <c r="B107" s="82"/>
      <c r="C107" s="82"/>
      <c r="D107" s="82"/>
      <c r="E107" s="82"/>
    </row>
    <row r="108" spans="1:5" s="123" customFormat="1" ht="18" customHeight="1" x14ac:dyDescent="0.25">
      <c r="A108" s="82"/>
      <c r="B108" s="82"/>
      <c r="C108" s="82"/>
      <c r="D108" s="82"/>
      <c r="E108" s="82"/>
    </row>
    <row r="109" spans="1:5" s="114" customFormat="1" ht="18" customHeight="1" x14ac:dyDescent="0.25">
      <c r="A109" s="82"/>
      <c r="B109" s="82"/>
      <c r="C109" s="82"/>
      <c r="D109" s="82"/>
      <c r="E109" s="82"/>
    </row>
    <row r="110" spans="1:5" s="114" customFormat="1" ht="18.75" customHeight="1" x14ac:dyDescent="0.25">
      <c r="A110" s="82"/>
      <c r="B110" s="82"/>
      <c r="C110" s="82"/>
      <c r="D110" s="82"/>
      <c r="E110" s="82"/>
    </row>
    <row r="111" spans="1:5" s="114" customFormat="1" ht="18.75" customHeight="1" x14ac:dyDescent="0.25">
      <c r="A111" s="82"/>
      <c r="B111" s="82"/>
      <c r="C111" s="82"/>
      <c r="D111" s="82"/>
      <c r="E111" s="82"/>
    </row>
    <row r="112" spans="1:5" s="114" customFormat="1" ht="18" customHeight="1" x14ac:dyDescent="0.25">
      <c r="A112" s="82"/>
      <c r="B112" s="82"/>
      <c r="C112" s="82"/>
      <c r="D112" s="82"/>
      <c r="E112" s="82"/>
    </row>
    <row r="113" spans="1:5" s="114" customFormat="1" ht="18" customHeight="1" x14ac:dyDescent="0.25">
      <c r="A113" s="82"/>
      <c r="B113" s="82"/>
      <c r="C113" s="82"/>
      <c r="D113" s="82"/>
      <c r="E113" s="82"/>
    </row>
    <row r="114" spans="1:5" s="114" customFormat="1" x14ac:dyDescent="0.25">
      <c r="A114" s="82"/>
      <c r="B114" s="82"/>
      <c r="C114" s="82"/>
      <c r="D114" s="82"/>
      <c r="E114" s="82"/>
    </row>
    <row r="115" spans="1:5" s="114" customFormat="1" ht="18.75" customHeight="1" x14ac:dyDescent="0.25">
      <c r="A115" s="82"/>
      <c r="B115" s="82"/>
      <c r="C115" s="82"/>
      <c r="D115" s="82"/>
      <c r="E115" s="82"/>
    </row>
    <row r="116" spans="1:5" s="108" customFormat="1" ht="18.75" customHeight="1" x14ac:dyDescent="0.25">
      <c r="A116" s="82"/>
      <c r="B116" s="82"/>
      <c r="C116" s="82"/>
      <c r="D116" s="82"/>
      <c r="E116" s="82"/>
    </row>
    <row r="117" spans="1:5" s="114" customFormat="1" x14ac:dyDescent="0.25">
      <c r="A117" s="82"/>
      <c r="B117" s="82"/>
      <c r="C117" s="82"/>
      <c r="D117" s="82"/>
      <c r="E117" s="82"/>
    </row>
    <row r="118" spans="1:5" s="108" customFormat="1" ht="18" customHeight="1" x14ac:dyDescent="0.25">
      <c r="A118" s="82"/>
      <c r="B118" s="82"/>
      <c r="C118" s="82"/>
      <c r="D118" s="82"/>
      <c r="E118" s="82"/>
    </row>
    <row r="119" spans="1:5" s="108" customFormat="1" ht="17.45" customHeight="1" x14ac:dyDescent="0.25">
      <c r="A119" s="82"/>
      <c r="B119" s="82"/>
      <c r="C119" s="82"/>
      <c r="D119" s="82"/>
      <c r="E119" s="82"/>
    </row>
    <row r="120" spans="1:5" s="122" customFormat="1" ht="18" customHeight="1" x14ac:dyDescent="0.25">
      <c r="A120" s="82"/>
      <c r="B120" s="82"/>
      <c r="C120" s="82"/>
      <c r="D120" s="82"/>
      <c r="E120" s="82"/>
    </row>
    <row r="121" spans="1:5" s="108" customFormat="1" ht="18.75" customHeight="1" x14ac:dyDescent="0.25">
      <c r="A121" s="82"/>
      <c r="B121" s="82"/>
      <c r="C121" s="82"/>
      <c r="D121" s="82"/>
      <c r="E121" s="82"/>
    </row>
    <row r="122" spans="1:5" s="114" customFormat="1" ht="18" customHeight="1" x14ac:dyDescent="0.25">
      <c r="A122" s="82"/>
      <c r="B122" s="82"/>
      <c r="C122" s="82"/>
      <c r="D122" s="82"/>
      <c r="E122" s="82"/>
    </row>
    <row r="123" spans="1:5" s="123" customFormat="1" ht="18" customHeight="1" x14ac:dyDescent="0.25">
      <c r="A123" s="82"/>
      <c r="B123" s="82"/>
      <c r="C123" s="82"/>
      <c r="D123" s="82"/>
      <c r="E123" s="82"/>
    </row>
    <row r="124" spans="1:5" s="123" customFormat="1" ht="18" customHeight="1" x14ac:dyDescent="0.25">
      <c r="A124" s="82"/>
      <c r="B124" s="82"/>
      <c r="C124" s="82"/>
      <c r="D124" s="82"/>
      <c r="E124" s="82"/>
    </row>
    <row r="125" spans="1:5" s="123" customFormat="1" ht="18" customHeight="1" x14ac:dyDescent="0.25">
      <c r="A125" s="82"/>
      <c r="B125" s="82"/>
      <c r="C125" s="82"/>
      <c r="D125" s="82"/>
      <c r="E125" s="82"/>
    </row>
    <row r="126" spans="1:5" s="123" customFormat="1" ht="18" customHeight="1" x14ac:dyDescent="0.25">
      <c r="A126" s="82"/>
      <c r="B126" s="82"/>
      <c r="C126" s="82"/>
      <c r="D126" s="82"/>
      <c r="E126" s="82"/>
    </row>
    <row r="127" spans="1:5" s="123" customFormat="1" ht="18" customHeight="1" x14ac:dyDescent="0.25">
      <c r="A127" s="82"/>
      <c r="B127" s="82"/>
      <c r="C127" s="82"/>
      <c r="D127" s="82"/>
      <c r="E127" s="82"/>
    </row>
    <row r="128" spans="1:5" s="123" customFormat="1" ht="18" customHeight="1" x14ac:dyDescent="0.25">
      <c r="A128" s="82"/>
      <c r="B128" s="82"/>
      <c r="C128" s="82"/>
      <c r="D128" s="82"/>
      <c r="E128" s="82"/>
    </row>
    <row r="129" spans="1:5" s="123" customFormat="1" ht="18" customHeight="1" x14ac:dyDescent="0.25">
      <c r="A129" s="82"/>
      <c r="B129" s="82"/>
      <c r="C129" s="82"/>
      <c r="D129" s="82"/>
      <c r="E129" s="82"/>
    </row>
    <row r="130" spans="1:5" s="123" customFormat="1" ht="18" customHeight="1" x14ac:dyDescent="0.25">
      <c r="A130" s="82"/>
      <c r="B130" s="82"/>
      <c r="C130" s="82"/>
      <c r="D130" s="82"/>
      <c r="E130" s="82"/>
    </row>
    <row r="131" spans="1:5" s="123" customFormat="1" ht="18" customHeight="1" x14ac:dyDescent="0.25">
      <c r="A131" s="82"/>
      <c r="B131" s="82"/>
      <c r="C131" s="82"/>
      <c r="D131" s="82"/>
      <c r="E131" s="82"/>
    </row>
    <row r="132" spans="1:5" s="123" customFormat="1" ht="18" customHeight="1" x14ac:dyDescent="0.25">
      <c r="A132" s="82"/>
      <c r="B132" s="82"/>
      <c r="C132" s="82"/>
      <c r="D132" s="82"/>
      <c r="E132" s="82"/>
    </row>
    <row r="133" spans="1:5" s="123" customFormat="1" ht="18" customHeight="1" x14ac:dyDescent="0.25">
      <c r="A133" s="82"/>
      <c r="B133" s="82"/>
      <c r="C133" s="82"/>
      <c r="D133" s="82"/>
      <c r="E133" s="82"/>
    </row>
    <row r="134" spans="1:5" s="123" customFormat="1" ht="18" customHeight="1" x14ac:dyDescent="0.25">
      <c r="A134" s="82"/>
      <c r="B134" s="82"/>
      <c r="C134" s="82"/>
      <c r="D134" s="82"/>
      <c r="E134" s="82"/>
    </row>
    <row r="135" spans="1:5" s="123" customFormat="1" ht="18" customHeight="1" x14ac:dyDescent="0.25">
      <c r="A135" s="82"/>
      <c r="B135" s="82"/>
      <c r="C135" s="82"/>
      <c r="D135" s="82"/>
      <c r="E135" s="82"/>
    </row>
    <row r="136" spans="1:5" s="123" customFormat="1" ht="18" customHeight="1" x14ac:dyDescent="0.25">
      <c r="A136" s="82"/>
      <c r="B136" s="82"/>
      <c r="C136" s="82"/>
      <c r="D136" s="82"/>
      <c r="E136" s="82"/>
    </row>
    <row r="137" spans="1:5" s="123" customFormat="1" ht="18" customHeight="1" x14ac:dyDescent="0.25">
      <c r="A137" s="82"/>
      <c r="B137" s="82"/>
      <c r="C137" s="82"/>
      <c r="D137" s="82"/>
      <c r="E137" s="82"/>
    </row>
    <row r="138" spans="1:5" s="123" customFormat="1" ht="18" customHeight="1" x14ac:dyDescent="0.25">
      <c r="A138" s="82"/>
      <c r="B138" s="82"/>
      <c r="C138" s="82"/>
      <c r="D138" s="82"/>
      <c r="E138" s="82"/>
    </row>
    <row r="139" spans="1:5" s="123" customFormat="1" ht="18" customHeight="1" x14ac:dyDescent="0.25">
      <c r="A139" s="82"/>
      <c r="B139" s="82"/>
      <c r="C139" s="82"/>
      <c r="D139" s="82"/>
      <c r="E139" s="82"/>
    </row>
    <row r="140" spans="1:5" s="123" customFormat="1" ht="18" customHeight="1" x14ac:dyDescent="0.25">
      <c r="A140" s="82"/>
      <c r="B140" s="82"/>
      <c r="C140" s="82"/>
      <c r="D140" s="82"/>
      <c r="E140" s="82"/>
    </row>
    <row r="141" spans="1:5" s="123" customFormat="1" ht="18" customHeight="1" x14ac:dyDescent="0.25">
      <c r="A141" s="82"/>
      <c r="B141" s="82"/>
      <c r="C141" s="82"/>
      <c r="D141" s="82"/>
      <c r="E141" s="82"/>
    </row>
    <row r="142" spans="1:5" s="123" customFormat="1" ht="18" customHeight="1" x14ac:dyDescent="0.25">
      <c r="A142" s="82"/>
      <c r="B142" s="82"/>
      <c r="C142" s="82"/>
      <c r="D142" s="82"/>
      <c r="E142" s="82"/>
    </row>
    <row r="143" spans="1:5" s="123" customFormat="1" ht="18" customHeight="1" x14ac:dyDescent="0.25">
      <c r="A143" s="82"/>
      <c r="B143" s="82"/>
      <c r="C143" s="82"/>
      <c r="D143" s="82"/>
      <c r="E143" s="82"/>
    </row>
    <row r="144" spans="1:5" s="114" customFormat="1" x14ac:dyDescent="0.25">
      <c r="A144" s="82"/>
      <c r="B144" s="82"/>
      <c r="C144" s="82"/>
      <c r="D144" s="82"/>
      <c r="E144" s="82"/>
    </row>
    <row r="145" spans="1:5" s="114" customFormat="1" ht="18.75" customHeight="1" x14ac:dyDescent="0.25">
      <c r="A145" s="82"/>
      <c r="B145" s="82"/>
      <c r="C145" s="82"/>
      <c r="D145" s="82"/>
      <c r="E145" s="82"/>
    </row>
    <row r="146" spans="1:5" s="108" customFormat="1" ht="18.75" customHeight="1" x14ac:dyDescent="0.25">
      <c r="A146" s="82"/>
      <c r="B146" s="82"/>
      <c r="C146" s="82"/>
      <c r="D146" s="82"/>
      <c r="E146" s="82"/>
    </row>
    <row r="147" spans="1:5" s="108" customFormat="1" ht="18" customHeight="1" x14ac:dyDescent="0.25">
      <c r="A147" s="82"/>
      <c r="B147" s="82"/>
      <c r="C147" s="82"/>
      <c r="D147" s="82"/>
      <c r="E147" s="82"/>
    </row>
    <row r="148" spans="1:5" s="114" customFormat="1" ht="18" customHeight="1" x14ac:dyDescent="0.25">
      <c r="A148" s="82"/>
      <c r="B148" s="82"/>
      <c r="C148" s="82"/>
      <c r="D148" s="82"/>
      <c r="E148" s="82"/>
    </row>
    <row r="149" spans="1:5" s="114" customFormat="1" ht="18" customHeight="1" x14ac:dyDescent="0.25">
      <c r="A149" s="82"/>
      <c r="B149" s="82"/>
      <c r="C149" s="82"/>
      <c r="D149" s="82"/>
      <c r="E149" s="82"/>
    </row>
    <row r="150" spans="1:5" s="108" customFormat="1" x14ac:dyDescent="0.25">
      <c r="A150" s="82"/>
      <c r="B150" s="82"/>
      <c r="C150" s="82"/>
      <c r="D150" s="82"/>
      <c r="E150" s="82"/>
    </row>
    <row r="151" spans="1:5" s="108" customFormat="1" ht="18.75" customHeight="1" x14ac:dyDescent="0.25">
      <c r="A151" s="82"/>
      <c r="B151" s="82"/>
      <c r="C151" s="82"/>
      <c r="D151" s="82"/>
      <c r="E151" s="82"/>
    </row>
    <row r="152" spans="1:5" s="108" customFormat="1" ht="18.75" customHeight="1" x14ac:dyDescent="0.25">
      <c r="A152" s="82"/>
      <c r="B152" s="82"/>
      <c r="C152" s="82"/>
      <c r="D152" s="82"/>
      <c r="E152" s="82"/>
    </row>
    <row r="153" spans="1:5" s="108" customFormat="1" x14ac:dyDescent="0.25">
      <c r="A153" s="82"/>
      <c r="B153" s="82"/>
      <c r="C153" s="82"/>
      <c r="D153" s="82"/>
      <c r="E153" s="82"/>
    </row>
    <row r="154" spans="1:5" s="114" customFormat="1" ht="18" customHeight="1" x14ac:dyDescent="0.25">
      <c r="A154" s="82"/>
      <c r="B154" s="82"/>
      <c r="C154" s="82"/>
      <c r="D154" s="82"/>
      <c r="E154" s="82"/>
    </row>
    <row r="155" spans="1:5" s="114" customFormat="1" ht="18.75" customHeight="1" x14ac:dyDescent="0.25">
      <c r="A155" s="82"/>
      <c r="B155" s="82"/>
      <c r="C155" s="82"/>
      <c r="D155" s="82"/>
      <c r="E155" s="82"/>
    </row>
    <row r="156" spans="1:5" s="114" customFormat="1" x14ac:dyDescent="0.25">
      <c r="A156" s="82"/>
      <c r="B156" s="82"/>
      <c r="C156" s="82"/>
      <c r="D156" s="82"/>
      <c r="E156" s="82"/>
    </row>
    <row r="157" spans="1:5" s="108" customFormat="1" ht="18" customHeight="1" x14ac:dyDescent="0.25">
      <c r="A157" s="82"/>
      <c r="B157" s="82"/>
      <c r="C157" s="82"/>
      <c r="D157" s="82"/>
      <c r="E157" s="82"/>
    </row>
    <row r="158" spans="1:5" s="108" customFormat="1" ht="18.75" customHeight="1" x14ac:dyDescent="0.25">
      <c r="A158" s="82"/>
      <c r="B158" s="82"/>
      <c r="C158" s="82"/>
      <c r="D158" s="82"/>
      <c r="E158" s="82"/>
    </row>
    <row r="159" spans="1:5" s="108" customFormat="1" ht="18" customHeight="1" x14ac:dyDescent="0.25">
      <c r="A159" s="82"/>
      <c r="B159" s="82"/>
      <c r="C159" s="82"/>
      <c r="D159" s="82"/>
      <c r="E159" s="82"/>
    </row>
    <row r="160" spans="1:5" s="108" customFormat="1" x14ac:dyDescent="0.25">
      <c r="A160" s="82"/>
      <c r="B160" s="82"/>
      <c r="C160" s="82"/>
      <c r="D160" s="82"/>
      <c r="E160" s="82"/>
    </row>
    <row r="161" spans="1:5" s="108" customFormat="1" ht="18.75" customHeight="1" x14ac:dyDescent="0.25">
      <c r="A161" s="82"/>
      <c r="B161" s="82"/>
      <c r="C161" s="82"/>
      <c r="D161" s="82"/>
      <c r="E161" s="82"/>
    </row>
    <row r="162" spans="1:5" s="108" customFormat="1" ht="18" customHeight="1" x14ac:dyDescent="0.25">
      <c r="A162" s="82"/>
      <c r="B162" s="82"/>
      <c r="C162" s="82"/>
      <c r="D162" s="82"/>
      <c r="E162" s="82"/>
    </row>
    <row r="163" spans="1:5" x14ac:dyDescent="0.25">
      <c r="A163" s="82"/>
      <c r="B163" s="82"/>
      <c r="C163" s="82"/>
      <c r="D163" s="82"/>
      <c r="E163" s="82"/>
    </row>
    <row r="164" spans="1:5" x14ac:dyDescent="0.25">
      <c r="A164" s="82"/>
      <c r="B164" s="82"/>
      <c r="C164" s="82"/>
      <c r="D164" s="82"/>
      <c r="E164" s="82"/>
    </row>
    <row r="165" spans="1:5" ht="18" customHeight="1" x14ac:dyDescent="0.25">
      <c r="A165" s="82"/>
      <c r="B165" s="82"/>
      <c r="C165" s="82"/>
      <c r="D165" s="82"/>
      <c r="E165" s="82"/>
    </row>
    <row r="166" spans="1:5" ht="18" customHeight="1" x14ac:dyDescent="0.25">
      <c r="A166" s="82"/>
      <c r="B166" s="82"/>
      <c r="C166" s="82"/>
      <c r="D166" s="82"/>
      <c r="E166" s="82"/>
    </row>
    <row r="167" spans="1:5" x14ac:dyDescent="0.25">
      <c r="A167" s="82"/>
      <c r="B167" s="82"/>
      <c r="C167" s="82"/>
      <c r="D167" s="82"/>
      <c r="E167" s="82"/>
    </row>
    <row r="168" spans="1:5" ht="18.75" customHeight="1" x14ac:dyDescent="0.25">
      <c r="A168" s="82"/>
      <c r="B168" s="82"/>
      <c r="C168" s="82"/>
      <c r="D168" s="82"/>
      <c r="E168" s="82"/>
    </row>
    <row r="169" spans="1:5" x14ac:dyDescent="0.25">
      <c r="A169" s="82"/>
      <c r="B169" s="82"/>
      <c r="C169" s="82"/>
      <c r="D169" s="82"/>
      <c r="E169" s="82"/>
    </row>
    <row r="170" spans="1:5" x14ac:dyDescent="0.25">
      <c r="A170" s="82"/>
      <c r="B170" s="82"/>
      <c r="C170" s="82"/>
      <c r="D170" s="82"/>
      <c r="E170" s="82"/>
    </row>
    <row r="171" spans="1:5" s="108" customFormat="1" ht="18.75" customHeight="1" x14ac:dyDescent="0.25">
      <c r="A171" s="82"/>
      <c r="B171" s="82"/>
      <c r="C171" s="82"/>
      <c r="D171" s="82"/>
      <c r="E171" s="82"/>
    </row>
    <row r="172" spans="1:5" s="108" customFormat="1" ht="18" customHeight="1" x14ac:dyDescent="0.25">
      <c r="A172" s="82"/>
      <c r="B172" s="82"/>
      <c r="C172" s="82"/>
      <c r="D172" s="82"/>
      <c r="E172" s="82"/>
    </row>
    <row r="173" spans="1:5" s="108" customFormat="1" x14ac:dyDescent="0.25">
      <c r="A173" s="82"/>
      <c r="B173" s="82"/>
      <c r="C173" s="82"/>
      <c r="D173" s="82"/>
      <c r="E173" s="82"/>
    </row>
    <row r="174" spans="1:5" x14ac:dyDescent="0.25">
      <c r="A174" s="82"/>
      <c r="B174" s="82"/>
      <c r="C174" s="82"/>
      <c r="D174" s="82"/>
      <c r="E174" s="82"/>
    </row>
    <row r="175" spans="1:5" x14ac:dyDescent="0.25">
      <c r="A175" s="82"/>
      <c r="B175" s="82"/>
      <c r="C175" s="82"/>
      <c r="D175" s="82"/>
      <c r="E175" s="82"/>
    </row>
    <row r="176" spans="1:5" x14ac:dyDescent="0.25">
      <c r="A176" s="82"/>
      <c r="B176" s="82"/>
      <c r="C176" s="82"/>
      <c r="D176" s="82"/>
      <c r="E176" s="82"/>
    </row>
    <row r="177" spans="1:5" x14ac:dyDescent="0.25">
      <c r="A177" s="82"/>
      <c r="B177" s="82"/>
      <c r="C177" s="82"/>
      <c r="D177" s="82"/>
      <c r="E177" s="82"/>
    </row>
    <row r="178" spans="1:5" x14ac:dyDescent="0.25">
      <c r="A178" s="82"/>
      <c r="B178" s="82"/>
      <c r="C178" s="82"/>
      <c r="D178" s="82"/>
      <c r="E178" s="82"/>
    </row>
    <row r="179" spans="1:5" x14ac:dyDescent="0.25">
      <c r="A179" s="82"/>
      <c r="B179" s="82"/>
      <c r="C179" s="82"/>
      <c r="D179" s="82"/>
      <c r="E179" s="82"/>
    </row>
    <row r="180" spans="1:5" ht="18.75" customHeight="1" x14ac:dyDescent="0.25">
      <c r="A180" s="82"/>
      <c r="B180" s="82"/>
      <c r="C180" s="82"/>
      <c r="D180" s="82"/>
      <c r="E180" s="82"/>
    </row>
    <row r="181" spans="1:5" x14ac:dyDescent="0.25">
      <c r="A181" s="82"/>
      <c r="B181" s="82"/>
      <c r="C181" s="82"/>
      <c r="D181" s="82"/>
      <c r="E181" s="82"/>
    </row>
    <row r="182" spans="1:5" x14ac:dyDescent="0.25">
      <c r="A182" s="82"/>
      <c r="B182" s="82"/>
      <c r="C182" s="82"/>
      <c r="D182" s="82"/>
      <c r="E182" s="82"/>
    </row>
    <row r="183" spans="1:5" ht="18.75" customHeight="1" x14ac:dyDescent="0.25">
      <c r="A183" s="82"/>
      <c r="B183" s="82"/>
      <c r="C183" s="82"/>
      <c r="D183" s="82"/>
      <c r="E183" s="82"/>
    </row>
    <row r="184" spans="1:5" ht="18.75" customHeight="1" x14ac:dyDescent="0.25">
      <c r="A184" s="82"/>
      <c r="B184" s="82"/>
      <c r="C184" s="82"/>
      <c r="D184" s="82"/>
      <c r="E184" s="82"/>
    </row>
    <row r="185" spans="1:5" x14ac:dyDescent="0.25">
      <c r="A185" s="82"/>
      <c r="B185" s="82"/>
      <c r="C185" s="82"/>
      <c r="D185" s="82"/>
      <c r="E185" s="82"/>
    </row>
    <row r="186" spans="1:5" x14ac:dyDescent="0.25">
      <c r="A186" s="82"/>
      <c r="B186" s="82"/>
      <c r="C186" s="82"/>
      <c r="D186" s="82"/>
      <c r="E186" s="82"/>
    </row>
    <row r="187" spans="1:5" ht="18.75" customHeight="1" x14ac:dyDescent="0.25">
      <c r="A187" s="82"/>
      <c r="B187" s="82"/>
      <c r="C187" s="82"/>
      <c r="D187" s="82"/>
      <c r="E187" s="82"/>
    </row>
    <row r="188" spans="1:5" x14ac:dyDescent="0.25">
      <c r="A188" s="82"/>
      <c r="B188" s="82"/>
      <c r="C188" s="82"/>
      <c r="D188" s="82"/>
      <c r="E188" s="82"/>
    </row>
    <row r="189" spans="1:5" x14ac:dyDescent="0.25">
      <c r="A189" s="82"/>
      <c r="B189" s="82"/>
      <c r="C189" s="82"/>
      <c r="D189" s="82"/>
      <c r="E189" s="82"/>
    </row>
    <row r="190" spans="1:5" x14ac:dyDescent="0.25">
      <c r="A190" s="82"/>
      <c r="B190" s="82"/>
      <c r="C190" s="82"/>
      <c r="D190" s="82"/>
      <c r="E190" s="82"/>
    </row>
    <row r="191" spans="1:5" x14ac:dyDescent="0.25">
      <c r="A191" s="82"/>
      <c r="B191" s="82"/>
      <c r="C191" s="82"/>
      <c r="D191" s="82"/>
      <c r="E191" s="82"/>
    </row>
    <row r="192" spans="1:5" x14ac:dyDescent="0.25">
      <c r="A192" s="82"/>
      <c r="B192" s="82"/>
      <c r="C192" s="82"/>
      <c r="D192" s="82"/>
      <c r="E192" s="82"/>
    </row>
    <row r="193" spans="1:5" x14ac:dyDescent="0.25">
      <c r="A193" s="82"/>
      <c r="B193" s="82"/>
      <c r="C193" s="82"/>
      <c r="D193" s="82"/>
      <c r="E193" s="82"/>
    </row>
    <row r="194" spans="1:5" x14ac:dyDescent="0.25">
      <c r="A194" s="82"/>
      <c r="B194" s="82"/>
      <c r="C194" s="82"/>
      <c r="D194" s="82"/>
      <c r="E194" s="82"/>
    </row>
    <row r="195" spans="1:5" x14ac:dyDescent="0.25">
      <c r="A195" s="82"/>
      <c r="B195" s="82"/>
      <c r="C195" s="82"/>
      <c r="D195" s="82"/>
      <c r="E195" s="82"/>
    </row>
    <row r="196" spans="1:5" x14ac:dyDescent="0.25">
      <c r="A196" s="82"/>
      <c r="B196" s="82"/>
      <c r="C196" s="82"/>
      <c r="D196" s="82"/>
      <c r="E196" s="82"/>
    </row>
    <row r="197" spans="1:5" x14ac:dyDescent="0.25">
      <c r="A197" s="82"/>
      <c r="B197" s="82"/>
      <c r="C197" s="82"/>
      <c r="D197" s="82"/>
      <c r="E197" s="82"/>
    </row>
    <row r="198" spans="1:5" x14ac:dyDescent="0.25">
      <c r="A198" s="82"/>
      <c r="B198" s="82"/>
      <c r="C198" s="82"/>
      <c r="D198" s="82"/>
      <c r="E198" s="82"/>
    </row>
    <row r="199" spans="1:5" x14ac:dyDescent="0.25">
      <c r="A199" s="82"/>
      <c r="B199" s="82"/>
      <c r="C199" s="82"/>
      <c r="D199" s="82"/>
      <c r="E199" s="82"/>
    </row>
    <row r="200" spans="1:5" x14ac:dyDescent="0.25">
      <c r="A200" s="82"/>
      <c r="B200" s="82"/>
      <c r="C200" s="82"/>
      <c r="D200" s="82"/>
      <c r="E200" s="82"/>
    </row>
    <row r="201" spans="1:5" x14ac:dyDescent="0.25">
      <c r="A201" s="82"/>
      <c r="B201" s="82"/>
      <c r="C201" s="82"/>
      <c r="D201" s="82"/>
      <c r="E201" s="82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</sheetData>
  <mergeCells count="34">
    <mergeCell ref="D73:E73"/>
    <mergeCell ref="D74:E74"/>
    <mergeCell ref="D75:E75"/>
    <mergeCell ref="D68:E68"/>
    <mergeCell ref="D69:E69"/>
    <mergeCell ref="D70:E70"/>
    <mergeCell ref="D71:E71"/>
    <mergeCell ref="D72:E72"/>
    <mergeCell ref="A50:B50"/>
    <mergeCell ref="A53:E53"/>
    <mergeCell ref="D54:E54"/>
    <mergeCell ref="D55:E55"/>
    <mergeCell ref="D56:E56"/>
    <mergeCell ref="A7:E7"/>
    <mergeCell ref="A2:E2"/>
    <mergeCell ref="A1:E1"/>
    <mergeCell ref="C10:E10"/>
    <mergeCell ref="A12:E12"/>
    <mergeCell ref="C15:E15"/>
    <mergeCell ref="A17:E17"/>
    <mergeCell ref="A28:E28"/>
    <mergeCell ref="A39:E39"/>
    <mergeCell ref="F1:G1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</mergeCells>
  <phoneticPr fontId="46" type="noConversion"/>
  <conditionalFormatting sqref="B302:B1048576">
    <cfRule type="duplicateValues" dxfId="149" priority="1524"/>
  </conditionalFormatting>
  <conditionalFormatting sqref="B214:B301">
    <cfRule type="duplicateValues" dxfId="148" priority="1288"/>
    <cfRule type="duplicateValues" dxfId="147" priority="1291"/>
    <cfRule type="duplicateValues" dxfId="146" priority="1293"/>
  </conditionalFormatting>
  <conditionalFormatting sqref="E214:E301">
    <cfRule type="duplicateValues" dxfId="145" priority="1292"/>
  </conditionalFormatting>
  <conditionalFormatting sqref="E214:E301">
    <cfRule type="duplicateValues" dxfId="144" priority="1289"/>
  </conditionalFormatting>
  <conditionalFormatting sqref="B202:B213">
    <cfRule type="duplicateValues" dxfId="143" priority="135252"/>
    <cfRule type="duplicateValues" dxfId="142" priority="135253"/>
    <cfRule type="duplicateValues" dxfId="141" priority="135254"/>
    <cfRule type="duplicateValues" dxfId="140" priority="135255"/>
  </conditionalFormatting>
  <conditionalFormatting sqref="E202:E213">
    <cfRule type="duplicateValues" dxfId="139" priority="135256"/>
  </conditionalFormatting>
  <conditionalFormatting sqref="B202:B1048576">
    <cfRule type="duplicateValues" dxfId="138" priority="135257"/>
  </conditionalFormatting>
  <conditionalFormatting sqref="E76 E1:E7 E30:E33 E41:E42 E14:E20 E9:E12 E26:E28 E48:E58 E37:E39">
    <cfRule type="duplicateValues" dxfId="28" priority="25"/>
  </conditionalFormatting>
  <conditionalFormatting sqref="B47">
    <cfRule type="duplicateValues" dxfId="27" priority="24"/>
  </conditionalFormatting>
  <conditionalFormatting sqref="E47">
    <cfRule type="duplicateValues" dxfId="26" priority="23"/>
  </conditionalFormatting>
  <conditionalFormatting sqref="B36">
    <cfRule type="duplicateValues" dxfId="25" priority="22"/>
  </conditionalFormatting>
  <conditionalFormatting sqref="E36">
    <cfRule type="duplicateValues" dxfId="24" priority="21"/>
  </conditionalFormatting>
  <conditionalFormatting sqref="E35">
    <cfRule type="duplicateValues" dxfId="23" priority="20"/>
  </conditionalFormatting>
  <conditionalFormatting sqref="E34">
    <cfRule type="duplicateValues" dxfId="22" priority="19"/>
  </conditionalFormatting>
  <conditionalFormatting sqref="E24">
    <cfRule type="duplicateValues" dxfId="21" priority="18"/>
  </conditionalFormatting>
  <conditionalFormatting sqref="E22:E23">
    <cfRule type="duplicateValues" dxfId="20" priority="17"/>
  </conditionalFormatting>
  <conditionalFormatting sqref="E59:E63">
    <cfRule type="duplicateValues" dxfId="19" priority="16"/>
  </conditionalFormatting>
  <conditionalFormatting sqref="E64">
    <cfRule type="duplicateValues" dxfId="18" priority="15"/>
  </conditionalFormatting>
  <conditionalFormatting sqref="E65">
    <cfRule type="duplicateValues" dxfId="17" priority="14"/>
  </conditionalFormatting>
  <conditionalFormatting sqref="B70:B72">
    <cfRule type="duplicateValues" dxfId="16" priority="13"/>
  </conditionalFormatting>
  <conditionalFormatting sqref="B73:B75">
    <cfRule type="duplicateValues" dxfId="15" priority="12"/>
  </conditionalFormatting>
  <conditionalFormatting sqref="E25">
    <cfRule type="duplicateValues" dxfId="14" priority="26"/>
  </conditionalFormatting>
  <conditionalFormatting sqref="B59:B65">
    <cfRule type="duplicateValues" dxfId="13" priority="27"/>
  </conditionalFormatting>
  <conditionalFormatting sqref="E66:E75">
    <cfRule type="duplicateValues" dxfId="12" priority="11"/>
  </conditionalFormatting>
  <conditionalFormatting sqref="B76 B9:B12 B14:B18 B26:B28 B37:B39 B66:B69 B55:B58 B1:B7 B41:B53">
    <cfRule type="duplicateValues" dxfId="11" priority="28"/>
  </conditionalFormatting>
  <conditionalFormatting sqref="E21">
    <cfRule type="duplicateValues" dxfId="10" priority="29"/>
  </conditionalFormatting>
  <conditionalFormatting sqref="B19:B25">
    <cfRule type="duplicateValues" dxfId="9" priority="10"/>
  </conditionalFormatting>
  <conditionalFormatting sqref="B30:B35">
    <cfRule type="duplicateValues" dxfId="8" priority="9"/>
  </conditionalFormatting>
  <conditionalFormatting sqref="B44">
    <cfRule type="duplicateValues" dxfId="7" priority="8"/>
  </conditionalFormatting>
  <conditionalFormatting sqref="E44">
    <cfRule type="duplicateValues" dxfId="6" priority="7"/>
  </conditionalFormatting>
  <conditionalFormatting sqref="B43">
    <cfRule type="duplicateValues" dxfId="5" priority="6"/>
  </conditionalFormatting>
  <conditionalFormatting sqref="E43">
    <cfRule type="duplicateValues" dxfId="4" priority="5"/>
  </conditionalFormatting>
  <conditionalFormatting sqref="B46">
    <cfRule type="duplicateValues" dxfId="3" priority="4"/>
  </conditionalFormatting>
  <conditionalFormatting sqref="E46">
    <cfRule type="duplicateValues" dxfId="2" priority="3"/>
  </conditionalFormatting>
  <conditionalFormatting sqref="B45">
    <cfRule type="duplicateValues" dxfId="1" priority="2"/>
  </conditionalFormatting>
  <conditionalFormatting sqref="E4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2612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2632</v>
      </c>
      <c r="C843" s="38" t="s">
        <v>1270</v>
      </c>
    </row>
  </sheetData>
  <autoFilter ref="A1:C829">
    <sortState ref="A2:C843">
      <sortCondition sortBy="cellColor" ref="A1:A830" dxfId="21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30" priority="20"/>
  </conditionalFormatting>
  <conditionalFormatting sqref="A830">
    <cfRule type="duplicateValues" dxfId="129" priority="19"/>
  </conditionalFormatting>
  <conditionalFormatting sqref="A831">
    <cfRule type="duplicateValues" dxfId="128" priority="18"/>
  </conditionalFormatting>
  <conditionalFormatting sqref="A832">
    <cfRule type="duplicateValues" dxfId="127" priority="17"/>
  </conditionalFormatting>
  <conditionalFormatting sqref="A833">
    <cfRule type="duplicateValues" dxfId="126" priority="16"/>
  </conditionalFormatting>
  <conditionalFormatting sqref="A844:A1048576 A1:A833">
    <cfRule type="duplicateValues" dxfId="125" priority="15"/>
  </conditionalFormatting>
  <conditionalFormatting sqref="A834:A840">
    <cfRule type="duplicateValues" dxfId="124" priority="14"/>
  </conditionalFormatting>
  <conditionalFormatting sqref="A834:A840">
    <cfRule type="duplicateValues" dxfId="123" priority="13"/>
  </conditionalFormatting>
  <conditionalFormatting sqref="A844:A1048576 A1:A840">
    <cfRule type="duplicateValues" dxfId="122" priority="12"/>
  </conditionalFormatting>
  <conditionalFormatting sqref="A841">
    <cfRule type="duplicateValues" dxfId="121" priority="11"/>
  </conditionalFormatting>
  <conditionalFormatting sqref="A841">
    <cfRule type="duplicateValues" dxfId="120" priority="10"/>
  </conditionalFormatting>
  <conditionalFormatting sqref="A841">
    <cfRule type="duplicateValues" dxfId="119" priority="9"/>
  </conditionalFormatting>
  <conditionalFormatting sqref="A842">
    <cfRule type="duplicateValues" dxfId="118" priority="8"/>
  </conditionalFormatting>
  <conditionalFormatting sqref="A842">
    <cfRule type="duplicateValues" dxfId="117" priority="7"/>
  </conditionalFormatting>
  <conditionalFormatting sqref="A842">
    <cfRule type="duplicateValues" dxfId="116" priority="6"/>
  </conditionalFormatting>
  <conditionalFormatting sqref="A1:A842 A844:A1048576">
    <cfRule type="duplicateValues" dxfId="115" priority="5"/>
  </conditionalFormatting>
  <conditionalFormatting sqref="A843">
    <cfRule type="duplicateValues" dxfId="114" priority="4"/>
  </conditionalFormatting>
  <conditionalFormatting sqref="A843">
    <cfRule type="duplicateValues" dxfId="113" priority="3"/>
  </conditionalFormatting>
  <conditionalFormatting sqref="A843">
    <cfRule type="duplicateValues" dxfId="112" priority="2"/>
  </conditionalFormatting>
  <conditionalFormatting sqref="A843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2413</v>
      </c>
      <c r="B1" s="200"/>
      <c r="C1" s="200"/>
      <c r="D1" s="20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2422</v>
      </c>
      <c r="B18" s="200"/>
      <c r="C18" s="200"/>
      <c r="D18" s="20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0" priority="18"/>
  </conditionalFormatting>
  <conditionalFormatting sqref="B7:B8">
    <cfRule type="duplicateValues" dxfId="109" priority="17"/>
  </conditionalFormatting>
  <conditionalFormatting sqref="A7:A8">
    <cfRule type="duplicateValues" dxfId="108" priority="15"/>
    <cfRule type="duplicateValues" dxfId="10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2021-08-19T10:09:58Z</dcterms:modified>
</cp:coreProperties>
</file>