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9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REPORTE!$A$4:$Q$99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27" i="1"/>
  <c r="G127" i="1"/>
  <c r="H127" i="1"/>
  <c r="I127" i="1"/>
  <c r="J127" i="1"/>
  <c r="K127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85" i="1"/>
  <c r="G85" i="1"/>
  <c r="H85" i="1"/>
  <c r="I85" i="1"/>
  <c r="J85" i="1"/>
  <c r="K85" i="1"/>
  <c r="F105" i="1"/>
  <c r="G105" i="1"/>
  <c r="H105" i="1"/>
  <c r="I105" i="1"/>
  <c r="J105" i="1"/>
  <c r="K105" i="1"/>
  <c r="F126" i="1"/>
  <c r="G126" i="1"/>
  <c r="H126" i="1"/>
  <c r="I126" i="1"/>
  <c r="J126" i="1"/>
  <c r="K126" i="1"/>
  <c r="A88" i="1"/>
  <c r="A87" i="1"/>
  <c r="A86" i="1"/>
  <c r="A112" i="1"/>
  <c r="A111" i="1"/>
  <c r="A127" i="1"/>
  <c r="A110" i="1"/>
  <c r="A106" i="1"/>
  <c r="A85" i="1"/>
  <c r="A105" i="1"/>
  <c r="A126" i="1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B45" i="16"/>
  <c r="A65" i="16" s="1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K48" i="1" l="1"/>
  <c r="J48" i="1"/>
  <c r="I48" i="1"/>
  <c r="H48" i="1"/>
  <c r="G48" i="1"/>
  <c r="F48" i="1"/>
  <c r="A48" i="1"/>
  <c r="F130" i="1"/>
  <c r="G130" i="1"/>
  <c r="H130" i="1"/>
  <c r="I130" i="1"/>
  <c r="J130" i="1"/>
  <c r="K130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84" i="1"/>
  <c r="G84" i="1"/>
  <c r="H84" i="1"/>
  <c r="I84" i="1"/>
  <c r="J84" i="1"/>
  <c r="K8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38" i="1"/>
  <c r="G38" i="1"/>
  <c r="H38" i="1"/>
  <c r="I38" i="1"/>
  <c r="J38" i="1"/>
  <c r="K38" i="1"/>
  <c r="F60" i="1"/>
  <c r="G60" i="1"/>
  <c r="H60" i="1"/>
  <c r="I60" i="1"/>
  <c r="J60" i="1"/>
  <c r="K60" i="1"/>
  <c r="F37" i="1"/>
  <c r="G37" i="1"/>
  <c r="H37" i="1"/>
  <c r="I37" i="1"/>
  <c r="J37" i="1"/>
  <c r="K37" i="1"/>
  <c r="F69" i="1"/>
  <c r="G69" i="1"/>
  <c r="H69" i="1"/>
  <c r="I69" i="1"/>
  <c r="J69" i="1"/>
  <c r="K69" i="1"/>
  <c r="F59" i="1"/>
  <c r="G59" i="1"/>
  <c r="H59" i="1"/>
  <c r="I59" i="1"/>
  <c r="J59" i="1"/>
  <c r="K59" i="1"/>
  <c r="F83" i="1"/>
  <c r="G83" i="1"/>
  <c r="H83" i="1"/>
  <c r="I83" i="1"/>
  <c r="J83" i="1"/>
  <c r="K83" i="1"/>
  <c r="F20" i="1"/>
  <c r="G20" i="1"/>
  <c r="H20" i="1"/>
  <c r="I20" i="1"/>
  <c r="J20" i="1"/>
  <c r="K20" i="1"/>
  <c r="F58" i="1"/>
  <c r="G58" i="1"/>
  <c r="H58" i="1"/>
  <c r="I58" i="1"/>
  <c r="J58" i="1"/>
  <c r="K5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02" i="1"/>
  <c r="G102" i="1"/>
  <c r="H102" i="1"/>
  <c r="I102" i="1"/>
  <c r="J102" i="1"/>
  <c r="K102" i="1"/>
  <c r="A130" i="1"/>
  <c r="A125" i="1"/>
  <c r="A129" i="1"/>
  <c r="A84" i="1"/>
  <c r="A117" i="1"/>
  <c r="A116" i="1"/>
  <c r="A115" i="1"/>
  <c r="A114" i="1"/>
  <c r="A38" i="1"/>
  <c r="A60" i="1"/>
  <c r="A37" i="1"/>
  <c r="A69" i="1"/>
  <c r="A59" i="1"/>
  <c r="A83" i="1"/>
  <c r="A20" i="1"/>
  <c r="A58" i="1"/>
  <c r="A124" i="1"/>
  <c r="A123" i="1"/>
  <c r="A102" i="1"/>
  <c r="F22" i="1" l="1"/>
  <c r="G22" i="1"/>
  <c r="H22" i="1"/>
  <c r="I22" i="1"/>
  <c r="J22" i="1"/>
  <c r="K22" i="1"/>
  <c r="F21" i="1"/>
  <c r="G21" i="1"/>
  <c r="H21" i="1"/>
  <c r="I21" i="1"/>
  <c r="J21" i="1"/>
  <c r="K21" i="1"/>
  <c r="F47" i="1"/>
  <c r="G47" i="1"/>
  <c r="H47" i="1"/>
  <c r="I47" i="1"/>
  <c r="J47" i="1"/>
  <c r="K47" i="1"/>
  <c r="F50" i="1"/>
  <c r="G50" i="1"/>
  <c r="H50" i="1"/>
  <c r="I50" i="1"/>
  <c r="J50" i="1"/>
  <c r="K50" i="1"/>
  <c r="A22" i="1"/>
  <c r="A21" i="1"/>
  <c r="A47" i="1"/>
  <c r="A50" i="1"/>
  <c r="A104" i="1"/>
  <c r="A57" i="1"/>
  <c r="A122" i="1"/>
  <c r="A82" i="1"/>
  <c r="A19" i="1"/>
  <c r="A18" i="1"/>
  <c r="A17" i="1"/>
  <c r="A16" i="1"/>
  <c r="A98" i="1"/>
  <c r="A81" i="1"/>
  <c r="A15" i="1"/>
  <c r="F104" i="1"/>
  <c r="G104" i="1"/>
  <c r="H104" i="1"/>
  <c r="I104" i="1"/>
  <c r="J104" i="1"/>
  <c r="K104" i="1"/>
  <c r="F57" i="1"/>
  <c r="G57" i="1"/>
  <c r="H57" i="1"/>
  <c r="I57" i="1"/>
  <c r="J57" i="1"/>
  <c r="K57" i="1"/>
  <c r="F122" i="1"/>
  <c r="G122" i="1"/>
  <c r="H122" i="1"/>
  <c r="I122" i="1"/>
  <c r="J122" i="1"/>
  <c r="K122" i="1"/>
  <c r="F82" i="1"/>
  <c r="G82" i="1"/>
  <c r="H82" i="1"/>
  <c r="I82" i="1"/>
  <c r="J82" i="1"/>
  <c r="K82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98" i="1"/>
  <c r="G98" i="1"/>
  <c r="H98" i="1"/>
  <c r="I98" i="1"/>
  <c r="J98" i="1"/>
  <c r="K98" i="1"/>
  <c r="F81" i="1"/>
  <c r="G81" i="1"/>
  <c r="H81" i="1"/>
  <c r="I81" i="1"/>
  <c r="J81" i="1"/>
  <c r="K81" i="1"/>
  <c r="F15" i="1"/>
  <c r="G15" i="1"/>
  <c r="H15" i="1"/>
  <c r="I15" i="1"/>
  <c r="J15" i="1"/>
  <c r="K15" i="1"/>
  <c r="F90" i="1" l="1"/>
  <c r="G90" i="1"/>
  <c r="H90" i="1"/>
  <c r="I90" i="1"/>
  <c r="J90" i="1"/>
  <c r="K90" i="1"/>
  <c r="F23" i="1"/>
  <c r="G23" i="1"/>
  <c r="H23" i="1"/>
  <c r="I23" i="1"/>
  <c r="J23" i="1"/>
  <c r="K23" i="1"/>
  <c r="F89" i="1"/>
  <c r="G89" i="1"/>
  <c r="H89" i="1"/>
  <c r="I89" i="1"/>
  <c r="J89" i="1"/>
  <c r="K89" i="1"/>
  <c r="F121" i="1"/>
  <c r="G121" i="1"/>
  <c r="H121" i="1"/>
  <c r="I121" i="1"/>
  <c r="J121" i="1"/>
  <c r="K121" i="1"/>
  <c r="F97" i="1"/>
  <c r="G97" i="1"/>
  <c r="H97" i="1"/>
  <c r="I97" i="1"/>
  <c r="J97" i="1"/>
  <c r="K97" i="1"/>
  <c r="F42" i="1"/>
  <c r="G42" i="1"/>
  <c r="H42" i="1"/>
  <c r="I42" i="1"/>
  <c r="J42" i="1"/>
  <c r="K42" i="1"/>
  <c r="A90" i="1"/>
  <c r="A23" i="1"/>
  <c r="A89" i="1"/>
  <c r="A121" i="1"/>
  <c r="A97" i="1"/>
  <c r="A42" i="1"/>
  <c r="A36" i="1" l="1"/>
  <c r="F36" i="1"/>
  <c r="G36" i="1"/>
  <c r="H36" i="1"/>
  <c r="I36" i="1"/>
  <c r="J36" i="1"/>
  <c r="K36" i="1"/>
  <c r="A128" i="1"/>
  <c r="F128" i="1"/>
  <c r="G128" i="1"/>
  <c r="H128" i="1"/>
  <c r="I128" i="1"/>
  <c r="J128" i="1"/>
  <c r="K128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96" i="1"/>
  <c r="F96" i="1"/>
  <c r="G96" i="1"/>
  <c r="H96" i="1"/>
  <c r="I96" i="1"/>
  <c r="J96" i="1"/>
  <c r="K96" i="1"/>
  <c r="A35" i="1"/>
  <c r="F35" i="1"/>
  <c r="G35" i="1"/>
  <c r="H35" i="1"/>
  <c r="I35" i="1"/>
  <c r="J35" i="1"/>
  <c r="K35" i="1"/>
  <c r="A45" i="1"/>
  <c r="F45" i="1"/>
  <c r="G45" i="1"/>
  <c r="H45" i="1"/>
  <c r="I45" i="1"/>
  <c r="J45" i="1"/>
  <c r="K45" i="1"/>
  <c r="A120" i="1"/>
  <c r="F120" i="1"/>
  <c r="G120" i="1"/>
  <c r="H120" i="1"/>
  <c r="I120" i="1"/>
  <c r="J120" i="1"/>
  <c r="K120" i="1"/>
  <c r="A44" i="1"/>
  <c r="F44" i="1"/>
  <c r="G44" i="1"/>
  <c r="H44" i="1"/>
  <c r="I44" i="1"/>
  <c r="J44" i="1"/>
  <c r="K44" i="1"/>
  <c r="A34" i="1"/>
  <c r="F34" i="1"/>
  <c r="G34" i="1"/>
  <c r="H34" i="1"/>
  <c r="I34" i="1"/>
  <c r="J34" i="1"/>
  <c r="K34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3" i="1"/>
  <c r="F33" i="1"/>
  <c r="G33" i="1"/>
  <c r="H33" i="1"/>
  <c r="I33" i="1"/>
  <c r="J33" i="1"/>
  <c r="K33" i="1"/>
  <c r="G32" i="1" l="1"/>
  <c r="H32" i="1"/>
  <c r="I32" i="1"/>
  <c r="J32" i="1"/>
  <c r="K32" i="1"/>
  <c r="G12" i="1"/>
  <c r="H12" i="1"/>
  <c r="I12" i="1"/>
  <c r="J12" i="1"/>
  <c r="K12" i="1"/>
  <c r="G11" i="1"/>
  <c r="H11" i="1"/>
  <c r="I11" i="1"/>
  <c r="J11" i="1"/>
  <c r="K11" i="1"/>
  <c r="G68" i="1"/>
  <c r="H68" i="1"/>
  <c r="I68" i="1"/>
  <c r="J68" i="1"/>
  <c r="K68" i="1"/>
  <c r="G63" i="1"/>
  <c r="H63" i="1"/>
  <c r="I63" i="1"/>
  <c r="J63" i="1"/>
  <c r="K63" i="1"/>
  <c r="G62" i="1"/>
  <c r="H62" i="1"/>
  <c r="I62" i="1"/>
  <c r="J62" i="1"/>
  <c r="K62" i="1"/>
  <c r="G56" i="1"/>
  <c r="H56" i="1"/>
  <c r="I56" i="1"/>
  <c r="J56" i="1"/>
  <c r="K56" i="1"/>
  <c r="G61" i="1"/>
  <c r="H61" i="1"/>
  <c r="I61" i="1"/>
  <c r="J61" i="1"/>
  <c r="K61" i="1"/>
  <c r="F32" i="1"/>
  <c r="F12" i="1"/>
  <c r="F11" i="1"/>
  <c r="F68" i="1"/>
  <c r="F63" i="1"/>
  <c r="F62" i="1"/>
  <c r="F56" i="1"/>
  <c r="F61" i="1"/>
  <c r="A32" i="1"/>
  <c r="A12" i="1"/>
  <c r="A11" i="1"/>
  <c r="A68" i="1"/>
  <c r="A63" i="1"/>
  <c r="A62" i="1"/>
  <c r="A56" i="1"/>
  <c r="A61" i="1"/>
  <c r="F53" i="1" l="1"/>
  <c r="A53" i="1"/>
  <c r="A52" i="1"/>
  <c r="A31" i="1"/>
  <c r="A119" i="1"/>
  <c r="A41" i="1"/>
  <c r="A30" i="1"/>
  <c r="A29" i="1"/>
  <c r="A28" i="1"/>
  <c r="A67" i="1"/>
  <c r="A101" i="1"/>
  <c r="A46" i="1"/>
  <c r="A95" i="1"/>
  <c r="A10" i="1"/>
  <c r="A9" i="1"/>
  <c r="G53" i="1"/>
  <c r="H53" i="1"/>
  <c r="I53" i="1"/>
  <c r="J53" i="1"/>
  <c r="K53" i="1"/>
  <c r="F52" i="1"/>
  <c r="G52" i="1"/>
  <c r="H52" i="1"/>
  <c r="I52" i="1"/>
  <c r="J52" i="1"/>
  <c r="K52" i="1"/>
  <c r="F31" i="1"/>
  <c r="G31" i="1"/>
  <c r="H31" i="1"/>
  <c r="I31" i="1"/>
  <c r="J31" i="1"/>
  <c r="K31" i="1"/>
  <c r="F119" i="1"/>
  <c r="G119" i="1"/>
  <c r="H119" i="1"/>
  <c r="I119" i="1"/>
  <c r="J119" i="1"/>
  <c r="K119" i="1"/>
  <c r="F41" i="1"/>
  <c r="G41" i="1"/>
  <c r="H41" i="1"/>
  <c r="I41" i="1"/>
  <c r="J41" i="1"/>
  <c r="K4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67" i="1"/>
  <c r="G67" i="1"/>
  <c r="H67" i="1"/>
  <c r="I67" i="1"/>
  <c r="J67" i="1"/>
  <c r="K67" i="1"/>
  <c r="F101" i="1"/>
  <c r="G101" i="1"/>
  <c r="H101" i="1"/>
  <c r="I101" i="1"/>
  <c r="J101" i="1"/>
  <c r="K101" i="1"/>
  <c r="F46" i="1"/>
  <c r="G46" i="1"/>
  <c r="H46" i="1"/>
  <c r="I46" i="1"/>
  <c r="J46" i="1"/>
  <c r="K46" i="1"/>
  <c r="F95" i="1"/>
  <c r="G95" i="1"/>
  <c r="H95" i="1"/>
  <c r="I95" i="1"/>
  <c r="J95" i="1"/>
  <c r="K95" i="1"/>
  <c r="F10" i="1"/>
  <c r="G10" i="1"/>
  <c r="H10" i="1"/>
  <c r="I10" i="1"/>
  <c r="J10" i="1"/>
  <c r="K10" i="1"/>
  <c r="F9" i="1"/>
  <c r="G9" i="1"/>
  <c r="H9" i="1"/>
  <c r="I9" i="1"/>
  <c r="J9" i="1"/>
  <c r="K9" i="1"/>
  <c r="A78" i="1" l="1"/>
  <c r="A5" i="1"/>
  <c r="A79" i="1"/>
  <c r="A6" i="1"/>
  <c r="A7" i="1"/>
  <c r="A109" i="1"/>
  <c r="A113" i="1"/>
  <c r="A80" i="1"/>
  <c r="A8" i="1"/>
  <c r="A43" i="1"/>
  <c r="F78" i="1"/>
  <c r="G78" i="1"/>
  <c r="H78" i="1"/>
  <c r="I78" i="1"/>
  <c r="J78" i="1"/>
  <c r="K78" i="1"/>
  <c r="F5" i="1"/>
  <c r="G5" i="1"/>
  <c r="H5" i="1"/>
  <c r="I5" i="1"/>
  <c r="J5" i="1"/>
  <c r="K5" i="1"/>
  <c r="F79" i="1"/>
  <c r="G79" i="1"/>
  <c r="H79" i="1"/>
  <c r="I79" i="1"/>
  <c r="J79" i="1"/>
  <c r="K79" i="1"/>
  <c r="F6" i="1"/>
  <c r="G6" i="1"/>
  <c r="H6" i="1"/>
  <c r="I6" i="1"/>
  <c r="J6" i="1"/>
  <c r="K6" i="1"/>
  <c r="F7" i="1"/>
  <c r="G7" i="1"/>
  <c r="H7" i="1"/>
  <c r="I7" i="1"/>
  <c r="J7" i="1"/>
  <c r="K7" i="1"/>
  <c r="F109" i="1"/>
  <c r="G109" i="1"/>
  <c r="H109" i="1"/>
  <c r="I109" i="1"/>
  <c r="J109" i="1"/>
  <c r="K109" i="1"/>
  <c r="F113" i="1"/>
  <c r="G113" i="1"/>
  <c r="H113" i="1"/>
  <c r="I113" i="1"/>
  <c r="J113" i="1"/>
  <c r="K113" i="1"/>
  <c r="F80" i="1"/>
  <c r="G80" i="1"/>
  <c r="H80" i="1"/>
  <c r="I80" i="1"/>
  <c r="J80" i="1"/>
  <c r="K80" i="1"/>
  <c r="F8" i="1"/>
  <c r="G8" i="1"/>
  <c r="H8" i="1"/>
  <c r="I8" i="1"/>
  <c r="J8" i="1"/>
  <c r="K8" i="1"/>
  <c r="F43" i="1"/>
  <c r="G43" i="1"/>
  <c r="H43" i="1"/>
  <c r="I43" i="1"/>
  <c r="J43" i="1"/>
  <c r="K43" i="1"/>
  <c r="A55" i="1" l="1"/>
  <c r="A108" i="1"/>
  <c r="A76" i="1"/>
  <c r="A77" i="1"/>
  <c r="A66" i="1"/>
  <c r="F55" i="1"/>
  <c r="G55" i="1"/>
  <c r="H55" i="1"/>
  <c r="I55" i="1"/>
  <c r="J55" i="1"/>
  <c r="K55" i="1"/>
  <c r="F108" i="1"/>
  <c r="G108" i="1"/>
  <c r="H108" i="1"/>
  <c r="I108" i="1"/>
  <c r="J108" i="1"/>
  <c r="K108" i="1"/>
  <c r="F76" i="1"/>
  <c r="G76" i="1"/>
  <c r="H76" i="1"/>
  <c r="I76" i="1"/>
  <c r="J76" i="1"/>
  <c r="K76" i="1"/>
  <c r="F77" i="1"/>
  <c r="G77" i="1"/>
  <c r="H77" i="1"/>
  <c r="I77" i="1"/>
  <c r="J77" i="1"/>
  <c r="K77" i="1"/>
  <c r="F66" i="1"/>
  <c r="G66" i="1"/>
  <c r="H66" i="1"/>
  <c r="I66" i="1"/>
  <c r="J66" i="1"/>
  <c r="K66" i="1"/>
  <c r="F27" i="1"/>
  <c r="G27" i="1"/>
  <c r="H27" i="1"/>
  <c r="I27" i="1"/>
  <c r="J27" i="1"/>
  <c r="K27" i="1"/>
  <c r="F118" i="1"/>
  <c r="G118" i="1"/>
  <c r="H118" i="1"/>
  <c r="I118" i="1"/>
  <c r="J118" i="1"/>
  <c r="K118" i="1"/>
  <c r="A27" i="1"/>
  <c r="A118" i="1"/>
  <c r="A26" i="1" l="1"/>
  <c r="A100" i="1"/>
  <c r="F26" i="1"/>
  <c r="G26" i="1"/>
  <c r="H26" i="1"/>
  <c r="I26" i="1"/>
  <c r="J26" i="1"/>
  <c r="K26" i="1"/>
  <c r="F100" i="1"/>
  <c r="G100" i="1"/>
  <c r="H100" i="1"/>
  <c r="I100" i="1"/>
  <c r="J100" i="1"/>
  <c r="K100" i="1"/>
  <c r="F51" i="1" l="1"/>
  <c r="G51" i="1"/>
  <c r="H51" i="1"/>
  <c r="I51" i="1"/>
  <c r="J51" i="1"/>
  <c r="K51" i="1"/>
  <c r="F54" i="1"/>
  <c r="G54" i="1"/>
  <c r="H54" i="1"/>
  <c r="I54" i="1"/>
  <c r="J54" i="1"/>
  <c r="K54" i="1"/>
  <c r="F75" i="1"/>
  <c r="G75" i="1"/>
  <c r="H75" i="1"/>
  <c r="I75" i="1"/>
  <c r="J75" i="1"/>
  <c r="K75" i="1"/>
  <c r="A51" i="1"/>
  <c r="A54" i="1"/>
  <c r="A75" i="1"/>
  <c r="F94" i="1" l="1"/>
  <c r="G94" i="1"/>
  <c r="H94" i="1"/>
  <c r="I94" i="1"/>
  <c r="J94" i="1"/>
  <c r="K94" i="1"/>
  <c r="F25" i="1"/>
  <c r="G25" i="1"/>
  <c r="H25" i="1"/>
  <c r="I25" i="1"/>
  <c r="J25" i="1"/>
  <c r="K25" i="1"/>
  <c r="F103" i="1"/>
  <c r="G103" i="1"/>
  <c r="H103" i="1"/>
  <c r="I103" i="1"/>
  <c r="J103" i="1"/>
  <c r="K103" i="1"/>
  <c r="F74" i="1"/>
  <c r="G74" i="1"/>
  <c r="H74" i="1"/>
  <c r="I74" i="1"/>
  <c r="J74" i="1"/>
  <c r="K74" i="1"/>
  <c r="F73" i="1"/>
  <c r="G73" i="1"/>
  <c r="H73" i="1"/>
  <c r="I73" i="1"/>
  <c r="J73" i="1"/>
  <c r="K73" i="1"/>
  <c r="A94" i="1"/>
  <c r="A25" i="1"/>
  <c r="A103" i="1"/>
  <c r="A74" i="1"/>
  <c r="A73" i="1"/>
  <c r="A49" i="1" l="1"/>
  <c r="F49" i="1"/>
  <c r="G49" i="1"/>
  <c r="H49" i="1"/>
  <c r="I49" i="1"/>
  <c r="J49" i="1"/>
  <c r="K49" i="1"/>
  <c r="F92" i="1" l="1"/>
  <c r="G92" i="1"/>
  <c r="H92" i="1"/>
  <c r="I92" i="1"/>
  <c r="J92" i="1"/>
  <c r="K92" i="1"/>
  <c r="F65" i="1" l="1"/>
  <c r="G65" i="1"/>
  <c r="H65" i="1"/>
  <c r="I65" i="1"/>
  <c r="J65" i="1"/>
  <c r="K65" i="1"/>
  <c r="A65" i="1"/>
  <c r="F99" i="1" l="1"/>
  <c r="G99" i="1"/>
  <c r="H99" i="1"/>
  <c r="I99" i="1"/>
  <c r="J99" i="1"/>
  <c r="K99" i="1"/>
  <c r="A99" i="1"/>
  <c r="F24" i="1"/>
  <c r="G24" i="1"/>
  <c r="H24" i="1"/>
  <c r="I24" i="1"/>
  <c r="J24" i="1"/>
  <c r="K24" i="1"/>
  <c r="A24" i="1"/>
  <c r="F64" i="1" l="1"/>
  <c r="G64" i="1"/>
  <c r="H64" i="1"/>
  <c r="I64" i="1"/>
  <c r="J64" i="1"/>
  <c r="K64" i="1"/>
  <c r="A64" i="1"/>
  <c r="F107" i="1" l="1"/>
  <c r="G107" i="1"/>
  <c r="H107" i="1"/>
  <c r="I107" i="1"/>
  <c r="J107" i="1"/>
  <c r="K107" i="1"/>
  <c r="A107" i="1"/>
  <c r="F72" i="1" l="1"/>
  <c r="G72" i="1"/>
  <c r="H72" i="1"/>
  <c r="I72" i="1"/>
  <c r="J72" i="1"/>
  <c r="K72" i="1"/>
  <c r="F93" i="1"/>
  <c r="G93" i="1"/>
  <c r="H93" i="1"/>
  <c r="I93" i="1"/>
  <c r="J93" i="1"/>
  <c r="K93" i="1"/>
  <c r="A72" i="1"/>
  <c r="A93" i="1"/>
  <c r="F71" i="1" l="1"/>
  <c r="G71" i="1"/>
  <c r="H71" i="1"/>
  <c r="I71" i="1"/>
  <c r="J71" i="1"/>
  <c r="K71" i="1"/>
  <c r="A71" i="1"/>
  <c r="A92" i="1" l="1"/>
  <c r="A9" i="3"/>
  <c r="G9" i="3"/>
  <c r="H9" i="3"/>
  <c r="I9" i="3"/>
  <c r="J9" i="3"/>
  <c r="F9" i="3"/>
  <c r="F91" i="1" l="1"/>
  <c r="G91" i="1"/>
  <c r="H91" i="1"/>
  <c r="I91" i="1"/>
  <c r="J91" i="1"/>
  <c r="K91" i="1"/>
  <c r="A91" i="1"/>
  <c r="F70" i="1" l="1"/>
  <c r="G70" i="1"/>
  <c r="H70" i="1"/>
  <c r="I70" i="1"/>
  <c r="J70" i="1"/>
  <c r="K70" i="1"/>
  <c r="A70" i="1"/>
  <c r="K3" i="16" l="1"/>
  <c r="G4" i="16"/>
  <c r="K4" i="16"/>
  <c r="G5" i="16"/>
  <c r="G6" i="16"/>
  <c r="K2" i="16"/>
  <c r="G3" i="16"/>
  <c r="G2" i="16" s="1"/>
  <c r="A8" i="3"/>
  <c r="G8" i="3"/>
  <c r="H8" i="3"/>
  <c r="I8" i="3"/>
  <c r="J8" i="3"/>
  <c r="F7" i="3"/>
  <c r="F8" i="3"/>
  <c r="A7" i="3" l="1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<sst xmlns="http://schemas.openxmlformats.org/spreadsheetml/2006/main" count="14002" uniqueCount="2777">
  <si>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</si>
  <si>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</si>
  <si>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</si>
  <si>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</si>
  <si>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</si>
  <si>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</si>
  <si>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</si>
  <si>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</si>
  <si>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</si>
  <si>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</si>
  <si>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</si>
  <si>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</si>
  <si>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</si>
  <si>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</si>
  <si>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</si>
  <si>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</si>
  <si>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</si>
  <si>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</si>
  <si>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</si>
  <si>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</si>
  <si>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</si>
  <si>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</si>
  <si>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</si>
  <si>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</si>
  <si>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</si>
  <si>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</si>
  <si>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</si>
  <si>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</si>
  <si>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</si>
  <si>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</si>
  <si>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</si>
  <si>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</si>
  <si>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</si>
  <si>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</si>
  <si>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</si>
  <si>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</si>
  <si>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</si>
  <si>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</si>
  <si>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</si>
  <si>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</si>
  <si>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</si>
  <si>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</si>
  <si>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</si>
  <si>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</si>
  <si>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</si>
  <si>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</si>
  <si>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</si>
  <si>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</si>
  <si>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</si>
  <si>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</si>
  <si>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</si>
  <si>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</si>
  <si>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</si>
  <si>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</si>
  <si>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</si>
  <si>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</si>
  <si>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</si>
  <si>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</si>
  <si>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</si>
  <si>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</si>
  <si>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</si>
  <si>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</si>
  <si>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</si>
  <si>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</si>
  <si>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</si>
  <si>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</si>
  <si>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</si>
  <si>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</si>
  <si>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</si>
  <si>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</si>
  <si>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</si>
  <si>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</si>
  <si>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</si>
  <si>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</si>
  <si>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</si>
  <si>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</si>
  <si>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</si>
  <si>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</si>
  <si>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</si>
  <si>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</si>
  <si>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</si>
  <si>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</si>
  <si>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</si>
  <si>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</si>
  <si>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</si>
  <si>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</si>
  <si>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</si>
  <si>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</si>
  <si>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</si>
  <si>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</si>
  <si>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</si>
  <si>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</si>
  <si>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</si>
  <si>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</si>
  <si>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</si>
  <si>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</si>
  <si>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</si>
  <si>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</si>
  <si>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</si>
  <si>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</si>
  <si>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</si>
  <si>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</si>
  <si>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</si>
  <si>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</si>
  <si>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</si>
  <si>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</si>
  <si>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</si>
  <si>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</si>
  <si>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</si>
  <si>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</si>
  <si>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</si>
  <si>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</si>
  <si>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</si>
  <si>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</si>
  <si>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</si>
  <si>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</si>
  <si>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</si>
  <si>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</si>
  <si>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</si>
  <si>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</si>
  <si>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</si>
  <si>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</si>
  <si>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</si>
  <si>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</si>
  <si>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</si>
  <si>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</si>
  <si>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</si>
  <si>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</si>
  <si>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</si>
  <si>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</si>
  <si>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</si>
  <si>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</si>
  <si>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</si>
  <si>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</si>
  <si>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</si>
  <si>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</si>
  <si>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</si>
  <si>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</si>
  <si>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</si>
  <si>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</si>
  <si>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</si>
  <si>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</si>
  <si>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</si>
  <si>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</si>
  <si>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</si>
  <si>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</si>
  <si>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</si>
  <si>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</si>
  <si>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</si>
  <si>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</si>
  <si>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</si>
  <si>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</si>
  <si>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</si>
  <si>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</si>
  <si>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</si>
  <si>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</si>
  <si>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</si>
  <si>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</si>
  <si>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</si>
  <si>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</si>
  <si>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</si>
  <si>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</si>
  <si>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</si>
  <si>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</si>
  <si>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</si>
  <si>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</si>
  <si>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</si>
  <si>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</si>
  <si>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</si>
  <si>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</si>
  <si>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</si>
  <si>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</si>
  <si>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</si>
  <si>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</si>
  <si>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</si>
  <si>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</si>
  <si>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</si>
  <si>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</si>
  <si>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</si>
  <si>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</si>
  <si>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</si>
  <si>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</si>
  <si>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</si>
  <si>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</si>
  <si>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</si>
  <si>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</si>
  <si>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</si>
  <si>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</si>
  <si>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</si>
  <si>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</si>
  <si>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</si>
  <si>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</si>
  <si>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</si>
  <si>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</si>
  <si>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</si>
  <si>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</si>
  <si>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</si>
  <si>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</si>
  <si>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</si>
  <si>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</si>
  <si>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</si>
  <si>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</si>
  <si>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</si>
  <si>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</si>
  <si>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</si>
  <si>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</si>
  <si>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</si>
  <si>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</si>
  <si>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</si>
  <si>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</si>
  <si>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</si>
  <si>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</si>
  <si>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</si>
  <si>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</si>
  <si>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</si>
  <si>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</si>
  <si>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</si>
  <si>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</si>
  <si>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</si>
  <si>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</si>
  <si>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</si>
  <si>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</si>
  <si>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</si>
  <si>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</si>
  <si>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</si>
  <si>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</si>
  <si>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</si>
  <si>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</si>
  <si>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</si>
  <si>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</si>
  <si>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</si>
  <si>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</si>
  <si>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</si>
  <si>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</si>
  <si>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</si>
  <si>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</si>
  <si>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</si>
  <si>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</si>
  <si>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</si>
  <si>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</si>
  <si>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</si>
  <si>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</si>
  <si>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</si>
  <si>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</si>
  <si>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</si>
  <si>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</si>
  <si>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</si>
  <si>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</si>
  <si>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</si>
  <si>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</si>
  <si>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</si>
  <si>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</si>
  <si>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</si>
  <si>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</si>
  <si>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</si>
  <si>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</si>
  <si>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</si>
  <si>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</si>
  <si>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</si>
  <si>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</si>
  <si>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</si>
  <si>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</si>
  <si>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</si>
  <si>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</si>
  <si>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</si>
  <si>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</si>
  <si>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</si>
  <si>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</si>
  <si>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</si>
  <si>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</si>
  <si>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</si>
  <si>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</si>
  <si>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</si>
  <si>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</si>
  <si>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</si>
  <si>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</si>
  <si>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</si>
  <si>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</si>
  <si>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</si>
  <si>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</si>
  <si>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</si>
  <si>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</si>
  <si>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</si>
  <si>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</si>
  <si>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</si>
  <si>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</si>
  <si>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</si>
  <si>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</si>
  <si>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</si>
  <si>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</si>
  <si>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</si>
  <si>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</si>
  <si>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</si>
  <si>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</si>
  <si>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</si>
  <si>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</si>
  <si>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</si>
  <si>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</si>
  <si>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</si>
  <si>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</si>
  <si>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</si>
  <si>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</si>
  <si>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</si>
  <si>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</si>
  <si>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</si>
  <si>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</si>
  <si>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</si>
  <si>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</si>
  <si>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</si>
  <si>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</si>
  <si>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</si>
  <si>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</si>
  <si>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</si>
  <si>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</si>
  <si>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</si>
  <si>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</si>
  <si>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</si>
  <si>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</si>
  <si>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</si>
  <si>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</si>
  <si>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</si>
  <si>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</si>
  <si>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</si>
  <si>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</si>
  <si>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</si>
  <si>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</si>
  <si>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</si>
  <si>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</si>
  <si>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</si>
  <si>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</si>
  <si>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</si>
  <si>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</si>
  <si>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</si>
  <si>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</si>
  <si>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</si>
  <si>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</si>
  <si>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</si>
  <si>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</si>
  <si>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</si>
  <si>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</si>
  <si>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</si>
  <si>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</si>
  <si>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</si>
  <si>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</si>
  <si>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</si>
  <si>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</si>
  <si>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</si>
  <si>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</si>
  <si>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</si>
  <si>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</si>
  <si>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</si>
  <si>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</si>
  <si>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</si>
  <si>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</si>
  <si>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</si>
  <si>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</si>
  <si>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</si>
  <si>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</si>
  <si>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</si>
  <si>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</si>
  <si>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</si>
  <si>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</si>
  <si>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</si>
  <si>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</si>
  <si>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</si>
  <si>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</si>
  <si>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</si>
  <si>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</si>
  <si>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</si>
  <si>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</si>
  <si>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</si>
  <si>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</si>
  <si>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</si>
  <si>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</si>
  <si>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</si>
  <si>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</si>
  <si>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</si>
  <si>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</si>
  <si>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</si>
  <si>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</si>
  <si>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</si>
  <si>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</si>
  <si>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</si>
  <si>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</si>
  <si>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</si>
  <si>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</si>
  <si>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</si>
  <si>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</si>
  <si>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</si>
  <si>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</si>
  <si>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</si>
  <si>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</si>
  <si>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</si>
  <si>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</si>
  <si>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</si>
  <si>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</si>
  <si>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</si>
  <si>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</si>
  <si>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</si>
  <si>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</si>
  <si>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</si>
  <si>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</si>
  <si>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</si>
  <si>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</si>
  <si>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</si>
  <si>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</si>
  <si>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</si>
  <si>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</si>
  <si>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</si>
  <si>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</si>
  <si>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</si>
  <si>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</si>
  <si>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</si>
  <si>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</si>
  <si>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</si>
  <si>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</si>
  <si>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</si>
  <si>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</si>
  <si>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</si>
  <si>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</si>
  <si>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</si>
  <si>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</si>
  <si>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</si>
  <si>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</si>
  <si>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</si>
  <si>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</si>
  <si>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</si>
  <si>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</si>
  <si>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</si>
  <si>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</si>
  <si>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</si>
  <si>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</si>
  <si>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</si>
  <si>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</si>
  <si>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</si>
  <si>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</si>
  <si>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</si>
  <si>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</si>
  <si>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</si>
  <si>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</si>
  <si>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</si>
  <si>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</si>
  <si>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</si>
  <si>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</si>
  <si>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</si>
  <si>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</si>
  <si>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</si>
  <si>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</si>
  <si>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</si>
  <si>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</si>
  <si>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</si>
  <si>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</si>
  <si>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</si>
  <si>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</si>
  <si>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</si>
  <si>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</si>
  <si>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</si>
  <si>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</si>
  <si>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</si>
  <si>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</si>
  <si>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</si>
  <si>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</si>
  <si>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</si>
  <si>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</si>
  <si>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</si>
  <si>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</si>
  <si>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</si>
  <si>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</si>
  <si>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</si>
  <si>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</si>
  <si>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</si>
  <si>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</si>
  <si>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</si>
  <si>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</si>
  <si>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</si>
  <si>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</si>
  <si>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</si>
  <si>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</si>
  <si>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</si>
  <si>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</si>
  <si>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</si>
  <si>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</si>
  <si>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</si>
  <si>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</si>
  <si>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</si>
  <si>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</si>
  <si>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</si>
  <si>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</si>
  <si>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</si>
  <si>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</si>
  <si>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</si>
  <si>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</si>
  <si>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</si>
  <si>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</si>
  <si>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</si>
  <si>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</si>
  <si>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</si>
  <si>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</si>
  <si>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</si>
  <si>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</si>
  <si>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</si>
  <si>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</si>
  <si>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</si>
  <si>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</si>
  <si>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</si>
  <si>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</si>
  <si>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</si>
  <si>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</si>
  <si>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</si>
  <si>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</si>
  <si>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</si>
  <si>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</si>
  <si>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</si>
  <si>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</si>
  <si>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</si>
  <si>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</si>
  <si>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</si>
  <si>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</si>
  <si>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</si>
  <si>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</si>
  <si>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</si>
  <si>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</si>
  <si>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</si>
  <si>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</si>
  <si>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</si>
  <si>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</si>
  <si>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</si>
  <si>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</si>
  <si>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</si>
  <si>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</si>
  <si>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</si>
  <si>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</si>
  <si>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</si>
  <si>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</si>
  <si>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</si>
  <si>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</si>
  <si>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</si>
  <si>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</si>
  <si>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</si>
  <si>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</si>
  <si>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</si>
  <si>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</si>
  <si>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</si>
  <si>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</si>
  <si>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</si>
  <si>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</si>
  <si>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</si>
  <si>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</si>
  <si>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</si>
  <si>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</si>
  <si>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</si>
  <si>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</si>
  <si>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</si>
  <si>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</si>
  <si>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</si>
  <si>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</si>
  <si>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</si>
  <si>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</si>
  <si>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</si>
  <si>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</si>
  <si>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</si>
  <si>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</si>
  <si>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</si>
  <si>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</si>
  <si>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</si>
  <si>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</si>
  <si>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</si>
  <si>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</si>
  <si>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</si>
  <si>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</si>
  <si>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</si>
  <si>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</si>
  <si>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</si>
  <si>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</si>
  <si>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</si>
  <si>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</si>
  <si>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</si>
  <si>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</si>
  <si>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</si>
  <si>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</si>
  <si>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</si>
  <si>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</si>
  <si>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</si>
  <si>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</si>
  <si>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</si>
  <si>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</si>
  <si>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</si>
  <si>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</si>
  <si>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</si>
  <si>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</si>
  <si>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</si>
  <si>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</si>
  <si>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</si>
  <si>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</si>
  <si>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</si>
  <si>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</si>
  <si>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</si>
  <si>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</si>
  <si>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</si>
  <si>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</si>
  <si>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</si>
  <si>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</si>
  <si>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</si>
  <si>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</si>
  <si>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</si>
  <si>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</si>
  <si>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</si>
  <si>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</si>
  <si>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</si>
  <si>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</si>
  <si>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</si>
  <si>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</si>
  <si>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</si>
  <si>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</si>
  <si>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</si>
  <si>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</si>
  <si>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</si>
  <si>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</si>
  <si>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</si>
  <si>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</si>
  <si>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</si>
  <si>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</si>
  <si>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</si>
  <si>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</si>
  <si>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</si>
  <si>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</si>
  <si>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</si>
  <si>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</si>
  <si>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</si>
  <si>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</si>
  <si>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</si>
  <si>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</si>
  <si>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</si>
  <si>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</si>
  <si>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</si>
  <si>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</si>
  <si>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</si>
  <si>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</si>
  <si>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</si>
  <si>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</si>
  <si>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</si>
  <si>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</si>
  <si>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</si>
  <si>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</si>
  <si>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</si>
  <si>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</si>
  <si>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</si>
  <si>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</si>
  <si>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</si>
  <si>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</si>
  <si>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</si>
  <si>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</si>
  <si>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</si>
  <si>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</si>
  <si>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</si>
  <si>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</si>
  <si>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</si>
  <si>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</si>
  <si>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</si>
  <si>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</si>
  <si>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</si>
  <si>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</si>
  <si>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</si>
  <si>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</si>
  <si>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</si>
  <si>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</si>
  <si>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</si>
  <si>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</si>
  <si>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</si>
  <si>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</si>
  <si>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</si>
  <si>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</si>
  <si>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</si>
  <si>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</si>
  <si>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</si>
  <si>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</si>
  <si>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</si>
  <si>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</si>
  <si>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</si>
  <si>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</si>
  <si>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</si>
  <si>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</si>
  <si>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</si>
  <si>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</si>
  <si>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</si>
  <si>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</si>
  <si>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</si>
  <si>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</si>
  <si>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</si>
  <si>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</si>
  <si>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</si>
  <si>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</si>
  <si>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</si>
  <si>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</si>
  <si>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</si>
  <si>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</si>
  <si>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</si>
  <si>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</si>
  <si>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</si>
  <si>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</si>
  <si>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</si>
  <si>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</si>
  <si>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</si>
  <si>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</si>
  <si>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</si>
  <si>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</si>
  <si>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</si>
  <si>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</si>
  <si>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</si>
  <si>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</si>
  <si>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</si>
  <si>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</si>
  <si>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</si>
  <si>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</si>
  <si>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</si>
  <si>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</si>
  <si>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</si>
  <si>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</si>
  <si>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</si>
  <si>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</si>
  <si>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</si>
  <si>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</si>
  <si>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</si>
  <si>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</si>
  <si>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</si>
  <si>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</si>
  <si>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</si>
  <si>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</si>
  <si>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</si>
  <si>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</si>
  <si>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</si>
  <si>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</si>
  <si>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</si>
  <si>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</si>
  <si>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</si>
  <si>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</si>
  <si>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</si>
  <si>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</si>
  <si>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</si>
  <si>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</si>
  <si>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</si>
  <si>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</si>
  <si>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</si>
  <si>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</si>
  <si>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</si>
  <si>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</si>
  <si>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</si>
  <si>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</si>
  <si>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</si>
  <si>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</si>
  <si>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</si>
  <si>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</si>
  <si>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</si>
  <si>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</si>
  <si>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</si>
  <si>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</si>
  <si>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</si>
  <si>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</si>
  <si>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</si>
  <si>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</si>
  <si>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</si>
  <si>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</si>
  <si>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</si>
  <si>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</si>
  <si>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</si>
  <si>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</si>
  <si>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</si>
  <si>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</si>
  <si>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</si>
  <si>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</si>
  <si>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</si>
  <si>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</si>
  <si>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</si>
  <si>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</si>
  <si>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</si>
  <si>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</si>
  <si>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</si>
  <si>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</si>
  <si>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</si>
  <si>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</si>
  <si>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</si>
  <si>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</si>
  <si>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</si>
  <si>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</si>
  <si>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</si>
  <si>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</si>
  <si>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</si>
  <si>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</si>
  <si>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</si>
  <si>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</si>
  <si>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</si>
  <si>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</si>
  <si>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</si>
  <si>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</si>
  <si>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</si>
  <si>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</si>
  <si>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</si>
  <si>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</si>
  <si>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</si>
  <si>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</si>
  <si>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</si>
  <si>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</si>
  <si>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</si>
  <si>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</si>
  <si>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</si>
  <si>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</si>
  <si>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</si>
  <si>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</si>
  <si>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</si>
  <si>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</si>
  <si>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</si>
  <si>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</si>
  <si>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</si>
  <si>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</si>
  <si>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</si>
  <si>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</si>
  <si>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</si>
  <si>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</si>
  <si>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</si>
  <si>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</si>
  <si>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</si>
  <si>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</si>
  <si>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</si>
  <si>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</si>
  <si>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</si>
  <si>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</si>
  <si>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</si>
  <si>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</si>
  <si>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</si>
  <si>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</si>
  <si>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</si>
  <si>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</si>
  <si>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</si>
  <si>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</si>
  <si>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</si>
  <si>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</si>
  <si>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</si>
  <si>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</si>
  <si>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</si>
  <si>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</si>
  <si>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</si>
  <si>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</si>
  <si>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</si>
  <si>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</si>
  <si>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</si>
  <si>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</si>
  <si>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</si>
  <si>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</si>
  <si>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</si>
  <si>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</si>
  <si>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</si>
  <si>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</si>
  <si>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</si>
  <si>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</si>
  <si>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</si>
  <si>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</si>
  <si>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</si>
  <si>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</si>
  <si>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</si>
  <si>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</si>
  <si>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</si>
  <si>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</si>
  <si>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</si>
  <si>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</si>
  <si>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</si>
  <si>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</si>
  <si>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</si>
  <si>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</si>
  <si>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</si>
  <si>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</si>
  <si>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</si>
  <si>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</si>
  <si>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</si>
  <si>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</si>
  <si>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</si>
  <si>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</si>
  <si>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</si>
  <si>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</si>
  <si>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</si>
  <si>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</si>
  <si>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</si>
  <si>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</si>
  <si>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</si>
  <si>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</si>
  <si>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</si>
  <si>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</si>
  <si>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</si>
  <si>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</si>
  <si>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</si>
  <si>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</si>
  <si>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</si>
  <si>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</si>
  <si>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</si>
  <si>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</si>
  <si>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</si>
  <si>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</si>
  <si>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</si>
  <si>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</si>
  <si>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</si>
  <si>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</si>
  <si>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</si>
  <si>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</si>
  <si>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</si>
  <si>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</si>
  <si>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</si>
  <si>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</si>
  <si>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</si>
  <si>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</si>
  <si>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</si>
  <si>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</si>
  <si>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</si>
  <si>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</si>
  <si>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</si>
  <si>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</si>
  <si>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</si>
  <si>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</si>
  <si>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</si>
  <si>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</si>
  <si>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</si>
  <si>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</si>
  <si>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</si>
  <si>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</si>
  <si>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</si>
  <si>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</si>
  <si>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</si>
  <si>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</si>
  <si>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</si>
  <si>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</si>
  <si>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</si>
  <si>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</si>
  <si>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</si>
  <si>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</si>
  <si>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</si>
  <si>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</si>
  <si>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</si>
  <si>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</si>
  <si>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</si>
  <si>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</si>
  <si>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</si>
  <si>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</si>
  <si>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</si>
  <si>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</si>
  <si>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</si>
  <si>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</si>
  <si>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</si>
  <si>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</si>
  <si>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</si>
  <si>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</si>
  <si>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</si>
  <si>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</si>
  <si>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</si>
  <si>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</si>
  <si>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</si>
  <si>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</si>
  <si>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</si>
  <si>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</si>
  <si>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</si>
  <si>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</si>
  <si>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</si>
  <si>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</si>
  <si>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</si>
  <si>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</si>
  <si>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</si>
  <si>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</si>
  <si>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</si>
  <si>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</si>
  <si>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</si>
  <si>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</si>
  <si>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</si>
  <si>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</si>
  <si>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</si>
  <si>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</si>
  <si>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</si>
  <si>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</si>
  <si>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</si>
  <si>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</si>
  <si>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</si>
  <si>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</si>
  <si>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</si>
  <si>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</si>
  <si>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</si>
  <si>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</si>
  <si>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</si>
  <si>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</si>
  <si>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</si>
  <si>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</si>
  <si>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</si>
  <si>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</si>
  <si>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</si>
  <si>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</si>
  <si>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</si>
  <si>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</si>
  <si>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</si>
  <si>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</si>
  <si>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</si>
  <si>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</si>
  <si>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</si>
  <si>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</si>
  <si>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</si>
  <si>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</si>
  <si>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</si>
  <si>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</si>
  <si>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</si>
  <si>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</si>
  <si>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</si>
  <si>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</si>
  <si>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</si>
  <si>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</si>
  <si>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</si>
  <si>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</si>
  <si>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</si>
  <si>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</si>
  <si>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</si>
  <si>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</si>
  <si>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</si>
  <si>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</si>
  <si>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</si>
  <si>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</si>
  <si>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</si>
  <si>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</si>
  <si>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</si>
  <si>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</si>
  <si>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</si>
  <si>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</si>
  <si>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</si>
  <si>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</si>
  <si>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</si>
  <si>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</si>
  <si>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</si>
  <si>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</si>
  <si>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</si>
  <si>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</si>
  <si>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</si>
  <si>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</si>
  <si>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</si>
  <si>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</si>
  <si>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</si>
  <si>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</si>
  <si>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</si>
  <si>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</si>
  <si>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</si>
  <si>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</si>
  <si>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</si>
  <si>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</si>
  <si>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</si>
  <si>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</si>
  <si>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</si>
  <si>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</si>
  <si>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</si>
  <si>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</si>
  <si>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</si>
  <si>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</si>
  <si>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</si>
  <si>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</si>
  <si>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</si>
  <si>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</si>
  <si>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</si>
  <si>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</si>
  <si>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</si>
  <si>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</si>
  <si>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</si>
  <si>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</si>
  <si>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</si>
  <si>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</si>
  <si>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</si>
  <si>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</si>
  <si>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</si>
  <si>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</si>
  <si>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</si>
  <si>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</si>
  <si>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</si>
  <si>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</si>
  <si>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</si>
  <si>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</si>
  <si>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</si>
  <si>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</si>
  <si>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</si>
  <si>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</si>
  <si>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</si>
  <si>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</si>
  <si>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</si>
  <si>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</si>
  <si>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</si>
  <si>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</si>
  <si>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</si>
  <si>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</si>
  <si>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</si>
  <si>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</si>
  <si>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</si>
  <si>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</si>
  <si>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</si>
  <si>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</si>
  <si>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</si>
  <si>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</si>
  <si>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</si>
  <si>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</si>
  <si>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</si>
  <si>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</si>
  <si>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</si>
  <si>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</si>
  <si>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</si>
  <si>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</si>
  <si>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</si>
  <si>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</si>
  <si>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</si>
  <si>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</si>
  <si>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</si>
  <si>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</si>
  <si>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</si>
  <si>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</si>
  <si>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</si>
  <si>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</si>
  <si>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</si>
  <si>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</si>
  <si>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</si>
  <si>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</si>
  <si>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</si>
  <si>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</si>
  <si>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</si>
  <si>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</si>
  <si>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</si>
  <si>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</si>
  <si>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</si>
  <si>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</si>
  <si>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</si>
  <si>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</si>
  <si>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</si>
  <si>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</si>
  <si>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</si>
  <si>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</si>
  <si>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</si>
  <si>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</si>
  <si>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</si>
  <si>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</si>
  <si>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</si>
  <si>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</si>
  <si>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</si>
  <si>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</si>
  <si>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</si>
  <si>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</si>
  <si>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</si>
  <si>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</si>
  <si>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</si>
  <si>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</si>
  <si>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</si>
  <si>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</si>
  <si>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</si>
  <si>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</si>
  <si>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</si>
  <si>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</si>
  <si>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</si>
  <si>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</si>
  <si>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</si>
  <si>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</si>
  <si>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</si>
  <si>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</si>
  <si>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</si>
  <si>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</si>
  <si>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</si>
  <si>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</si>
  <si>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</si>
  <si>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</si>
  <si>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</si>
  <si>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</si>
  <si>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</si>
  <si>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</si>
  <si>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</si>
  <si>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</si>
  <si>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</si>
  <si>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</si>
  <si>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</si>
  <si>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</si>
  <si>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</si>
  <si>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</si>
  <si>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</si>
  <si>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</si>
  <si>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</si>
  <si>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</si>
  <si>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</si>
  <si>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</si>
  <si>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</si>
  <si>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</si>
  <si>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</si>
  <si>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</si>
  <si>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</si>
  <si>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</si>
  <si>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</si>
  <si>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</si>
  <si>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</si>
  <si>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</si>
  <si>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</si>
  <si>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</si>
  <si>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</si>
  <si>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</si>
  <si>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</si>
  <si>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</si>
  <si>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</si>
  <si>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</si>
  <si>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</si>
  <si>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</si>
  <si>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</si>
  <si>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</si>
  <si>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</si>
  <si>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</si>
  <si>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</si>
  <si>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</si>
  <si>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</si>
  <si>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</si>
  <si>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</si>
  <si>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</si>
  <si>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</si>
  <si>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</si>
  <si>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</si>
  <si>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</si>
  <si>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</si>
  <si>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</si>
  <si>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</si>
  <si>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</si>
  <si>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</si>
  <si>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</si>
  <si>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</si>
  <si>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</si>
  <si>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</si>
  <si>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</si>
  <si>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</si>
  <si>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</si>
  <si>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</si>
  <si>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</si>
  <si>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</si>
  <si>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</si>
  <si>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</si>
  <si>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</si>
  <si>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</si>
  <si>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</si>
  <si>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</si>
  <si>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</si>
  <si>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</si>
  <si>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</si>
  <si>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</si>
  <si>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</si>
  <si>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</si>
  <si>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</si>
  <si>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</si>
  <si>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</si>
  <si>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</si>
  <si>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</si>
  <si>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</si>
  <si>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</si>
  <si>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</si>
  <si>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</si>
  <si>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</si>
  <si>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</si>
  <si>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</si>
  <si>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</si>
  <si>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</si>
  <si>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</si>
  <si>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</si>
  <si>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</si>
  <si>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</si>
  <si>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</si>
  <si>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</si>
  <si>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</si>
  <si>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</si>
  <si>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</si>
  <si>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</si>
  <si>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</si>
  <si>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</si>
  <si>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</si>
  <si>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</si>
  <si>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</si>
  <si>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</si>
  <si>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</si>
  <si>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</si>
  <si>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</si>
  <si>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</si>
  <si>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</si>
  <si>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</si>
  <si>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</si>
  <si>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</si>
  <si>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</si>
  <si>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</si>
  <si>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</si>
  <si>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</si>
  <si>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</si>
  <si>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</si>
  <si>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</si>
  <si>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</si>
  <si>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</si>
  <si>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</si>
  <si>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</si>
  <si>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</si>
  <si>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</si>
  <si>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</si>
  <si>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</si>
  <si>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</si>
  <si>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</si>
  <si>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</si>
  <si>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</si>
  <si>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</si>
  <si>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</si>
  <si>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</si>
  <si>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</si>
  <si>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</si>
  <si>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</si>
  <si>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</si>
  <si>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</si>
  <si>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</si>
  <si>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</si>
  <si>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</si>
  <si>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</si>
  <si>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</si>
  <si>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</si>
  <si>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</si>
  <si>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</si>
  <si>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</si>
  <si>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</si>
  <si>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</si>
  <si>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</si>
  <si>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</si>
  <si>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</si>
  <si>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</si>
  <si>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</si>
  <si>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</si>
  <si>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</si>
  <si>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</si>
  <si>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</si>
  <si>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</si>
  <si>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</si>
  <si>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</si>
  <si>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</si>
  <si>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</si>
  <si>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</si>
  <si>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</si>
  <si>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</si>
  <si>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</si>
  <si>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</si>
  <si>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</si>
  <si>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</si>
  <si>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</si>
  <si>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</si>
  <si>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</si>
  <si>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</si>
  <si>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</si>
  <si>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</si>
  <si>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</si>
  <si>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</si>
  <si>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</si>
  <si>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</si>
  <si>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</si>
  <si>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</si>
  <si>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</si>
  <si>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</si>
  <si>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</si>
  <si>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</si>
  <si>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</si>
  <si>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</si>
  <si>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</si>
  <si>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</si>
  <si>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</si>
  <si>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</si>
  <si>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</si>
  <si>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</si>
  <si>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</si>
  <si>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</si>
  <si>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</si>
  <si>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</si>
  <si>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</si>
  <si>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</si>
  <si>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</si>
  <si>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</si>
  <si>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</si>
  <si>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</si>
  <si>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</si>
  <si>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</si>
  <si>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</si>
  <si>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</si>
  <si>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</si>
  <si>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</si>
  <si>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</si>
  <si>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</si>
  <si>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</si>
  <si>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</si>
  <si>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</si>
  <si>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</si>
  <si>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</si>
  <si>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</si>
  <si>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</si>
  <si>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</si>
  <si>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</si>
  <si>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</si>
  <si>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</si>
  <si>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</si>
  <si>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</si>
  <si>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</si>
  <si>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</si>
  <si>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</si>
  <si>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</si>
  <si>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</si>
  <si>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</si>
  <si>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</si>
  <si>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</si>
  <si>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</si>
  <si>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</si>
  <si>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</si>
  <si>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</si>
  <si>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</si>
  <si>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</si>
  <si>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</si>
  <si>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</si>
  <si>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</si>
  <si>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</si>
  <si>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</si>
  <si>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</si>
  <si>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</si>
  <si>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</si>
  <si>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</si>
  <si>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</si>
  <si>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</si>
  <si>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</si>
  <si>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</si>
  <si>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</si>
  <si>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</si>
  <si>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</si>
  <si>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</si>
  <si>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</si>
  <si>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</si>
  <si>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</si>
  <si>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</si>
  <si>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</si>
  <si>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</si>
  <si>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</si>
  <si>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</si>
  <si>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</si>
  <si>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</si>
  <si>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</si>
  <si>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</si>
  <si>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</si>
  <si>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</si>
  <si>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</si>
  <si>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</si>
  <si>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</si>
  <si>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</si>
  <si>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</si>
  <si>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</si>
  <si>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</si>
  <si>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</si>
  <si>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</si>
  <si>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</si>
  <si>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</si>
  <si>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</si>
  <si>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</si>
  <si>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</si>
  <si>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</si>
  <si>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</si>
  <si>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</si>
  <si>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</si>
  <si>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</si>
  <si>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</si>
  <si>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</si>
  <si>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</si>
  <si>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</si>
  <si>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</si>
  <si>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</si>
  <si>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</si>
  <si>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</si>
  <si>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</si>
  <si>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</si>
  <si>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</si>
  <si>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</si>
  <si>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</si>
  <si>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</si>
  <si>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</si>
  <si>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</si>
  <si>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</si>
  <si>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</si>
  <si>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</si>
  <si>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</si>
  <si>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</si>
  <si>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</si>
  <si>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</si>
  <si>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</si>
  <si>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</si>
  <si>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</si>
  <si>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</si>
  <si>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</si>
  <si>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</si>
  <si>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</si>
  <si>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</si>
  <si>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</si>
  <si>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</si>
  <si>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</si>
  <si>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</si>
  <si>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</si>
  <si>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</si>
  <si>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</si>
  <si>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</si>
  <si>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</si>
  <si>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</si>
  <si>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</si>
  <si>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</si>
  <si>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</si>
  <si>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</si>
  <si>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</si>
  <si>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</si>
  <si>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</si>
  <si>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</si>
  <si>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</si>
  <si>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</si>
  <si>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</si>
  <si>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</si>
  <si>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</si>
  <si>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</si>
  <si>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</si>
  <si>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</si>
  <si>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</si>
  <si>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</si>
  <si>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</si>
  <si>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</si>
  <si>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</si>
  <si>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</si>
  <si>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</si>
  <si>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</si>
  <si>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</si>
  <si>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</si>
  <si>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</si>
  <si>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</si>
  <si>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</si>
  <si>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</si>
  <si>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</si>
  <si>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</si>
  <si>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</si>
  <si>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</si>
  <si>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</si>
  <si>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</si>
  <si>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</si>
  <si>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</si>
  <si>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</si>
  <si>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</si>
  <si>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</si>
  <si>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</si>
  <si>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</si>
  <si>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</si>
  <si>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</si>
  <si>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</si>
  <si>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</si>
  <si>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</si>
  <si>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</si>
  <si>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</si>
  <si>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</si>
  <si>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</si>
  <si>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</si>
  <si>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</si>
  <si>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</si>
  <si>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</si>
  <si>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</si>
  <si>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</si>
  <si>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</si>
  <si>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</si>
  <si>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</si>
  <si>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</si>
  <si>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</si>
  <si>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</si>
  <si>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</si>
  <si>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</si>
  <si>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</si>
  <si>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</si>
  <si>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</si>
  <si>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</si>
  <si>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</si>
  <si>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</si>
  <si>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</si>
  <si>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</si>
  <si>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</si>
  <si>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</si>
  <si>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</si>
  <si>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</si>
  <si>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</si>
  <si>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</si>
  <si>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</si>
  <si>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</si>
  <si>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</si>
  <si>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</si>
  <si>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</si>
  <si>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</si>
  <si>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</si>
  <si>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</si>
  <si>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</si>
  <si>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</si>
  <si>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</si>
  <si>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</si>
  <si>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</si>
  <si>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</si>
  <si>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</si>
  <si>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</si>
  <si>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</si>
  <si>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</si>
  <si>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</si>
  <si>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</si>
  <si>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</si>
  <si>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</si>
  <si>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</si>
  <si>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</si>
  <si>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</si>
  <si>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</si>
  <si>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</si>
  <si>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</si>
  <si>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</si>
  <si>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</si>
  <si>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</si>
  <si>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</si>
  <si>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</si>
  <si>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</si>
  <si>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</si>
  <si>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</si>
  <si>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</si>
  <si>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</si>
  <si>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</si>
  <si>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</si>
  <si>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</si>
  <si>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</si>
  <si>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</si>
  <si>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</si>
  <si>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</si>
  <si>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</si>
  <si>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</si>
  <si>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</si>
  <si>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</si>
  <si>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</si>
  <si>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</si>
  <si>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</si>
  <si>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</si>
  <si>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</si>
  <si>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</si>
  <si>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</si>
  <si>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</si>
  <si>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</si>
  <si>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</si>
  <si>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</si>
  <si>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</si>
  <si>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</si>
  <si>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</si>
  <si>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</si>
  <si>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</si>
  <si>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</si>
  <si>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</si>
  <si>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</si>
  <si>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</si>
  <si>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</si>
  <si>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</si>
  <si>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</si>
  <si>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</si>
  <si>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</si>
  <si>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</si>
  <si>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</si>
  <si>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</si>
  <si>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</si>
  <si>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</si>
  <si>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</si>
  <si>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</si>
  <si>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</si>
  <si>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</si>
  <si>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</si>
  <si>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</si>
  <si>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</si>
  <si>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</si>
  <si>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</si>
  <si>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</si>
  <si>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</si>
  <si>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</si>
  <si>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</si>
  <si>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</si>
  <si>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</si>
  <si>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</si>
  <si>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</si>
  <si>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</si>
  <si>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</si>
  <si>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</si>
  <si>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</si>
  <si>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</si>
  <si>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</si>
  <si>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</si>
  <si>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</si>
  <si>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</si>
  <si>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</si>
  <si>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</si>
  <si>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</si>
  <si>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</si>
  <si>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</si>
  <si>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</si>
  <si>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</si>
  <si>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</si>
  <si>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</si>
  <si>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</si>
  <si>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</si>
  <si>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</si>
  <si>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</si>
  <si>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</si>
  <si>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</si>
  <si>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</si>
  <si>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</si>
  <si>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</si>
  <si>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</si>
  <si>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</si>
  <si>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</si>
  <si>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</si>
  <si>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</si>
  <si>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</si>
  <si>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</si>
  <si>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</si>
  <si>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</si>
  <si>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</si>
  <si>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</si>
  <si>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</si>
  <si>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</si>
  <si>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</si>
  <si>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</si>
  <si>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</si>
  <si>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</si>
  <si>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</si>
  <si>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</si>
  <si>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</si>
  <si>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</si>
  <si>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</si>
  <si>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</si>
  <si>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</si>
  <si>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</si>
  <si>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</si>
  <si>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</si>
  <si>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</si>
  <si>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</si>
  <si>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</si>
  <si>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</si>
  <si>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</si>
  <si>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</si>
  <si>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</si>
  <si>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</si>
  <si>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</si>
  <si>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</si>
  <si>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</si>
  <si>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</si>
  <si>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</si>
  <si>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</si>
  <si>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</si>
  <si>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</si>
  <si>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</si>
  <si>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</si>
  <si>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</si>
  <si>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</si>
  <si>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</si>
  <si>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</si>
  <si>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</si>
  <si>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</si>
  <si>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</si>
  <si>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</si>
  <si>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</si>
  <si>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</si>
  <si>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</si>
  <si>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</si>
  <si>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</si>
  <si>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</si>
  <si>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</si>
  <si>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</si>
  <si>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</si>
  <si>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</si>
  <si>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</si>
  <si>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</si>
  <si>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</si>
  <si>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</si>
  <si>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</si>
  <si>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</si>
  <si>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</si>
  <si>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</si>
  <si>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</si>
  <si>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</si>
  <si>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</si>
  <si>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</si>
  <si>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</si>
  <si>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</si>
  <si>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</si>
  <si>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</si>
  <si>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</si>
  <si>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</si>
  <si>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</si>
  <si>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</si>
  <si>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</si>
  <si>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</si>
  <si>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</si>
  <si>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</si>
  <si>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</si>
  <si>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</si>
  <si>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</si>
  <si>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</si>
  <si>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</si>
  <si>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</si>
  <si>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</si>
  <si>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</si>
  <si>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</si>
  <si>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</si>
  <si>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</si>
  <si>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</si>
  <si>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</si>
  <si>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</si>
  <si>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</si>
  <si>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</si>
  <si>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</si>
  <si>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</si>
  <si>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</si>
  <si>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</si>
  <si>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</si>
  <si>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</si>
  <si>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</si>
  <si>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</si>
  <si>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</si>
  <si>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</si>
  <si>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</si>
  <si>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</si>
  <si>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</si>
  <si>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</si>
  <si>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</si>
  <si>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</si>
  <si>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</si>
  <si>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</si>
  <si>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</si>
  <si>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</si>
  <si>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</si>
  <si>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</si>
  <si>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</si>
  <si>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</si>
  <si>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</si>
  <si>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</si>
  <si>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</si>
  <si>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</si>
  <si>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</si>
  <si>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</si>
  <si>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</si>
  <si>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</si>
  <si>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</si>
  <si>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</si>
  <si>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</si>
  <si>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</si>
  <si>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</si>
  <si>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</si>
  <si>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</si>
  <si>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</si>
  <si>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</si>
  <si>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</si>
  <si>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</si>
  <si>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</si>
  <si>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</si>
  <si>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</si>
  <si>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</si>
  <si>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</si>
  <si>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</si>
  <si>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</si>
  <si>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</si>
  <si>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</si>
  <si>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</si>
  <si>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</si>
  <si>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</si>
  <si>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</si>
  <si>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</si>
  <si>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</si>
  <si>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</si>
  <si>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</si>
  <si>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</si>
  <si>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</si>
  <si>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</si>
  <si>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</si>
  <si>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</si>
  <si>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</si>
  <si>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</si>
  <si>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</si>
  <si>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</si>
  <si>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</si>
  <si>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</si>
  <si>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</si>
  <si>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</si>
  <si>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</si>
  <si>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</si>
  <si>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</si>
  <si>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</si>
  <si>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</si>
  <si>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</si>
  <si>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</si>
  <si>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</si>
  <si>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</si>
  <si>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</si>
  <si>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</si>
  <si>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</si>
  <si>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</si>
  <si>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</si>
  <si>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</si>
  <si>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</si>
  <si>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</si>
  <si>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</si>
  <si>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</si>
  <si>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</si>
  <si>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</si>
  <si>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</si>
  <si>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</si>
  <si>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</si>
  <si>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</si>
  <si>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</si>
  <si>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</si>
  <si>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</si>
  <si>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</si>
  <si>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</si>
  <si>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</si>
  <si>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</si>
  <si>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</si>
  <si>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</si>
  <si>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</si>
  <si>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</si>
  <si>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</si>
  <si>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</si>
  <si>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</si>
  <si>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</si>
  <si>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</si>
  <si>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</si>
  <si>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</si>
  <si>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</si>
  <si>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</si>
  <si>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</si>
  <si>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</si>
  <si>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</si>
  <si>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</si>
  <si>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</si>
  <si>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</si>
  <si>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</si>
  <si>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</si>
  <si>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</si>
  <si>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</si>
  <si>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</si>
  <si>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</si>
  <si>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</si>
  <si>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</si>
  <si>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</si>
  <si>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</si>
  <si>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</si>
  <si>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</si>
  <si>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</si>
  <si>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</si>
  <si>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</si>
  <si>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</si>
  <si>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</si>
  <si>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</si>
  <si>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</si>
  <si>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</si>
  <si>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</si>
  <si>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</si>
  <si>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</si>
  <si>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</si>
  <si>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</si>
  <si>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</si>
  <si>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</si>
  <si>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</si>
  <si>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</si>
  <si>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</si>
  <si>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</si>
  <si>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</si>
  <si>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</si>
  <si>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</si>
  <si>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</si>
  <si>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</si>
  <si>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</si>
  <si>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</si>
  <si>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</si>
  <si>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</si>
  <si>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</si>
  <si>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</si>
  <si>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</si>
  <si>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</si>
  <si>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</si>
  <si>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</si>
  <si>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</si>
  <si>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</si>
  <si>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</si>
  <si>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</si>
  <si>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</si>
  <si>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</si>
  <si>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</si>
  <si>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</si>
  <si>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</si>
  <si>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</si>
  <si>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</si>
  <si>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</si>
  <si>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</si>
  <si>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</si>
  <si>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</si>
  <si>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</si>
  <si>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</si>
  <si>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</si>
  <si>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</si>
  <si>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</si>
  <si>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</si>
  <si>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</si>
  <si>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</si>
  <si>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</si>
  <si>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</si>
  <si>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</si>
  <si>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</si>
  <si>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</si>
  <si>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</si>
  <si>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</si>
  <si>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</si>
  <si>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</si>
  <si>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</si>
  <si>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</si>
  <si>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</si>
  <si>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</si>
  <si>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</si>
  <si>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</si>
  <si>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</si>
  <si>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</si>
  <si>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</si>
  <si>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</si>
  <si>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</si>
  <si>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</si>
  <si>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</si>
  <si>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</si>
  <si>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</si>
  <si>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</si>
  <si>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</si>
  <si>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</si>
  <si>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</si>
  <si>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</si>
  <si>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</si>
  <si>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</si>
  <si>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</si>
  <si>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</si>
  <si>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</si>
  <si>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</si>
  <si>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</si>
  <si>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</si>
  <si>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</si>
  <si>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</si>
  <si>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</si>
  <si>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</si>
  <si>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</si>
  <si>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</si>
  <si>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</si>
  <si>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</si>
  <si>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</si>
  <si>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</si>
  <si>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</si>
  <si>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</si>
  <si>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</si>
  <si>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</si>
  <si>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</si>
  <si>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</si>
  <si>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</si>
  <si>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</si>
  <si>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</si>
  <si>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</si>
  <si>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</si>
  <si>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</si>
  <si>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</si>
  <si>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</si>
  <si>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</si>
  <si>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</si>
  <si>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</si>
  <si>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</si>
  <si>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</si>
  <si>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</si>
  <si>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</si>
  <si>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</si>
  <si>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</si>
  <si>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</si>
  <si>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</si>
  <si>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</si>
  <si>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</si>
  <si>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</si>
  <si>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</si>
  <si>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</si>
  <si>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</si>
  <si>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</si>
  <si>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</si>
  <si>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</si>
  <si>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</si>
  <si>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</si>
  <si>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</si>
  <si>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</si>
  <si>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</si>
  <si>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</si>
  <si>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</si>
  <si>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</si>
  <si>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</si>
  <si>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</si>
  <si>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</si>
  <si>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</si>
  <si>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</si>
  <si>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</si>
  <si>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</si>
  <si>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</si>
  <si>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</si>
  <si>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</si>
  <si>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</si>
  <si>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</si>
  <si>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</si>
  <si>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</si>
  <si>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</si>
  <si>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</si>
  <si>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</si>
  <si>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</si>
  <si>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</si>
  <si>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</si>
  <si>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</si>
  <si>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</si>
  <si>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</si>
  <si>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</si>
  <si>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</si>
  <si>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</si>
  <si>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</si>
  <si>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</si>
  <si>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</si>
  <si>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</si>
  <si>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</si>
  <si>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</si>
  <si>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</si>
  <si>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</si>
  <si>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</si>
  <si>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</si>
  <si>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</si>
  <si>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</si>
  <si>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</si>
  <si>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</si>
  <si>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</si>
  <si>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</si>
  <si>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</si>
  <si>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</si>
  <si>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</si>
  <si>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</si>
  <si>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</si>
  <si>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</si>
  <si>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</si>
  <si>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</si>
  <si>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</si>
  <si>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</si>
  <si>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</si>
  <si>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</si>
  <si>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</si>
  <si>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</si>
  <si>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</si>
  <si>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</si>
  <si>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</si>
  <si>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</si>
  <si>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</si>
  <si>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</si>
  <si>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</si>
  <si>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</si>
  <si>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</si>
  <si>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</si>
  <si>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</si>
  <si>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</si>
  <si>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</si>
  <si>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</si>
  <si>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</si>
  <si>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</si>
  <si>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</si>
  <si>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</si>
  <si>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</si>
  <si>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</si>
  <si>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</si>
  <si>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</si>
  <si>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</si>
  <si>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</si>
  <si>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</si>
  <si>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</si>
  <si>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</si>
  <si>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</si>
  <si>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</si>
  <si>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</si>
  <si>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</si>
  <si>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</si>
  <si>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</si>
  <si>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</si>
  <si>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</si>
  <si>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</si>
  <si>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</si>
  <si>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</si>
  <si>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</si>
  <si>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</si>
  <si>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</si>
  <si>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</si>
  <si>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</si>
  <si>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</si>
  <si>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</si>
  <si>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</si>
  <si>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</si>
  <si>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</si>
  <si>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</si>
  <si>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</si>
  <si>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</si>
  <si>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</si>
  <si>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</si>
  <si>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</si>
  <si>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</si>
  <si>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</si>
  <si>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</si>
  <si>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</si>
  <si>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</si>
  <si>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</si>
  <si>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</si>
  <si>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</si>
  <si>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</si>
  <si>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</si>
  <si>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</si>
  <si>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</si>
  <si>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</si>
  <si>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</si>
  <si>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</si>
  <si>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</si>
  <si>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</si>
  <si>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</si>
  <si>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</si>
  <si>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</si>
  <si>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</si>
  <si>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</si>
  <si>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</si>
  <si>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</si>
  <si>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</si>
  <si>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</si>
  <si>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</si>
  <si>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</si>
  <si>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</si>
  <si>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</si>
  <si>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</si>
  <si>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</si>
  <si>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</si>
  <si>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</si>
  <si>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</si>
  <si>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</si>
  <si>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</si>
  <si>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</si>
  <si>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</si>
  <si>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</si>
  <si>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</si>
  <si>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</si>
  <si>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</si>
  <si>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</si>
  <si>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</si>
  <si>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</si>
  <si>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</si>
  <si>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</si>
  <si>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</si>
  <si>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</si>
  <si>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</si>
  <si>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</si>
  <si>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</si>
  <si>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</si>
  <si>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</si>
  <si>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</si>
  <si>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</si>
  <si>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</si>
  <si>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</si>
  <si>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</si>
  <si>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</si>
  <si>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</si>
  <si>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</si>
  <si>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</si>
  <si>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</si>
  <si>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</si>
  <si>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</si>
  <si>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</si>
  <si>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</si>
  <si>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</si>
  <si>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</si>
  <si>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</si>
  <si>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</si>
  <si>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</si>
  <si>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</si>
  <si>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</si>
  <si>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</si>
  <si>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</si>
  <si>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</si>
  <si>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</si>
  <si>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</si>
  <si>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</si>
  <si>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</si>
  <si>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</si>
  <si>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</si>
  <si>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</si>
  <si>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</si>
  <si>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</si>
  <si>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</si>
  <si>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</si>
  <si>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</si>
  <si>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</si>
  <si>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</si>
  <si>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</si>
  <si>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</si>
  <si>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</si>
  <si>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</si>
  <si>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</si>
  <si>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</si>
  <si>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</si>
  <si>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</si>
  <si>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</si>
  <si>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</si>
  <si>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</si>
  <si>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</si>
  <si>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</si>
  <si>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</si>
  <si>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</si>
  <si>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</si>
  <si>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</si>
  <si>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</si>
  <si>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</si>
  <si>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</si>
  <si>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</si>
  <si>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</si>
  <si>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</si>
  <si>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</si>
  <si>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</si>
  <si>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</si>
  <si>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</si>
  <si>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</si>
  <si>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</si>
  <si>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</si>
  <si>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</si>
  <si>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</si>
  <si>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</si>
  <si>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</si>
  <si>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</si>
  <si>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</si>
  <si>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</si>
  <si>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</si>
  <si>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</si>
  <si>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</si>
  <si>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</si>
  <si>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</si>
  <si>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</si>
  <si>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</si>
  <si>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</si>
  <si>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</si>
  <si>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</si>
  <si>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</si>
  <si>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</si>
  <si>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</si>
  <si>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</si>
  <si>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</si>
  <si>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</si>
  <si>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</si>
  <si>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</si>
  <si>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</si>
  <si>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</si>
  <si>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</si>
  <si>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</si>
  <si>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</si>
  <si>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</si>
  <si>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</si>
  <si>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</si>
  <si>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</si>
  <si>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</si>
  <si>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</si>
  <si>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</si>
  <si>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</si>
  <si>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</si>
  <si>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</si>
  <si>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</si>
  <si>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</si>
  <si>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</si>
  <si>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</si>
  <si>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</si>
  <si>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</si>
  <si>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</si>
  <si>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</si>
  <si>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</si>
  <si>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</si>
  <si>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</si>
  <si>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</si>
  <si>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</si>
  <si>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</si>
  <si>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</si>
  <si>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</si>
  <si>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</si>
  <si>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</si>
  <si>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</si>
  <si>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</si>
  <si>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</si>
  <si>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</si>
  <si>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</si>
  <si>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</si>
  <si>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</si>
  <si>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</si>
  <si>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</si>
  <si>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</si>
  <si>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</si>
  <si>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</si>
  <si>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</si>
  <si>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</si>
  <si>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</si>
  <si>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</si>
  <si>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</si>
  <si>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</si>
  <si>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</si>
  <si>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</si>
  <si>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</si>
  <si>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</si>
  <si>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</si>
  <si>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</si>
  <si>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</si>
  <si>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</si>
  <si>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</si>
  <si>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</si>
  <si>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</si>
  <si>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</si>
  <si>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</si>
  <si>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</si>
  <si>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</si>
  <si>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</si>
  <si>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</si>
  <si>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</si>
  <si>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</si>
  <si>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</si>
  <si>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</si>
  <si>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</si>
  <si>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</si>
  <si>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</si>
  <si>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</si>
  <si>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</si>
  <si>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</si>
  <si>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</si>
  <si>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</si>
  <si>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</si>
  <si>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</si>
  <si>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</si>
  <si>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</si>
  <si>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</si>
  <si>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</si>
  <si>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</si>
  <si>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</si>
  <si>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</si>
  <si>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</si>
  <si>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</si>
  <si>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</si>
  <si>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</si>
  <si>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</si>
  <si>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</si>
  <si>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</si>
  <si>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</si>
  <si>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</si>
  <si>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</si>
  <si>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</si>
  <si>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</si>
  <si>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</si>
  <si>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</si>
  <si>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</si>
  <si>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</si>
  <si>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</si>
  <si>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</si>
  <si>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</si>
  <si>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</si>
  <si>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</si>
  <si>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</si>
  <si>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</si>
  <si>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</si>
  <si>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</si>
  <si>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</si>
  <si>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</si>
  <si>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</si>
  <si>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</si>
  <si>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</si>
  <si>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</si>
  <si>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</si>
  <si>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</si>
  <si>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</si>
  <si>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</si>
  <si>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</si>
  <si>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</si>
  <si>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</si>
  <si>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</si>
  <si>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</si>
  <si>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</si>
  <si>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</si>
  <si>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</si>
  <si>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</si>
  <si>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</si>
  <si>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</si>
  <si>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</si>
  <si>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</si>
  <si>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</si>
  <si>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</si>
  <si>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</si>
  <si>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</si>
  <si>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</si>
  <si>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</si>
  <si>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</si>
  <si>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</si>
  <si>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</si>
  <si>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</si>
  <si>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</si>
  <si>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</si>
  <si>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</si>
  <si>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</si>
  <si>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</si>
  <si>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</si>
  <si>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</si>
  <si>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</si>
  <si>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</si>
  <si>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</si>
  <si>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</si>
  <si>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</si>
  <si>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</si>
  <si>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</si>
  <si>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</si>
  <si>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</si>
  <si>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</si>
  <si>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</si>
  <si>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</si>
  <si>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</si>
  <si>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</si>
  <si>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</si>
  <si>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</si>
  <si>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</si>
  <si>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</si>
  <si>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</si>
  <si>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</si>
  <si>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</si>
  <si>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</si>
  <si>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</si>
  <si>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</si>
  <si>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</si>
  <si>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</si>
  <si>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</si>
  <si>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</si>
  <si>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</si>
  <si>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</si>
  <si>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</si>
  <si>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</si>
  <si>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</si>
  <si>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</si>
  <si>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</si>
  <si>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</si>
  <si>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</si>
  <si>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</si>
  <si>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</si>
  <si>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</si>
  <si>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</si>
  <si>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</si>
  <si>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</si>
  <si>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</si>
  <si>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</si>
  <si>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</si>
  <si>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</si>
  <si>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</si>
  <si>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</si>
  <si>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</si>
  <si>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</si>
  <si>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</si>
  <si>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</si>
  <si>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</si>
  <si>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</si>
  <si>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</si>
  <si>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</si>
  <si>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</si>
  <si>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</si>
  <si>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</si>
  <si>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</si>
  <si>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</si>
  <si>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</si>
  <si>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</si>
  <si>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</si>
  <si>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</si>
  <si>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</si>
  <si>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</si>
  <si>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</si>
  <si>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</si>
  <si>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</si>
  <si>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</si>
  <si>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</si>
  <si>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</si>
  <si>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</si>
  <si>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</si>
  <si>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</si>
  <si>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</si>
  <si>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</si>
  <si>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</si>
  <si>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</si>
  <si>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</si>
  <si>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</si>
  <si>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</si>
  <si>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</si>
  <si>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</si>
  <si>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</si>
  <si>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</si>
  <si>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</si>
  <si>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</si>
  <si>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</si>
  <si>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</si>
  <si>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</si>
  <si>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</si>
  <si>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</si>
  <si>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</si>
  <si>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</si>
  <si>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</si>
  <si>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</si>
  <si>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</si>
  <si>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</si>
  <si>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</si>
  <si>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</si>
  <si>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</si>
  <si>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</si>
  <si>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</si>
  <si>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</si>
  <si>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</si>
  <si>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</si>
  <si>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</si>
  <si>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</si>
  <si>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</si>
  <si>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</si>
  <si>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</si>
  <si>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</si>
  <si>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</si>
  <si>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</si>
  <si>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</si>
  <si>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</si>
  <si>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</si>
  <si>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</si>
  <si>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</si>
  <si>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</si>
  <si>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3335989159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</si>
  <si>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</si>
  <si>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</si>
  <si>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</si>
  <si>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</si>
  <si>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</si>
  <si>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</si>
  <si>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Triinet</t>
  </si>
  <si>
    <t>INHIBIDO</t>
  </si>
  <si>
    <t>3335989541</t>
  </si>
  <si>
    <t xml:space="preserve">Castillo de Leon, Freddy </t>
  </si>
  <si>
    <t>ATM S/M Nacional Plaza Central</t>
  </si>
  <si>
    <t>S/M Nacional Plaza Central</t>
  </si>
  <si>
    <t>DRBR379</t>
  </si>
  <si>
    <t>3335989623</t>
  </si>
  <si>
    <t>3335989688</t>
  </si>
  <si>
    <t>3335989704</t>
  </si>
  <si>
    <t>ATM Autobanco Plaza Moderna</t>
  </si>
  <si>
    <t>3335989721</t>
  </si>
  <si>
    <t>3335990452</t>
  </si>
  <si>
    <t>3335990457</t>
  </si>
  <si>
    <t>3335991110</t>
  </si>
  <si>
    <t>3335991196</t>
  </si>
  <si>
    <t>3335991392</t>
  </si>
  <si>
    <t>3335991382</t>
  </si>
  <si>
    <t>3335991603</t>
  </si>
  <si>
    <t>REINICIO FALLIDO POR LECTOR</t>
  </si>
  <si>
    <t>3335991586</t>
  </si>
  <si>
    <t>3335991583</t>
  </si>
  <si>
    <t>3335991622</t>
  </si>
  <si>
    <t>3335991612</t>
  </si>
  <si>
    <t>3335991668</t>
  </si>
  <si>
    <t>3335991672</t>
  </si>
  <si>
    <t>3335992199</t>
  </si>
  <si>
    <t>3335992212</t>
  </si>
  <si>
    <t>3335992260</t>
  </si>
  <si>
    <t>3335992266</t>
  </si>
  <si>
    <t>3335992291</t>
  </si>
  <si>
    <t>3335992453</t>
  </si>
  <si>
    <t>3335992456</t>
  </si>
  <si>
    <t>3335992480</t>
  </si>
  <si>
    <t>3335992481</t>
  </si>
  <si>
    <t>3335992483</t>
  </si>
  <si>
    <t>3335992500</t>
  </si>
  <si>
    <t>3335992642</t>
  </si>
  <si>
    <t>3335992651</t>
  </si>
  <si>
    <t>3335992654</t>
  </si>
  <si>
    <t>3335992819</t>
  </si>
  <si>
    <t>3335993275</t>
  </si>
  <si>
    <t>3335993271</t>
  </si>
  <si>
    <t>3335993269</t>
  </si>
  <si>
    <t>3335993251</t>
  </si>
  <si>
    <t>3335993205</t>
  </si>
  <si>
    <t>3335993186</t>
  </si>
  <si>
    <t>3335993176</t>
  </si>
  <si>
    <t>3335993156</t>
  </si>
  <si>
    <t>3335993137</t>
  </si>
  <si>
    <t>3335993120</t>
  </si>
  <si>
    <t>3335993108</t>
  </si>
  <si>
    <t>3335993100</t>
  </si>
  <si>
    <t>3335993088</t>
  </si>
  <si>
    <t>3335992920</t>
  </si>
  <si>
    <t>3335992199 </t>
  </si>
  <si>
    <t>3335993294 </t>
  </si>
  <si>
    <t>3335992212 </t>
  </si>
  <si>
    <t>3335992500 </t>
  </si>
  <si>
    <t>3335993302</t>
  </si>
  <si>
    <t>3335993301</t>
  </si>
  <si>
    <t>3335993300</t>
  </si>
  <si>
    <t>3335993298</t>
  </si>
  <si>
    <t>3335993297</t>
  </si>
  <si>
    <t>3335993296</t>
  </si>
  <si>
    <t>SIN EFECTIVO.</t>
  </si>
  <si>
    <t>3335993294</t>
  </si>
  <si>
    <t>3335993293</t>
  </si>
  <si>
    <t>3335993292</t>
  </si>
  <si>
    <t>3335993318</t>
  </si>
  <si>
    <t>3335993317</t>
  </si>
  <si>
    <t>3335993315</t>
  </si>
  <si>
    <t>3335993314</t>
  </si>
  <si>
    <t>3335993313</t>
  </si>
  <si>
    <t>3335993312</t>
  </si>
  <si>
    <t>3335993310</t>
  </si>
  <si>
    <t>3335993309</t>
  </si>
  <si>
    <t>3335993308</t>
  </si>
  <si>
    <t>3335993307</t>
  </si>
  <si>
    <t>3335993306</t>
  </si>
  <si>
    <t>3335993305</t>
  </si>
  <si>
    <t>GAVETA DE DEPOSTIO LLENA</t>
  </si>
  <si>
    <t>Morales Payano, Wilfredy Leandro</t>
  </si>
  <si>
    <t xml:space="preserve">GAVETA DE RECHAZO LLENA </t>
  </si>
  <si>
    <t>19 Agosto de 2021</t>
  </si>
  <si>
    <t>3335993385</t>
  </si>
  <si>
    <t>3335993371</t>
  </si>
  <si>
    <t>3335993364</t>
  </si>
  <si>
    <t>3335993330</t>
  </si>
  <si>
    <t>3335993328</t>
  </si>
  <si>
    <t>3335993325</t>
  </si>
  <si>
    <t>ERROR DE PRINTER</t>
  </si>
  <si>
    <t>3335993916</t>
  </si>
  <si>
    <t>3335993902</t>
  </si>
  <si>
    <t>3335993897</t>
  </si>
  <si>
    <t>3335993723</t>
  </si>
  <si>
    <t>3335993682</t>
  </si>
  <si>
    <t>3335993673</t>
  </si>
  <si>
    <t>3335993660</t>
  </si>
  <si>
    <t>3335993657</t>
  </si>
  <si>
    <t>3335993589</t>
  </si>
  <si>
    <t>3335993588</t>
  </si>
  <si>
    <t>3335993584</t>
  </si>
  <si>
    <t>3335993810</t>
  </si>
  <si>
    <t>3335993792</t>
  </si>
  <si>
    <t>3335993780</t>
  </si>
  <si>
    <t>3335993550</t>
  </si>
  <si>
    <t>Closed</t>
  </si>
  <si>
    <t>ENVIO DE CARGA</t>
  </si>
  <si>
    <t>Doñe Ramirez, Luis Manuel</t>
  </si>
  <si>
    <t>INHIBIDO - REINICIO</t>
  </si>
  <si>
    <t>LECTOR - REINICIO</t>
  </si>
  <si>
    <t>CARGA EXITOSA</t>
  </si>
  <si>
    <t>REINICIO EXITOSO</t>
  </si>
  <si>
    <t>3335994356</t>
  </si>
  <si>
    <t>3335994352</t>
  </si>
  <si>
    <t>3335994339</t>
  </si>
  <si>
    <t>3335994334</t>
  </si>
  <si>
    <t>3335994331</t>
  </si>
  <si>
    <t>3335994312</t>
  </si>
  <si>
    <t>3335994307</t>
  </si>
  <si>
    <t>3335994292</t>
  </si>
  <si>
    <t>3335994263</t>
  </si>
  <si>
    <t>3335994097</t>
  </si>
  <si>
    <t>3335994093</t>
  </si>
  <si>
    <t>3335994072</t>
  </si>
  <si>
    <t>3335994045</t>
  </si>
  <si>
    <t>3335994005</t>
  </si>
  <si>
    <t>3335993978</t>
  </si>
  <si>
    <t>3335993958</t>
  </si>
  <si>
    <t>3335993956</t>
  </si>
  <si>
    <t>3335993947</t>
  </si>
  <si>
    <t>3335993930</t>
  </si>
  <si>
    <t>3335994080</t>
  </si>
  <si>
    <t>Cuevas Peralta, Ivan Hanell</t>
  </si>
  <si>
    <t>CARGA FALLIDA</t>
  </si>
  <si>
    <t>RIENICIO EXITOSO</t>
  </si>
  <si>
    <t>3335994097 </t>
  </si>
  <si>
    <t>3335994549</t>
  </si>
  <si>
    <t>3335994543</t>
  </si>
  <si>
    <t>3335994537</t>
  </si>
  <si>
    <t>3335994528</t>
  </si>
  <si>
    <t>3335994524</t>
  </si>
  <si>
    <t>3335994506</t>
  </si>
  <si>
    <t>3335994502</t>
  </si>
  <si>
    <t>3335994484</t>
  </si>
  <si>
    <t>3335994445</t>
  </si>
  <si>
    <t>3335994436</t>
  </si>
  <si>
    <t>3335994387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</si>
</sst>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5" xfId="0" applyNumberFormat="1" applyFont="1" applyFill="1" applyBorder="1" applyAlignment="1">
      <alignment horizontal="center" vertical="center"/>
    </xf>
    <xf numFmtId="0" fontId="54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8"/>
      <tableStyleElement type="headerRow" dxfId="207"/>
      <tableStyleElement type="totalRow" dxfId="206"/>
      <tableStyleElement type="firstColumn" dxfId="205"/>
      <tableStyleElement type="lastColumn" dxfId="204"/>
      <tableStyleElement type="firstRowStripe" dxfId="203"/>
      <tableStyleElement type="firstColumnStripe" dxfId="2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383" TargetMode="External"/><Relationship Id="rId13" Type="http://schemas.openxmlformats.org/officeDocument/2006/relationships/hyperlink" Target="http://s460-helpdesk/CAisd/pdmweb.exe?OP=SEARCH+FACTORY=in+SKIPLIST=1+QBE.EQ.id=3700923" TargetMode="External"/><Relationship Id="rId18" Type="http://schemas.openxmlformats.org/officeDocument/2006/relationships/hyperlink" Target="http://s460-helpdesk/CAisd/pdmweb.exe?OP=SEARCH+FACTORY=in+SKIPLIST=1+QBE.EQ.id=3701353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701192" TargetMode="External"/><Relationship Id="rId7" Type="http://schemas.openxmlformats.org/officeDocument/2006/relationships/hyperlink" Target="http://s460-helpdesk/CAisd/pdmweb.exe?OP=SEARCH+FACTORY=in+SKIPLIST=1+QBE.EQ.id=3699821" TargetMode="External"/><Relationship Id="rId12" Type="http://schemas.openxmlformats.org/officeDocument/2006/relationships/hyperlink" Target="http://s460-helpdesk/CAisd/pdmweb.exe?OP=SEARCH+FACTORY=in+SKIPLIST=1+QBE.EQ.id=3700971" TargetMode="External"/><Relationship Id="rId17" Type="http://schemas.openxmlformats.org/officeDocument/2006/relationships/hyperlink" Target="http://s460-helpdesk/CAisd/pdmweb.exe?OP=SEARCH+FACTORY=in+SKIPLIST=1+QBE.EQ.id=3701362" TargetMode="External"/><Relationship Id="rId25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01365" TargetMode="External"/><Relationship Id="rId20" Type="http://schemas.openxmlformats.org/officeDocument/2006/relationships/hyperlink" Target="http://s460-helpdesk/CAisd/pdmweb.exe?OP=SEARCH+FACTORY=in+SKIPLIST=1+QBE.EQ.id=370119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0977" TargetMode="External"/><Relationship Id="rId24" Type="http://schemas.openxmlformats.org/officeDocument/2006/relationships/hyperlink" Target="http://s460-helpdesk/CAisd/pdmweb.exe?OP=SEARCH+FACTORY=in+SKIPLIST=1+QBE.EQ.id=370116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01530" TargetMode="External"/><Relationship Id="rId23" Type="http://schemas.openxmlformats.org/officeDocument/2006/relationships/hyperlink" Target="http://s460-helpdesk/CAisd/pdmweb.exe?OP=SEARCH+FACTORY=in+SKIPLIST=1+QBE.EQ.id=3701167" TargetMode="External"/><Relationship Id="rId10" Type="http://schemas.openxmlformats.org/officeDocument/2006/relationships/hyperlink" Target="http://s460-helpdesk/CAisd/pdmweb.exe?OP=SEARCH+FACTORY=in+SKIPLIST=1+QBE.EQ.id=3701002" TargetMode="External"/><Relationship Id="rId19" Type="http://schemas.openxmlformats.org/officeDocument/2006/relationships/hyperlink" Target="http://s460-helpdesk/CAisd/pdmweb.exe?OP=SEARCH+FACTORY=in+SKIPLIST=1+QBE.EQ.id=370121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379" TargetMode="External"/><Relationship Id="rId14" Type="http://schemas.openxmlformats.org/officeDocument/2006/relationships/hyperlink" Target="http://s460-helpdesk/CAisd/pdmweb.exe?OP=SEARCH+FACTORY=in+SKIPLIST=1+QBE.EQ.id=3700910" TargetMode="External"/><Relationship Id="rId22" Type="http://schemas.openxmlformats.org/officeDocument/2006/relationships/hyperlink" Target="http://s460-helpdesk/CAisd/pdmweb.exe?OP=SEARCH+FACTORY=in+SKIPLIST=1+QBE.EQ.id=370119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101.832442129627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2622</v>
      </c>
    </row>
    <row r="4" spans="1:11" ht="18" x14ac:dyDescent="0.25">
      <c r="A4" s="107" t="str">
        <f t="shared" ref="A4:A9" ca="1" si="0">CONCATENATE(TODAY()-C4," días")</f>
        <v>64.4985879629603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2623</v>
      </c>
    </row>
    <row r="5" spans="1:11" ht="18" x14ac:dyDescent="0.25">
      <c r="A5" s="107" t="str">
        <f ca="1">CONCATENATE(TODAY()-C5," días")</f>
        <v>54.4985879629603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2622</v>
      </c>
    </row>
    <row r="6" spans="1:11" ht="18" x14ac:dyDescent="0.25">
      <c r="A6" s="107" t="str">
        <f t="shared" ca="1" si="0"/>
        <v>54.5651273148178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2622</v>
      </c>
    </row>
    <row r="7" spans="1:11" ht="18" x14ac:dyDescent="0.25">
      <c r="A7" s="107" t="str">
        <f t="shared" ca="1" si="0"/>
        <v>25.0556018518546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19.4964583333349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6.0611689814832 días</v>
      </c>
      <c r="B9" s="150" t="s">
        <v>2617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4" priority="99400"/>
  </conditionalFormatting>
  <conditionalFormatting sqref="E3">
    <cfRule type="duplicateValues" dxfId="93" priority="121763"/>
  </conditionalFormatting>
  <conditionalFormatting sqref="E3">
    <cfRule type="duplicateValues" dxfId="92" priority="121764"/>
    <cfRule type="duplicateValues" dxfId="91" priority="121765"/>
  </conditionalFormatting>
  <conditionalFormatting sqref="E3">
    <cfRule type="duplicateValues" dxfId="90" priority="121766"/>
    <cfRule type="duplicateValues" dxfId="89" priority="121767"/>
    <cfRule type="duplicateValues" dxfId="88" priority="121768"/>
    <cfRule type="duplicateValues" dxfId="87" priority="121769"/>
  </conditionalFormatting>
  <conditionalFormatting sqref="B3">
    <cfRule type="duplicateValues" dxfId="86" priority="121770"/>
  </conditionalFormatting>
  <conditionalFormatting sqref="E4">
    <cfRule type="duplicateValues" dxfId="85" priority="115"/>
  </conditionalFormatting>
  <conditionalFormatting sqref="E4">
    <cfRule type="duplicateValues" dxfId="84" priority="112"/>
    <cfRule type="duplicateValues" dxfId="83" priority="113"/>
    <cfRule type="duplicateValues" dxfId="82" priority="114"/>
  </conditionalFormatting>
  <conditionalFormatting sqref="E4">
    <cfRule type="duplicateValues" dxfId="81" priority="111"/>
  </conditionalFormatting>
  <conditionalFormatting sqref="E4">
    <cfRule type="duplicateValues" dxfId="80" priority="108"/>
    <cfRule type="duplicateValues" dxfId="79" priority="109"/>
    <cfRule type="duplicateValues" dxfId="78" priority="110"/>
  </conditionalFormatting>
  <conditionalFormatting sqref="B4">
    <cfRule type="duplicateValues" dxfId="77" priority="107"/>
  </conditionalFormatting>
  <conditionalFormatting sqref="E4">
    <cfRule type="duplicateValues" dxfId="76" priority="106"/>
  </conditionalFormatting>
  <conditionalFormatting sqref="B5">
    <cfRule type="duplicateValues" dxfId="75" priority="90"/>
  </conditionalFormatting>
  <conditionalFormatting sqref="E5">
    <cfRule type="duplicateValues" dxfId="74" priority="89"/>
  </conditionalFormatting>
  <conditionalFormatting sqref="E5">
    <cfRule type="duplicateValues" dxfId="73" priority="86"/>
    <cfRule type="duplicateValues" dxfId="72" priority="87"/>
    <cfRule type="duplicateValues" dxfId="71" priority="88"/>
  </conditionalFormatting>
  <conditionalFormatting sqref="E5">
    <cfRule type="duplicateValues" dxfId="70" priority="85"/>
  </conditionalFormatting>
  <conditionalFormatting sqref="E5">
    <cfRule type="duplicateValues" dxfId="69" priority="82"/>
    <cfRule type="duplicateValues" dxfId="68" priority="83"/>
    <cfRule type="duplicateValues" dxfId="67" priority="84"/>
  </conditionalFormatting>
  <conditionalFormatting sqref="E5">
    <cfRule type="duplicateValues" dxfId="66" priority="81"/>
  </conditionalFormatting>
  <conditionalFormatting sqref="E7">
    <cfRule type="duplicateValues" dxfId="65" priority="34"/>
  </conditionalFormatting>
  <conditionalFormatting sqref="E7">
    <cfRule type="duplicateValues" dxfId="64" priority="32"/>
    <cfRule type="duplicateValues" dxfId="63" priority="33"/>
  </conditionalFormatting>
  <conditionalFormatting sqref="E7">
    <cfRule type="duplicateValues" dxfId="62" priority="29"/>
    <cfRule type="duplicateValues" dxfId="61" priority="30"/>
    <cfRule type="duplicateValues" dxfId="60" priority="31"/>
  </conditionalFormatting>
  <conditionalFormatting sqref="E7">
    <cfRule type="duplicateValues" dxfId="59" priority="25"/>
    <cfRule type="duplicateValues" dxfId="58" priority="26"/>
    <cfRule type="duplicateValues" dxfId="57" priority="27"/>
    <cfRule type="duplicateValues" dxfId="56" priority="28"/>
  </conditionalFormatting>
  <conditionalFormatting sqref="B7">
    <cfRule type="duplicateValues" dxfId="55" priority="24"/>
  </conditionalFormatting>
  <conditionalFormatting sqref="B7">
    <cfRule type="duplicateValues" dxfId="54" priority="22"/>
    <cfRule type="duplicateValues" dxfId="53" priority="23"/>
  </conditionalFormatting>
  <conditionalFormatting sqref="E8">
    <cfRule type="duplicateValues" dxfId="52" priority="21"/>
  </conditionalFormatting>
  <conditionalFormatting sqref="E8">
    <cfRule type="duplicateValues" dxfId="51" priority="20"/>
  </conditionalFormatting>
  <conditionalFormatting sqref="B8">
    <cfRule type="duplicateValues" dxfId="50" priority="19"/>
  </conditionalFormatting>
  <conditionalFormatting sqref="E8">
    <cfRule type="duplicateValues" dxfId="49" priority="18"/>
  </conditionalFormatting>
  <conditionalFormatting sqref="B8">
    <cfRule type="duplicateValues" dxfId="48" priority="17"/>
  </conditionalFormatting>
  <conditionalFormatting sqref="E8">
    <cfRule type="duplicateValues" dxfId="47" priority="16"/>
  </conditionalFormatting>
  <conditionalFormatting sqref="E9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B9">
    <cfRule type="duplicateValues" dxfId="42" priority="130226"/>
  </conditionalFormatting>
  <conditionalFormatting sqref="E6">
    <cfRule type="duplicateValues" dxfId="41" priority="130228"/>
  </conditionalFormatting>
  <conditionalFormatting sqref="B6">
    <cfRule type="duplicateValues" dxfId="40" priority="130229"/>
  </conditionalFormatting>
  <conditionalFormatting sqref="B6">
    <cfRule type="duplicateValues" dxfId="39" priority="130230"/>
    <cfRule type="duplicateValues" dxfId="38" priority="130231"/>
    <cfRule type="duplicateValues" dxfId="37" priority="130232"/>
  </conditionalFormatting>
  <conditionalFormatting sqref="E6">
    <cfRule type="duplicateValues" dxfId="36" priority="130233"/>
    <cfRule type="duplicateValues" dxfId="35" priority="130234"/>
  </conditionalFormatting>
  <conditionalFormatting sqref="E6">
    <cfRule type="duplicateValues" dxfId="34" priority="130235"/>
    <cfRule type="duplicateValues" dxfId="33" priority="130236"/>
    <cfRule type="duplicateValues" dxfId="32" priority="130237"/>
  </conditionalFormatting>
  <conditionalFormatting sqref="E6">
    <cfRule type="duplicateValues" dxfId="31" priority="130238"/>
    <cfRule type="duplicateValues" dxfId="30" priority="130239"/>
    <cfRule type="duplicateValues" dxfId="29" priority="130240"/>
    <cfRule type="duplicateValues" dxfId="2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2634</v>
      </c>
      <c r="C5" s="29" t="s">
        <v>2633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2610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2611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0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7" priority="12"/>
  </conditionalFormatting>
  <conditionalFormatting sqref="B823:B1048576 B1:B810">
    <cfRule type="duplicateValues" dxfId="26" priority="11"/>
  </conditionalFormatting>
  <conditionalFormatting sqref="A811:A814">
    <cfRule type="duplicateValues" dxfId="25" priority="10"/>
  </conditionalFormatting>
  <conditionalFormatting sqref="B811:B814">
    <cfRule type="duplicateValues" dxfId="24" priority="9"/>
  </conditionalFormatting>
  <conditionalFormatting sqref="A823:A1048576 A1:A814">
    <cfRule type="duplicateValues" dxfId="23" priority="8"/>
  </conditionalFormatting>
  <conditionalFormatting sqref="A815:A821">
    <cfRule type="duplicateValues" dxfId="22" priority="7"/>
  </conditionalFormatting>
  <conditionalFormatting sqref="B815:B821">
    <cfRule type="duplicateValues" dxfId="21" priority="6"/>
  </conditionalFormatting>
  <conditionalFormatting sqref="A815:A821">
    <cfRule type="duplicateValues" dxfId="20" priority="5"/>
  </conditionalFormatting>
  <conditionalFormatting sqref="A822">
    <cfRule type="duplicateValues" dxfId="19" priority="4"/>
  </conditionalFormatting>
  <conditionalFormatting sqref="A822">
    <cfRule type="duplicateValues" dxfId="18" priority="2"/>
  </conditionalFormatting>
  <conditionalFormatting sqref="B822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6719"/>
  <sheetViews>
    <sheetView tabSelected="1" zoomScale="85" zoomScaleNormal="85" workbookViewId="0">
      <pane ySplit="4" topLeftCell="A113" activePane="bottomLeft" state="frozen"/>
      <selection pane="bottomLeft" activeCell="E4" sqref="E1:E1048576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0.570312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2712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ht="18" x14ac:dyDescent="0.25">
      <c r="A5" s="158" t="str">
        <f>VLOOKUP(E5,'LISTADO ATM'!$A$2:$C$901,3,0)</f>
        <v>DISTRITO NACIONAL</v>
      </c>
      <c r="B5" s="150" t="s">
        <v>2660</v>
      </c>
      <c r="C5" s="96">
        <v>44426.508333333331</v>
      </c>
      <c r="D5" s="96" t="s">
        <v>2174</v>
      </c>
      <c r="E5" s="136">
        <v>321</v>
      </c>
      <c r="F5" s="158" t="str">
        <f>VLOOKUP(E5,VIP!$A$2:$O15110,2,0)</f>
        <v>DRBR321</v>
      </c>
      <c r="G5" s="158" t="str">
        <f>VLOOKUP(E5,'LISTADO ATM'!$A$2:$B$900,2,0)</f>
        <v xml:space="preserve">ATM Oficina Jiménez Moya I </v>
      </c>
      <c r="H5" s="158" t="str">
        <f>VLOOKUP(E5,VIP!$A$2:$O20071,7,FALSE)</f>
        <v>Si</v>
      </c>
      <c r="I5" s="158" t="str">
        <f>VLOOKUP(E5,VIP!$A$2:$O12036,8,FALSE)</f>
        <v>Si</v>
      </c>
      <c r="J5" s="158" t="str">
        <f>VLOOKUP(E5,VIP!$A$2:$O11986,8,FALSE)</f>
        <v>Si</v>
      </c>
      <c r="K5" s="158" t="str">
        <f>VLOOKUP(E5,VIP!$A$2:$O15560,6,0)</f>
        <v>NO</v>
      </c>
      <c r="L5" s="140" t="s">
        <v>2213</v>
      </c>
      <c r="M5" s="210" t="s">
        <v>2535</v>
      </c>
      <c r="N5" s="210" t="s">
        <v>2735</v>
      </c>
      <c r="O5" s="159" t="s">
        <v>2446</v>
      </c>
      <c r="P5" s="158"/>
      <c r="Q5" s="209">
        <v>44427.42863425926</v>
      </c>
    </row>
    <row r="6" spans="1:17" ht="18" x14ac:dyDescent="0.25">
      <c r="A6" s="158" t="str">
        <f>VLOOKUP(E6,'LISTADO ATM'!$A$2:$C$901,3,0)</f>
        <v>DISTRITO NACIONAL</v>
      </c>
      <c r="B6" s="150" t="s">
        <v>2662</v>
      </c>
      <c r="C6" s="96">
        <v>44426.513148148151</v>
      </c>
      <c r="D6" s="96" t="s">
        <v>2174</v>
      </c>
      <c r="E6" s="136">
        <v>961</v>
      </c>
      <c r="F6" s="158" t="str">
        <f>VLOOKUP(E6,VIP!$A$2:$O15114,2,0)</f>
        <v>DRBR03H</v>
      </c>
      <c r="G6" s="158" t="str">
        <f>VLOOKUP(E6,'LISTADO ATM'!$A$2:$B$900,2,0)</f>
        <v xml:space="preserve">ATM Listín Diario </v>
      </c>
      <c r="H6" s="158" t="str">
        <f>VLOOKUP(E6,VIP!$A$2:$O20075,7,FALSE)</f>
        <v>Si</v>
      </c>
      <c r="I6" s="158" t="str">
        <f>VLOOKUP(E6,VIP!$A$2:$O12040,8,FALSE)</f>
        <v>Si</v>
      </c>
      <c r="J6" s="158" t="str">
        <f>VLOOKUP(E6,VIP!$A$2:$O11990,8,FALSE)</f>
        <v>Si</v>
      </c>
      <c r="K6" s="158" t="str">
        <f>VLOOKUP(E6,VIP!$A$2:$O15564,6,0)</f>
        <v>NO</v>
      </c>
      <c r="L6" s="140" t="s">
        <v>2213</v>
      </c>
      <c r="M6" s="210" t="s">
        <v>2535</v>
      </c>
      <c r="N6" s="210" t="s">
        <v>2735</v>
      </c>
      <c r="O6" s="158" t="s">
        <v>2446</v>
      </c>
      <c r="P6" s="158"/>
      <c r="Q6" s="209">
        <v>44427.42863425926</v>
      </c>
    </row>
    <row r="7" spans="1:17" ht="18" x14ac:dyDescent="0.25">
      <c r="A7" s="158" t="str">
        <f>VLOOKUP(E7,'LISTADO ATM'!$A$2:$C$901,3,0)</f>
        <v>DISTRITO NACIONAL</v>
      </c>
      <c r="B7" s="150" t="s">
        <v>2663</v>
      </c>
      <c r="C7" s="96">
        <v>44426.514097222222</v>
      </c>
      <c r="D7" s="96" t="s">
        <v>2174</v>
      </c>
      <c r="E7" s="136">
        <v>839</v>
      </c>
      <c r="F7" s="158" t="str">
        <f>VLOOKUP(E7,VIP!$A$2:$O15115,2,0)</f>
        <v>DRBR839</v>
      </c>
      <c r="G7" s="158" t="str">
        <f>VLOOKUP(E7,'LISTADO ATM'!$A$2:$B$900,2,0)</f>
        <v xml:space="preserve">ATM INAPA </v>
      </c>
      <c r="H7" s="158" t="str">
        <f>VLOOKUP(E7,VIP!$A$2:$O20076,7,FALSE)</f>
        <v>Si</v>
      </c>
      <c r="I7" s="158" t="str">
        <f>VLOOKUP(E7,VIP!$A$2:$O12041,8,FALSE)</f>
        <v>Si</v>
      </c>
      <c r="J7" s="158" t="str">
        <f>VLOOKUP(E7,VIP!$A$2:$O11991,8,FALSE)</f>
        <v>Si</v>
      </c>
      <c r="K7" s="158" t="str">
        <f>VLOOKUP(E7,VIP!$A$2:$O15565,6,0)</f>
        <v>NO</v>
      </c>
      <c r="L7" s="140" t="s">
        <v>2213</v>
      </c>
      <c r="M7" s="210" t="s">
        <v>2535</v>
      </c>
      <c r="N7" s="210" t="s">
        <v>2735</v>
      </c>
      <c r="O7" s="158" t="s">
        <v>2446</v>
      </c>
      <c r="P7" s="158"/>
      <c r="Q7" s="209">
        <v>44427.597650462965</v>
      </c>
    </row>
    <row r="8" spans="1:17" ht="18" x14ac:dyDescent="0.25">
      <c r="A8" s="158" t="str">
        <f>VLOOKUP(E8,'LISTADO ATM'!$A$2:$C$901,3,0)</f>
        <v>NORTE</v>
      </c>
      <c r="B8" s="150" t="s">
        <v>2667</v>
      </c>
      <c r="C8" s="96">
        <v>44426.575439814813</v>
      </c>
      <c r="D8" s="96" t="s">
        <v>2175</v>
      </c>
      <c r="E8" s="136">
        <v>62</v>
      </c>
      <c r="F8" s="158" t="str">
        <f>VLOOKUP(E8,VIP!$A$2:$O15121,2,0)</f>
        <v>DRBR062</v>
      </c>
      <c r="G8" s="158" t="str">
        <f>VLOOKUP(E8,'LISTADO ATM'!$A$2:$B$900,2,0)</f>
        <v xml:space="preserve">ATM Oficina Dajabón </v>
      </c>
      <c r="H8" s="158" t="str">
        <f>VLOOKUP(E8,VIP!$A$2:$O20082,7,FALSE)</f>
        <v>Si</v>
      </c>
      <c r="I8" s="158" t="str">
        <f>VLOOKUP(E8,VIP!$A$2:$O12047,8,FALSE)</f>
        <v>Si</v>
      </c>
      <c r="J8" s="158" t="str">
        <f>VLOOKUP(E8,VIP!$A$2:$O11997,8,FALSE)</f>
        <v>Si</v>
      </c>
      <c r="K8" s="158" t="str">
        <f>VLOOKUP(E8,VIP!$A$2:$O15571,6,0)</f>
        <v>SI</v>
      </c>
      <c r="L8" s="140" t="s">
        <v>2213</v>
      </c>
      <c r="M8" s="210" t="s">
        <v>2535</v>
      </c>
      <c r="N8" s="95" t="s">
        <v>2444</v>
      </c>
      <c r="O8" s="158" t="s">
        <v>2583</v>
      </c>
      <c r="P8" s="158"/>
      <c r="Q8" s="209">
        <v>44427.42863425926</v>
      </c>
    </row>
    <row r="9" spans="1:17" ht="18" x14ac:dyDescent="0.25">
      <c r="A9" s="158" t="str">
        <f>VLOOKUP(E9,'LISTADO ATM'!$A$2:$C$901,3,0)</f>
        <v>NORTE</v>
      </c>
      <c r="B9" s="150" t="s">
        <v>2682</v>
      </c>
      <c r="C9" s="96">
        <v>44426.649178240739</v>
      </c>
      <c r="D9" s="96" t="s">
        <v>2175</v>
      </c>
      <c r="E9" s="136">
        <v>94</v>
      </c>
      <c r="F9" s="158" t="str">
        <f>VLOOKUP(E9,VIP!$A$2:$O15153,2,0)</f>
        <v>DRBR094</v>
      </c>
      <c r="G9" s="158" t="str">
        <f>VLOOKUP(E9,'LISTADO ATM'!$A$2:$B$900,2,0)</f>
        <v xml:space="preserve">ATM Centro de Caja Porvenir (San Francisco) </v>
      </c>
      <c r="H9" s="158" t="str">
        <f>VLOOKUP(E9,VIP!$A$2:$O20114,7,FALSE)</f>
        <v>Si</v>
      </c>
      <c r="I9" s="158" t="str">
        <f>VLOOKUP(E9,VIP!$A$2:$O12079,8,FALSE)</f>
        <v>Si</v>
      </c>
      <c r="J9" s="158" t="str">
        <f>VLOOKUP(E9,VIP!$A$2:$O12029,8,FALSE)</f>
        <v>Si</v>
      </c>
      <c r="K9" s="158" t="str">
        <f>VLOOKUP(E9,VIP!$A$2:$O15603,6,0)</f>
        <v>NO</v>
      </c>
      <c r="L9" s="140" t="s">
        <v>2213</v>
      </c>
      <c r="M9" s="210" t="s">
        <v>2535</v>
      </c>
      <c r="N9" s="95" t="s">
        <v>2444</v>
      </c>
      <c r="O9" s="159" t="s">
        <v>2583</v>
      </c>
      <c r="P9" s="158"/>
      <c r="Q9" s="209">
        <v>44427.42863425926</v>
      </c>
    </row>
    <row r="10" spans="1:17" ht="18" x14ac:dyDescent="0.25">
      <c r="A10" s="159" t="str">
        <f>VLOOKUP(E10,'LISTADO ATM'!$A$2:$C$901,3,0)</f>
        <v>ESTE</v>
      </c>
      <c r="B10" s="150" t="s">
        <v>2681</v>
      </c>
      <c r="C10" s="96">
        <v>44426.684699074074</v>
      </c>
      <c r="D10" s="96" t="s">
        <v>2174</v>
      </c>
      <c r="E10" s="136">
        <v>368</v>
      </c>
      <c r="F10" s="159" t="str">
        <f>VLOOKUP(E10,VIP!$A$2:$O15151,2,0)</f>
        <v xml:space="preserve">DRBR368 </v>
      </c>
      <c r="G10" s="159" t="str">
        <f>VLOOKUP(E10,'LISTADO ATM'!$A$2:$B$900,2,0)</f>
        <v>ATM Ayuntamiento Peralvillo</v>
      </c>
      <c r="H10" s="159" t="str">
        <f>VLOOKUP(E10,VIP!$A$2:$O20112,7,FALSE)</f>
        <v>N/A</v>
      </c>
      <c r="I10" s="159" t="str">
        <f>VLOOKUP(E10,VIP!$A$2:$O12077,8,FALSE)</f>
        <v>N/A</v>
      </c>
      <c r="J10" s="159" t="str">
        <f>VLOOKUP(E10,VIP!$A$2:$O12027,8,FALSE)</f>
        <v>N/A</v>
      </c>
      <c r="K10" s="159" t="str">
        <f>VLOOKUP(E10,VIP!$A$2:$O15601,6,0)</f>
        <v>N/A</v>
      </c>
      <c r="L10" s="140" t="s">
        <v>2213</v>
      </c>
      <c r="M10" s="210" t="s">
        <v>2535</v>
      </c>
      <c r="N10" s="210" t="s">
        <v>2735</v>
      </c>
      <c r="O10" s="159" t="s">
        <v>2446</v>
      </c>
      <c r="P10" s="159"/>
      <c r="Q10" s="209">
        <v>44427.42863425926</v>
      </c>
    </row>
    <row r="11" spans="1:17" ht="18" x14ac:dyDescent="0.25">
      <c r="A11" s="159" t="str">
        <f>VLOOKUP(E11,'LISTADO ATM'!$A$2:$C$901,3,0)</f>
        <v>NORTE</v>
      </c>
      <c r="B11" s="150" t="s">
        <v>2690</v>
      </c>
      <c r="C11" s="96">
        <v>44426.900625000002</v>
      </c>
      <c r="D11" s="96" t="s">
        <v>2175</v>
      </c>
      <c r="E11" s="136">
        <v>282</v>
      </c>
      <c r="F11" s="159" t="str">
        <f>VLOOKUP(E11,VIP!$A$2:$O15131,2,0)</f>
        <v>DRBR282</v>
      </c>
      <c r="G11" s="159" t="str">
        <f>VLOOKUP(E11,'LISTADO ATM'!$A$2:$B$900,2,0)</f>
        <v xml:space="preserve">ATM Autobanco Nibaje </v>
      </c>
      <c r="H11" s="159" t="str">
        <f>VLOOKUP(E11,VIP!$A$2:$O20092,7,FALSE)</f>
        <v>Si</v>
      </c>
      <c r="I11" s="159" t="str">
        <f>VLOOKUP(E11,VIP!$A$2:$O12057,8,FALSE)</f>
        <v>Si</v>
      </c>
      <c r="J11" s="159" t="str">
        <f>VLOOKUP(E11,VIP!$A$2:$O12007,8,FALSE)</f>
        <v>Si</v>
      </c>
      <c r="K11" s="159" t="str">
        <f>VLOOKUP(E11,VIP!$A$2:$O15581,6,0)</f>
        <v>NO</v>
      </c>
      <c r="L11" s="140" t="s">
        <v>2213</v>
      </c>
      <c r="M11" s="210" t="s">
        <v>2535</v>
      </c>
      <c r="N11" s="210" t="s">
        <v>2735</v>
      </c>
      <c r="O11" s="159" t="s">
        <v>2583</v>
      </c>
      <c r="P11" s="159"/>
      <c r="Q11" s="209">
        <v>44427.42863425926</v>
      </c>
    </row>
    <row r="12" spans="1:17" ht="18" x14ac:dyDescent="0.25">
      <c r="A12" s="159" t="str">
        <f>VLOOKUP(E12,'LISTADO ATM'!$A$2:$C$901,3,0)</f>
        <v>DISTRITO NACIONAL</v>
      </c>
      <c r="B12" s="150" t="s">
        <v>2689</v>
      </c>
      <c r="C12" s="96">
        <v>44426.946111111109</v>
      </c>
      <c r="D12" s="96" t="s">
        <v>2174</v>
      </c>
      <c r="E12" s="136">
        <v>587</v>
      </c>
      <c r="F12" s="159" t="str">
        <f>VLOOKUP(E12,VIP!$A$2:$O15130,2,0)</f>
        <v>DRBR123</v>
      </c>
      <c r="G12" s="159" t="str">
        <f>VLOOKUP(E12,'LISTADO ATM'!$A$2:$B$900,2,0)</f>
        <v xml:space="preserve">ATM Cuerpo de Ayudantes Militares </v>
      </c>
      <c r="H12" s="159" t="str">
        <f>VLOOKUP(E12,VIP!$A$2:$O20091,7,FALSE)</f>
        <v>Si</v>
      </c>
      <c r="I12" s="159" t="str">
        <f>VLOOKUP(E12,VIP!$A$2:$O12056,8,FALSE)</f>
        <v>Si</v>
      </c>
      <c r="J12" s="159" t="str">
        <f>VLOOKUP(E12,VIP!$A$2:$O12006,8,FALSE)</f>
        <v>Si</v>
      </c>
      <c r="K12" s="159" t="str">
        <f>VLOOKUP(E12,VIP!$A$2:$O15580,6,0)</f>
        <v>NO</v>
      </c>
      <c r="L12" s="140" t="s">
        <v>2213</v>
      </c>
      <c r="M12" s="210" t="s">
        <v>2535</v>
      </c>
      <c r="N12" s="210" t="s">
        <v>2735</v>
      </c>
      <c r="O12" s="159" t="s">
        <v>2446</v>
      </c>
      <c r="P12" s="159"/>
      <c r="Q12" s="209">
        <v>44427.597650462965</v>
      </c>
    </row>
    <row r="13" spans="1:17" ht="18" x14ac:dyDescent="0.25">
      <c r="A13" s="159" t="str">
        <f>VLOOKUP(E13,'LISTADO ATM'!$A$2:$C$901,3,0)</f>
        <v>DISTRITO NACIONAL</v>
      </c>
      <c r="B13" s="150" t="s">
        <v>2700</v>
      </c>
      <c r="C13" s="96">
        <v>44427.225740740738</v>
      </c>
      <c r="D13" s="96" t="s">
        <v>2174</v>
      </c>
      <c r="E13" s="136">
        <v>971</v>
      </c>
      <c r="F13" s="159" t="str">
        <f>VLOOKUP(E13,VIP!$A$2:$O15134,2,0)</f>
        <v>DRBR24U</v>
      </c>
      <c r="G13" s="159" t="str">
        <f>VLOOKUP(E13,'LISTADO ATM'!$A$2:$B$900,2,0)</f>
        <v xml:space="preserve">ATM Club Banreservas I </v>
      </c>
      <c r="H13" s="159" t="str">
        <f>VLOOKUP(E13,VIP!$A$2:$O20095,7,FALSE)</f>
        <v>Si</v>
      </c>
      <c r="I13" s="159" t="str">
        <f>VLOOKUP(E13,VIP!$A$2:$O12060,8,FALSE)</f>
        <v>Si</v>
      </c>
      <c r="J13" s="159" t="str">
        <f>VLOOKUP(E13,VIP!$A$2:$O12010,8,FALSE)</f>
        <v>Si</v>
      </c>
      <c r="K13" s="159" t="str">
        <f>VLOOKUP(E13,VIP!$A$2:$O15584,6,0)</f>
        <v>NO</v>
      </c>
      <c r="L13" s="140" t="s">
        <v>2213</v>
      </c>
      <c r="M13" s="210" t="s">
        <v>2535</v>
      </c>
      <c r="N13" s="210" t="s">
        <v>2735</v>
      </c>
      <c r="O13" s="159" t="s">
        <v>2446</v>
      </c>
      <c r="P13" s="159"/>
      <c r="Q13" s="209">
        <v>44427.42863425926</v>
      </c>
    </row>
    <row r="14" spans="1:17" ht="18" x14ac:dyDescent="0.25">
      <c r="A14" s="159" t="str">
        <f>VLOOKUP(E14,'LISTADO ATM'!$A$2:$C$901,3,0)</f>
        <v>DISTRITO NACIONAL</v>
      </c>
      <c r="B14" s="150" t="s">
        <v>2699</v>
      </c>
      <c r="C14" s="96">
        <v>44427.226203703707</v>
      </c>
      <c r="D14" s="96" t="s">
        <v>2174</v>
      </c>
      <c r="E14" s="136">
        <v>858</v>
      </c>
      <c r="F14" s="159" t="str">
        <f>VLOOKUP(E14,VIP!$A$2:$O15133,2,0)</f>
        <v>DRBR858</v>
      </c>
      <c r="G14" s="159" t="str">
        <f>VLOOKUP(E14,'LISTADO ATM'!$A$2:$B$900,2,0)</f>
        <v xml:space="preserve">ATM Cooperativa Maestros (COOPNAMA) </v>
      </c>
      <c r="H14" s="159" t="str">
        <f>VLOOKUP(E14,VIP!$A$2:$O20094,7,FALSE)</f>
        <v>Si</v>
      </c>
      <c r="I14" s="159" t="str">
        <f>VLOOKUP(E14,VIP!$A$2:$O12059,8,FALSE)</f>
        <v>No</v>
      </c>
      <c r="J14" s="159" t="str">
        <f>VLOOKUP(E14,VIP!$A$2:$O12009,8,FALSE)</f>
        <v>No</v>
      </c>
      <c r="K14" s="159" t="str">
        <f>VLOOKUP(E14,VIP!$A$2:$O15583,6,0)</f>
        <v>NO</v>
      </c>
      <c r="L14" s="140" t="s">
        <v>2213</v>
      </c>
      <c r="M14" s="210" t="s">
        <v>2535</v>
      </c>
      <c r="N14" s="95" t="s">
        <v>2444</v>
      </c>
      <c r="O14" s="159" t="s">
        <v>2446</v>
      </c>
      <c r="P14" s="159"/>
      <c r="Q14" s="209">
        <v>44427.42863425926</v>
      </c>
    </row>
    <row r="15" spans="1:17" ht="18" x14ac:dyDescent="0.25">
      <c r="A15" s="159" t="str">
        <f>VLOOKUP(E15,'LISTADO ATM'!$A$2:$C$901,3,0)</f>
        <v>NORTE</v>
      </c>
      <c r="B15" s="150" t="s">
        <v>2730</v>
      </c>
      <c r="C15" s="96">
        <v>44427.376736111109</v>
      </c>
      <c r="D15" s="96" t="s">
        <v>2175</v>
      </c>
      <c r="E15" s="136">
        <v>749</v>
      </c>
      <c r="F15" s="159" t="str">
        <f>VLOOKUP(E15,VIP!$A$2:$O15143,2,0)</f>
        <v>DRBR251</v>
      </c>
      <c r="G15" s="159" t="str">
        <f>VLOOKUP(E15,'LISTADO ATM'!$A$2:$B$900,2,0)</f>
        <v xml:space="preserve">ATM Oficina Yaque </v>
      </c>
      <c r="H15" s="159" t="str">
        <f>VLOOKUP(E15,VIP!$A$2:$O20104,7,FALSE)</f>
        <v>Si</v>
      </c>
      <c r="I15" s="159" t="str">
        <f>VLOOKUP(E15,VIP!$A$2:$O12069,8,FALSE)</f>
        <v>Si</v>
      </c>
      <c r="J15" s="159" t="str">
        <f>VLOOKUP(E15,VIP!$A$2:$O12019,8,FALSE)</f>
        <v>Si</v>
      </c>
      <c r="K15" s="159" t="str">
        <f>VLOOKUP(E15,VIP!$A$2:$O15593,6,0)</f>
        <v>NO</v>
      </c>
      <c r="L15" s="140" t="s">
        <v>2213</v>
      </c>
      <c r="M15" s="210" t="s">
        <v>2535</v>
      </c>
      <c r="N15" s="95" t="s">
        <v>2444</v>
      </c>
      <c r="O15" s="159" t="s">
        <v>2583</v>
      </c>
      <c r="P15" s="159"/>
      <c r="Q15" s="209">
        <v>44427.597650462965</v>
      </c>
    </row>
    <row r="16" spans="1:17" ht="18" x14ac:dyDescent="0.25">
      <c r="A16" s="159" t="str">
        <f>VLOOKUP(E16,'LISTADO ATM'!$A$2:$C$901,3,0)</f>
        <v>DISTRITO NACIONAL</v>
      </c>
      <c r="B16" s="150" t="s">
        <v>2727</v>
      </c>
      <c r="C16" s="96">
        <v>44427.390138888892</v>
      </c>
      <c r="D16" s="96" t="s">
        <v>2174</v>
      </c>
      <c r="E16" s="136">
        <v>146</v>
      </c>
      <c r="F16" s="159" t="str">
        <f>VLOOKUP(E16,VIP!$A$2:$O15140,2,0)</f>
        <v>DRBR146</v>
      </c>
      <c r="G16" s="159" t="str">
        <f>VLOOKUP(E16,'LISTADO ATM'!$A$2:$B$900,2,0)</f>
        <v xml:space="preserve">ATM Tribunal Superior Constitucional </v>
      </c>
      <c r="H16" s="159" t="str">
        <f>VLOOKUP(E16,VIP!$A$2:$O20101,7,FALSE)</f>
        <v>Si</v>
      </c>
      <c r="I16" s="159" t="str">
        <f>VLOOKUP(E16,VIP!$A$2:$O12066,8,FALSE)</f>
        <v>Si</v>
      </c>
      <c r="J16" s="159" t="str">
        <f>VLOOKUP(E16,VIP!$A$2:$O12016,8,FALSE)</f>
        <v>Si</v>
      </c>
      <c r="K16" s="159" t="str">
        <f>VLOOKUP(E16,VIP!$A$2:$O15590,6,0)</f>
        <v>NO</v>
      </c>
      <c r="L16" s="140" t="s">
        <v>2213</v>
      </c>
      <c r="M16" s="210" t="s">
        <v>2535</v>
      </c>
      <c r="N16" s="95" t="s">
        <v>2444</v>
      </c>
      <c r="O16" s="159" t="s">
        <v>2446</v>
      </c>
      <c r="P16" s="159"/>
      <c r="Q16" s="209">
        <v>44427.597650462965</v>
      </c>
    </row>
    <row r="17" spans="1:17" ht="18" x14ac:dyDescent="0.25">
      <c r="A17" s="159" t="str">
        <f>VLOOKUP(E17,'LISTADO ATM'!$A$2:$C$901,3,0)</f>
        <v>DISTRITO NACIONAL</v>
      </c>
      <c r="B17" s="150" t="s">
        <v>2726</v>
      </c>
      <c r="C17" s="96">
        <v>44427.391527777778</v>
      </c>
      <c r="D17" s="96" t="s">
        <v>2174</v>
      </c>
      <c r="E17" s="136">
        <v>244</v>
      </c>
      <c r="F17" s="159" t="str">
        <f>VLOOKUP(E17,VIP!$A$2:$O15139,2,0)</f>
        <v>DRBR244</v>
      </c>
      <c r="G17" s="159" t="str">
        <f>VLOOKUP(E17,'LISTADO ATM'!$A$2:$B$900,2,0)</f>
        <v xml:space="preserve">ATM Ministerio de Hacienda (antiguo Finanzas) </v>
      </c>
      <c r="H17" s="159" t="str">
        <f>VLOOKUP(E17,VIP!$A$2:$O20100,7,FALSE)</f>
        <v>Si</v>
      </c>
      <c r="I17" s="159" t="str">
        <f>VLOOKUP(E17,VIP!$A$2:$O12065,8,FALSE)</f>
        <v>Si</v>
      </c>
      <c r="J17" s="159" t="str">
        <f>VLOOKUP(E17,VIP!$A$2:$O12015,8,FALSE)</f>
        <v>Si</v>
      </c>
      <c r="K17" s="159" t="str">
        <f>VLOOKUP(E17,VIP!$A$2:$O15589,6,0)</f>
        <v>NO</v>
      </c>
      <c r="L17" s="140" t="s">
        <v>2213</v>
      </c>
      <c r="M17" s="210" t="s">
        <v>2535</v>
      </c>
      <c r="N17" s="95" t="s">
        <v>2444</v>
      </c>
      <c r="O17" s="159" t="s">
        <v>2446</v>
      </c>
      <c r="P17" s="159"/>
      <c r="Q17" s="209">
        <v>44427.597650462965</v>
      </c>
    </row>
    <row r="18" spans="1:17" ht="18" x14ac:dyDescent="0.25">
      <c r="A18" s="159" t="str">
        <f>VLOOKUP(E18,'LISTADO ATM'!$A$2:$C$901,3,0)</f>
        <v>DISTRITO NACIONAL</v>
      </c>
      <c r="B18" s="150" t="s">
        <v>2725</v>
      </c>
      <c r="C18" s="96">
        <v>44427.39671296296</v>
      </c>
      <c r="D18" s="96" t="s">
        <v>2174</v>
      </c>
      <c r="E18" s="136">
        <v>473</v>
      </c>
      <c r="F18" s="159" t="str">
        <f>VLOOKUP(E18,VIP!$A$2:$O15138,2,0)</f>
        <v>DRBR473</v>
      </c>
      <c r="G18" s="159" t="str">
        <f>VLOOKUP(E18,'LISTADO ATM'!$A$2:$B$900,2,0)</f>
        <v xml:space="preserve">ATM Oficina Carrefour II </v>
      </c>
      <c r="H18" s="159" t="str">
        <f>VLOOKUP(E18,VIP!$A$2:$O20099,7,FALSE)</f>
        <v>Si</v>
      </c>
      <c r="I18" s="159" t="str">
        <f>VLOOKUP(E18,VIP!$A$2:$O12064,8,FALSE)</f>
        <v>Si</v>
      </c>
      <c r="J18" s="159" t="str">
        <f>VLOOKUP(E18,VIP!$A$2:$O12014,8,FALSE)</f>
        <v>Si</v>
      </c>
      <c r="K18" s="159" t="str">
        <f>VLOOKUP(E18,VIP!$A$2:$O15588,6,0)</f>
        <v>NO</v>
      </c>
      <c r="L18" s="140" t="s">
        <v>2213</v>
      </c>
      <c r="M18" s="210" t="s">
        <v>2535</v>
      </c>
      <c r="N18" s="95" t="s">
        <v>2444</v>
      </c>
      <c r="O18" s="159" t="s">
        <v>2446</v>
      </c>
      <c r="P18" s="159"/>
      <c r="Q18" s="209">
        <v>44427.597650462965</v>
      </c>
    </row>
    <row r="19" spans="1:17" ht="18" x14ac:dyDescent="0.25">
      <c r="A19" s="159" t="str">
        <f>VLOOKUP(E19,'LISTADO ATM'!$A$2:$C$901,3,0)</f>
        <v>NORTE</v>
      </c>
      <c r="B19" s="150" t="s">
        <v>2724</v>
      </c>
      <c r="C19" s="96">
        <v>44427.3984375</v>
      </c>
      <c r="D19" s="96" t="s">
        <v>2175</v>
      </c>
      <c r="E19" s="136">
        <v>948</v>
      </c>
      <c r="F19" s="159" t="str">
        <f>VLOOKUP(E19,VIP!$A$2:$O15137,2,0)</f>
        <v>DRBR948</v>
      </c>
      <c r="G19" s="159" t="str">
        <f>VLOOKUP(E19,'LISTADO ATM'!$A$2:$B$900,2,0)</f>
        <v xml:space="preserve">ATM Autobanco El Jaya II (SFM) </v>
      </c>
      <c r="H19" s="159" t="str">
        <f>VLOOKUP(E19,VIP!$A$2:$O20098,7,FALSE)</f>
        <v>Si</v>
      </c>
      <c r="I19" s="159" t="str">
        <f>VLOOKUP(E19,VIP!$A$2:$O12063,8,FALSE)</f>
        <v>Si</v>
      </c>
      <c r="J19" s="159" t="str">
        <f>VLOOKUP(E19,VIP!$A$2:$O12013,8,FALSE)</f>
        <v>Si</v>
      </c>
      <c r="K19" s="159" t="str">
        <f>VLOOKUP(E19,VIP!$A$2:$O15587,6,0)</f>
        <v>NO</v>
      </c>
      <c r="L19" s="140" t="s">
        <v>2213</v>
      </c>
      <c r="M19" s="210" t="s">
        <v>2535</v>
      </c>
      <c r="N19" s="210" t="s">
        <v>2735</v>
      </c>
      <c r="O19" s="159" t="s">
        <v>2583</v>
      </c>
      <c r="P19" s="159"/>
      <c r="Q19" s="209">
        <v>44427.597650462965</v>
      </c>
    </row>
    <row r="20" spans="1:17" ht="18" x14ac:dyDescent="0.25">
      <c r="A20" s="159" t="str">
        <f>VLOOKUP(E20,'LISTADO ATM'!$A$2:$C$901,3,0)</f>
        <v>ESTE</v>
      </c>
      <c r="B20" s="150" t="s">
        <v>2756</v>
      </c>
      <c r="C20" s="96">
        <v>44427.466053240743</v>
      </c>
      <c r="D20" s="96" t="s">
        <v>2174</v>
      </c>
      <c r="E20" s="136">
        <v>121</v>
      </c>
      <c r="F20" s="159" t="str">
        <f>VLOOKUP(E20,VIP!$A$2:$O15148,2,0)</f>
        <v>DRBR121</v>
      </c>
      <c r="G20" s="159" t="str">
        <f>VLOOKUP(E20,'LISTADO ATM'!$A$2:$B$900,2,0)</f>
        <v xml:space="preserve">ATM Oficina Bayaguana </v>
      </c>
      <c r="H20" s="159" t="str">
        <f>VLOOKUP(E20,VIP!$A$2:$O20109,7,FALSE)</f>
        <v>Si</v>
      </c>
      <c r="I20" s="159" t="str">
        <f>VLOOKUP(E20,VIP!$A$2:$O12074,8,FALSE)</f>
        <v>Si</v>
      </c>
      <c r="J20" s="159" t="str">
        <f>VLOOKUP(E20,VIP!$A$2:$O12024,8,FALSE)</f>
        <v>Si</v>
      </c>
      <c r="K20" s="159" t="str">
        <f>VLOOKUP(E20,VIP!$A$2:$O15598,6,0)</f>
        <v>SI</v>
      </c>
      <c r="L20" s="140" t="s">
        <v>2213</v>
      </c>
      <c r="M20" s="210" t="s">
        <v>2535</v>
      </c>
      <c r="N20" s="95" t="s">
        <v>2444</v>
      </c>
      <c r="O20" s="159" t="s">
        <v>2446</v>
      </c>
      <c r="P20" s="159"/>
      <c r="Q20" s="209">
        <v>44427.597650462965</v>
      </c>
    </row>
    <row r="21" spans="1:17" ht="18" x14ac:dyDescent="0.25">
      <c r="A21" s="159" t="str">
        <f>VLOOKUP(E21,'LISTADO ATM'!$A$2:$C$901,3,0)</f>
        <v>NORTE</v>
      </c>
      <c r="B21" s="150" t="s">
        <v>2732</v>
      </c>
      <c r="C21" s="96">
        <v>44427.425937499997</v>
      </c>
      <c r="D21" s="96" t="s">
        <v>2460</v>
      </c>
      <c r="E21" s="136">
        <v>94</v>
      </c>
      <c r="F21" s="159" t="str">
        <f>VLOOKUP(E21,VIP!$A$2:$O15145,2,0)</f>
        <v>DRBR094</v>
      </c>
      <c r="G21" s="159" t="str">
        <f>VLOOKUP(E21,'LISTADO ATM'!$A$2:$B$900,2,0)</f>
        <v xml:space="preserve">ATM Centro de Caja Porvenir (San Francisco) </v>
      </c>
      <c r="H21" s="159" t="str">
        <f>VLOOKUP(E21,VIP!$A$2:$O20106,7,FALSE)</f>
        <v>Si</v>
      </c>
      <c r="I21" s="159" t="str">
        <f>VLOOKUP(E21,VIP!$A$2:$O12071,8,FALSE)</f>
        <v>Si</v>
      </c>
      <c r="J21" s="159" t="str">
        <f>VLOOKUP(E21,VIP!$A$2:$O12021,8,FALSE)</f>
        <v>Si</v>
      </c>
      <c r="K21" s="159" t="str">
        <f>VLOOKUP(E21,VIP!$A$2:$O15595,6,0)</f>
        <v>NO</v>
      </c>
      <c r="L21" s="140" t="s">
        <v>2736</v>
      </c>
      <c r="M21" s="210" t="s">
        <v>2535</v>
      </c>
      <c r="N21" s="210" t="s">
        <v>2735</v>
      </c>
      <c r="O21" s="159" t="s">
        <v>2737</v>
      </c>
      <c r="P21" s="159" t="s">
        <v>2740</v>
      </c>
      <c r="Q21" s="209" t="s">
        <v>2736</v>
      </c>
    </row>
    <row r="22" spans="1:17" ht="18" x14ac:dyDescent="0.25">
      <c r="A22" s="159" t="str">
        <f>VLOOKUP(E22,'LISTADO ATM'!$A$2:$C$901,3,0)</f>
        <v>DISTRITO NACIONAL</v>
      </c>
      <c r="B22" s="150" t="s">
        <v>2731</v>
      </c>
      <c r="C22" s="96">
        <v>44427.430127314816</v>
      </c>
      <c r="D22" s="96" t="s">
        <v>2460</v>
      </c>
      <c r="E22" s="136">
        <v>514</v>
      </c>
      <c r="F22" s="159" t="str">
        <f>VLOOKUP(E22,VIP!$A$2:$O15144,2,0)</f>
        <v>DRBR514</v>
      </c>
      <c r="G22" s="159" t="str">
        <f>VLOOKUP(E22,'LISTADO ATM'!$A$2:$B$900,2,0)</f>
        <v>ATM Autoservicio Charles de Gaulle</v>
      </c>
      <c r="H22" s="159" t="str">
        <f>VLOOKUP(E22,VIP!$A$2:$O20105,7,FALSE)</f>
        <v>Si</v>
      </c>
      <c r="I22" s="159" t="str">
        <f>VLOOKUP(E22,VIP!$A$2:$O12070,8,FALSE)</f>
        <v>No</v>
      </c>
      <c r="J22" s="159" t="str">
        <f>VLOOKUP(E22,VIP!$A$2:$O12020,8,FALSE)</f>
        <v>No</v>
      </c>
      <c r="K22" s="159" t="str">
        <f>VLOOKUP(E22,VIP!$A$2:$O15594,6,0)</f>
        <v>NO</v>
      </c>
      <c r="L22" s="140" t="s">
        <v>2736</v>
      </c>
      <c r="M22" s="210" t="s">
        <v>2535</v>
      </c>
      <c r="N22" s="210" t="s">
        <v>2735</v>
      </c>
      <c r="O22" s="159" t="s">
        <v>2737</v>
      </c>
      <c r="P22" s="159" t="s">
        <v>2740</v>
      </c>
      <c r="Q22" s="209" t="s">
        <v>2736</v>
      </c>
    </row>
    <row r="23" spans="1:17" ht="18" x14ac:dyDescent="0.25">
      <c r="A23" s="159" t="str">
        <f>VLOOKUP(E23,'LISTADO ATM'!$A$2:$C$901,3,0)</f>
        <v>ESTE</v>
      </c>
      <c r="B23" s="150" t="s">
        <v>2714</v>
      </c>
      <c r="C23" s="96">
        <v>44427.337881944448</v>
      </c>
      <c r="D23" s="96" t="s">
        <v>2174</v>
      </c>
      <c r="E23" s="136">
        <v>117</v>
      </c>
      <c r="F23" s="159" t="str">
        <f>VLOOKUP(E23,VIP!$A$2:$O15133,2,0)</f>
        <v>DRBR117</v>
      </c>
      <c r="G23" s="159" t="str">
        <f>VLOOKUP(E23,'LISTADO ATM'!$A$2:$B$900,2,0)</f>
        <v xml:space="preserve">ATM Oficina El Seybo </v>
      </c>
      <c r="H23" s="159" t="str">
        <f>VLOOKUP(E23,VIP!$A$2:$O20094,7,FALSE)</f>
        <v>Si</v>
      </c>
      <c r="I23" s="159" t="str">
        <f>VLOOKUP(E23,VIP!$A$2:$O12059,8,FALSE)</f>
        <v>Si</v>
      </c>
      <c r="J23" s="159" t="str">
        <f>VLOOKUP(E23,VIP!$A$2:$O12009,8,FALSE)</f>
        <v>Si</v>
      </c>
      <c r="K23" s="159" t="str">
        <f>VLOOKUP(E23,VIP!$A$2:$O15583,6,0)</f>
        <v>SI</v>
      </c>
      <c r="L23" s="140" t="s">
        <v>2719</v>
      </c>
      <c r="M23" s="210" t="s">
        <v>2535</v>
      </c>
      <c r="N23" s="95" t="s">
        <v>2444</v>
      </c>
      <c r="O23" s="159" t="s">
        <v>2446</v>
      </c>
      <c r="P23" s="159"/>
      <c r="Q23" s="209">
        <v>44427.42863425926</v>
      </c>
    </row>
    <row r="24" spans="1:17" ht="18" x14ac:dyDescent="0.25">
      <c r="A24" s="159" t="str">
        <f>VLOOKUP(E24,'LISTADO ATM'!$A$2:$C$901,3,0)</f>
        <v>DISTRITO NACIONAL</v>
      </c>
      <c r="B24" s="150" t="s">
        <v>2636</v>
      </c>
      <c r="C24" s="96">
        <v>44424.915752314817</v>
      </c>
      <c r="D24" s="96" t="s">
        <v>2174</v>
      </c>
      <c r="E24" s="136">
        <v>314</v>
      </c>
      <c r="F24" s="159" t="str">
        <f>VLOOKUP(E24,VIP!$A$2:$O15004,2,0)</f>
        <v>DRBR314</v>
      </c>
      <c r="G24" s="159" t="str">
        <f>VLOOKUP(E24,'LISTADO ATM'!$A$2:$B$900,2,0)</f>
        <v xml:space="preserve">ATM UNP Cambita Garabito (San Cristóbal) </v>
      </c>
      <c r="H24" s="159" t="str">
        <f>VLOOKUP(E24,VIP!$A$2:$O19965,7,FALSE)</f>
        <v>Si</v>
      </c>
      <c r="I24" s="159" t="str">
        <f>VLOOKUP(E24,VIP!$A$2:$O11930,8,FALSE)</f>
        <v>Si</v>
      </c>
      <c r="J24" s="159" t="str">
        <f>VLOOKUP(E24,VIP!$A$2:$O11880,8,FALSE)</f>
        <v>Si</v>
      </c>
      <c r="K24" s="159" t="str">
        <f>VLOOKUP(E24,VIP!$A$2:$O15454,6,0)</f>
        <v>NO</v>
      </c>
      <c r="L24" s="140" t="s">
        <v>2239</v>
      </c>
      <c r="M24" s="210" t="s">
        <v>2535</v>
      </c>
      <c r="N24" s="210" t="s">
        <v>2735</v>
      </c>
      <c r="O24" s="159" t="s">
        <v>2446</v>
      </c>
      <c r="P24" s="159"/>
      <c r="Q24" s="209">
        <v>44427.597650462965</v>
      </c>
    </row>
    <row r="25" spans="1:17" ht="18" x14ac:dyDescent="0.25">
      <c r="A25" s="159" t="str">
        <f>VLOOKUP(E25,'LISTADO ATM'!$A$2:$C$901,3,0)</f>
        <v>DISTRITO NACIONAL</v>
      </c>
      <c r="B25" s="150" t="s">
        <v>2645</v>
      </c>
      <c r="C25" s="96">
        <v>44425.697743055556</v>
      </c>
      <c r="D25" s="96" t="s">
        <v>2174</v>
      </c>
      <c r="E25" s="136">
        <v>639</v>
      </c>
      <c r="F25" s="159" t="str">
        <f>VLOOKUP(E25,VIP!$A$2:$O15104,2,0)</f>
        <v>DRBR639</v>
      </c>
      <c r="G25" s="159" t="str">
        <f>VLOOKUP(E25,'LISTADO ATM'!$A$2:$B$900,2,0)</f>
        <v xml:space="preserve">ATM Comisión Militar MOPC </v>
      </c>
      <c r="H25" s="159" t="str">
        <f>VLOOKUP(E25,VIP!$A$2:$O20065,7,FALSE)</f>
        <v>Si</v>
      </c>
      <c r="I25" s="159" t="str">
        <f>VLOOKUP(E25,VIP!$A$2:$O12030,8,FALSE)</f>
        <v>Si</v>
      </c>
      <c r="J25" s="159" t="str">
        <f>VLOOKUP(E25,VIP!$A$2:$O11980,8,FALSE)</f>
        <v>Si</v>
      </c>
      <c r="K25" s="159" t="str">
        <f>VLOOKUP(E25,VIP!$A$2:$O15554,6,0)</f>
        <v>NO</v>
      </c>
      <c r="L25" s="140" t="s">
        <v>2239</v>
      </c>
      <c r="M25" s="210" t="s">
        <v>2535</v>
      </c>
      <c r="N25" s="210" t="s">
        <v>2735</v>
      </c>
      <c r="O25" s="159" t="s">
        <v>2446</v>
      </c>
      <c r="P25" s="159"/>
      <c r="Q25" s="209">
        <v>44427.42863425926</v>
      </c>
    </row>
    <row r="26" spans="1:17" ht="18" x14ac:dyDescent="0.25">
      <c r="A26" s="159" t="str">
        <f>VLOOKUP(E26,'LISTADO ATM'!$A$2:$C$901,3,0)</f>
        <v>DISTRITO NACIONAL</v>
      </c>
      <c r="B26" s="150" t="s">
        <v>2650</v>
      </c>
      <c r="C26" s="96">
        <v>44426.073472222219</v>
      </c>
      <c r="D26" s="96" t="s">
        <v>2174</v>
      </c>
      <c r="E26" s="136">
        <v>180</v>
      </c>
      <c r="F26" s="159" t="str">
        <f>VLOOKUP(E26,VIP!$A$2:$O15101,2,0)</f>
        <v>DRBR180</v>
      </c>
      <c r="G26" s="159" t="str">
        <f>VLOOKUP(E26,'LISTADO ATM'!$A$2:$B$900,2,0)</f>
        <v xml:space="preserve">ATM Megacentro II </v>
      </c>
      <c r="H26" s="159" t="str">
        <f>VLOOKUP(E26,VIP!$A$2:$O20062,7,FALSE)</f>
        <v>Si</v>
      </c>
      <c r="I26" s="159" t="str">
        <f>VLOOKUP(E26,VIP!$A$2:$O12027,8,FALSE)</f>
        <v>Si</v>
      </c>
      <c r="J26" s="159" t="str">
        <f>VLOOKUP(E26,VIP!$A$2:$O11977,8,FALSE)</f>
        <v>Si</v>
      </c>
      <c r="K26" s="159" t="str">
        <f>VLOOKUP(E26,VIP!$A$2:$O15551,6,0)</f>
        <v>SI</v>
      </c>
      <c r="L26" s="140" t="s">
        <v>2239</v>
      </c>
      <c r="M26" s="210" t="s">
        <v>2535</v>
      </c>
      <c r="N26" s="210" t="s">
        <v>2735</v>
      </c>
      <c r="O26" s="159" t="s">
        <v>2446</v>
      </c>
      <c r="P26" s="159"/>
      <c r="Q26" s="209">
        <v>44427.597650462965</v>
      </c>
    </row>
    <row r="27" spans="1:17" ht="18" x14ac:dyDescent="0.25">
      <c r="A27" s="159" t="str">
        <f>VLOOKUP(E27,'LISTADO ATM'!$A$2:$C$901,3,0)</f>
        <v>ESTE</v>
      </c>
      <c r="B27" s="150" t="s">
        <v>2652</v>
      </c>
      <c r="C27" s="96">
        <v>44426.332037037035</v>
      </c>
      <c r="D27" s="96" t="s">
        <v>2174</v>
      </c>
      <c r="E27" s="136">
        <v>959</v>
      </c>
      <c r="F27" s="159" t="str">
        <f>VLOOKUP(E27,VIP!$A$2:$O15087,2,0)</f>
        <v>DRBR959</v>
      </c>
      <c r="G27" s="159" t="str">
        <f>VLOOKUP(E27,'LISTADO ATM'!$A$2:$B$900,2,0)</f>
        <v>ATM Estación Next Bavaro</v>
      </c>
      <c r="H27" s="159" t="str">
        <f>VLOOKUP(E27,VIP!$A$2:$O20048,7,FALSE)</f>
        <v>Si</v>
      </c>
      <c r="I27" s="159" t="str">
        <f>VLOOKUP(E27,VIP!$A$2:$O12013,8,FALSE)</f>
        <v>Si</v>
      </c>
      <c r="J27" s="159" t="str">
        <f>VLOOKUP(E27,VIP!$A$2:$O11963,8,FALSE)</f>
        <v>Si</v>
      </c>
      <c r="K27" s="159" t="str">
        <f>VLOOKUP(E27,VIP!$A$2:$O15537,6,0)</f>
        <v>NO</v>
      </c>
      <c r="L27" s="140" t="s">
        <v>2239</v>
      </c>
      <c r="M27" s="210" t="s">
        <v>2535</v>
      </c>
      <c r="N27" s="210" t="s">
        <v>2735</v>
      </c>
      <c r="O27" s="159" t="s">
        <v>2446</v>
      </c>
      <c r="P27" s="159"/>
      <c r="Q27" s="209">
        <v>44427.597650462965</v>
      </c>
    </row>
    <row r="28" spans="1:17" ht="18" x14ac:dyDescent="0.25">
      <c r="A28" s="159" t="str">
        <f>VLOOKUP(E28,'LISTADO ATM'!$A$2:$C$901,3,0)</f>
        <v>DISTRITO NACIONAL</v>
      </c>
      <c r="B28" s="150" t="s">
        <v>2676</v>
      </c>
      <c r="C28" s="96">
        <v>44426.709953703707</v>
      </c>
      <c r="D28" s="96" t="s">
        <v>2174</v>
      </c>
      <c r="E28" s="136">
        <v>889</v>
      </c>
      <c r="F28" s="159" t="str">
        <f>VLOOKUP(E28,VIP!$A$2:$O15143,2,0)</f>
        <v>DRBR889</v>
      </c>
      <c r="G28" s="159" t="str">
        <f>VLOOKUP(E28,'LISTADO ATM'!$A$2:$B$900,2,0)</f>
        <v>ATM Oficina Plaza Lama Máximo Gómez II</v>
      </c>
      <c r="H28" s="159" t="str">
        <f>VLOOKUP(E28,VIP!$A$2:$O20104,7,FALSE)</f>
        <v>Si</v>
      </c>
      <c r="I28" s="159" t="str">
        <f>VLOOKUP(E28,VIP!$A$2:$O12069,8,FALSE)</f>
        <v>Si</v>
      </c>
      <c r="J28" s="159" t="str">
        <f>VLOOKUP(E28,VIP!$A$2:$O12019,8,FALSE)</f>
        <v>Si</v>
      </c>
      <c r="K28" s="159" t="str">
        <f>VLOOKUP(E28,VIP!$A$2:$O15593,6,0)</f>
        <v>NO</v>
      </c>
      <c r="L28" s="140" t="s">
        <v>2239</v>
      </c>
      <c r="M28" s="210" t="s">
        <v>2535</v>
      </c>
      <c r="N28" s="210" t="s">
        <v>2735</v>
      </c>
      <c r="O28" s="159" t="s">
        <v>2446</v>
      </c>
      <c r="P28" s="159"/>
      <c r="Q28" s="209">
        <v>44427.597650462965</v>
      </c>
    </row>
    <row r="29" spans="1:17" ht="18" x14ac:dyDescent="0.25">
      <c r="A29" s="159" t="str">
        <f>VLOOKUP(E29,'LISTADO ATM'!$A$2:$C$901,3,0)</f>
        <v>ESTE</v>
      </c>
      <c r="B29" s="150" t="s">
        <v>2675</v>
      </c>
      <c r="C29" s="96">
        <v>44426.719305555554</v>
      </c>
      <c r="D29" s="96" t="s">
        <v>2174</v>
      </c>
      <c r="E29" s="136">
        <v>368</v>
      </c>
      <c r="F29" s="159" t="str">
        <f>VLOOKUP(E29,VIP!$A$2:$O15141,2,0)</f>
        <v xml:space="preserve">DRBR368 </v>
      </c>
      <c r="G29" s="159" t="str">
        <f>VLOOKUP(E29,'LISTADO ATM'!$A$2:$B$900,2,0)</f>
        <v>ATM Ayuntamiento Peralvillo</v>
      </c>
      <c r="H29" s="159" t="str">
        <f>VLOOKUP(E29,VIP!$A$2:$O20102,7,FALSE)</f>
        <v>N/A</v>
      </c>
      <c r="I29" s="159" t="str">
        <f>VLOOKUP(E29,VIP!$A$2:$O12067,8,FALSE)</f>
        <v>N/A</v>
      </c>
      <c r="J29" s="159" t="str">
        <f>VLOOKUP(E29,VIP!$A$2:$O12017,8,FALSE)</f>
        <v>N/A</v>
      </c>
      <c r="K29" s="159" t="str">
        <f>VLOOKUP(E29,VIP!$A$2:$O15591,6,0)</f>
        <v>N/A</v>
      </c>
      <c r="L29" s="140" t="s">
        <v>2239</v>
      </c>
      <c r="M29" s="210" t="s">
        <v>2535</v>
      </c>
      <c r="N29" s="95" t="s">
        <v>2609</v>
      </c>
      <c r="O29" s="159" t="s">
        <v>2446</v>
      </c>
      <c r="P29" s="159"/>
      <c r="Q29" s="209">
        <v>44427.42863425926</v>
      </c>
    </row>
    <row r="30" spans="1:17" ht="18" x14ac:dyDescent="0.25">
      <c r="A30" s="159" t="str">
        <f>VLOOKUP(E30,'LISTADO ATM'!$A$2:$C$901,3,0)</f>
        <v>DISTRITO NACIONAL</v>
      </c>
      <c r="B30" s="150" t="s">
        <v>2674</v>
      </c>
      <c r="C30" s="96">
        <v>44426.724236111113</v>
      </c>
      <c r="D30" s="96" t="s">
        <v>2174</v>
      </c>
      <c r="E30" s="136">
        <v>769</v>
      </c>
      <c r="F30" s="159" t="str">
        <f>VLOOKUP(E30,VIP!$A$2:$O15140,2,0)</f>
        <v>DRBR769</v>
      </c>
      <c r="G30" s="159" t="str">
        <f>VLOOKUP(E30,'LISTADO ATM'!$A$2:$B$900,2,0)</f>
        <v>ATM UNP Pablo Mella Morales</v>
      </c>
      <c r="H30" s="159" t="str">
        <f>VLOOKUP(E30,VIP!$A$2:$O20101,7,FALSE)</f>
        <v>Si</v>
      </c>
      <c r="I30" s="159" t="str">
        <f>VLOOKUP(E30,VIP!$A$2:$O12066,8,FALSE)</f>
        <v>Si</v>
      </c>
      <c r="J30" s="159" t="str">
        <f>VLOOKUP(E30,VIP!$A$2:$O12016,8,FALSE)</f>
        <v>Si</v>
      </c>
      <c r="K30" s="159" t="str">
        <f>VLOOKUP(E30,VIP!$A$2:$O15590,6,0)</f>
        <v>NO</v>
      </c>
      <c r="L30" s="140" t="s">
        <v>2239</v>
      </c>
      <c r="M30" s="210" t="s">
        <v>2535</v>
      </c>
      <c r="N30" s="95" t="s">
        <v>2609</v>
      </c>
      <c r="O30" s="159" t="s">
        <v>2446</v>
      </c>
      <c r="P30" s="159"/>
      <c r="Q30" s="209">
        <v>44427.42863425926</v>
      </c>
    </row>
    <row r="31" spans="1:17" ht="18" x14ac:dyDescent="0.25">
      <c r="A31" s="159" t="str">
        <f>VLOOKUP(E31,'LISTADO ATM'!$A$2:$C$901,3,0)</f>
        <v>ESTE</v>
      </c>
      <c r="B31" s="150" t="s">
        <v>2671</v>
      </c>
      <c r="C31" s="96">
        <v>44426.79146990741</v>
      </c>
      <c r="D31" s="96" t="s">
        <v>2174</v>
      </c>
      <c r="E31" s="136">
        <v>795</v>
      </c>
      <c r="F31" s="159" t="str">
        <f>VLOOKUP(E31,VIP!$A$2:$O15130,2,0)</f>
        <v>DRBR795</v>
      </c>
      <c r="G31" s="159" t="str">
        <f>VLOOKUP(E31,'LISTADO ATM'!$A$2:$B$900,2,0)</f>
        <v xml:space="preserve">ATM UNP Guaymate (La Romana) </v>
      </c>
      <c r="H31" s="159" t="str">
        <f>VLOOKUP(E31,VIP!$A$2:$O20091,7,FALSE)</f>
        <v>Si</v>
      </c>
      <c r="I31" s="159" t="str">
        <f>VLOOKUP(E31,VIP!$A$2:$O12056,8,FALSE)</f>
        <v>Si</v>
      </c>
      <c r="J31" s="159" t="str">
        <f>VLOOKUP(E31,VIP!$A$2:$O12006,8,FALSE)</f>
        <v>Si</v>
      </c>
      <c r="K31" s="159" t="str">
        <f>VLOOKUP(E31,VIP!$A$2:$O15580,6,0)</f>
        <v>NO</v>
      </c>
      <c r="L31" s="140" t="s">
        <v>2239</v>
      </c>
      <c r="M31" s="210" t="s">
        <v>2535</v>
      </c>
      <c r="N31" s="95" t="s">
        <v>2444</v>
      </c>
      <c r="O31" s="159" t="s">
        <v>2446</v>
      </c>
      <c r="P31" s="159"/>
      <c r="Q31" s="209">
        <v>44427.42863425926</v>
      </c>
    </row>
    <row r="32" spans="1:17" ht="18" x14ac:dyDescent="0.25">
      <c r="A32" s="159" t="str">
        <f>VLOOKUP(E32,'LISTADO ATM'!$A$2:$C$901,3,0)</f>
        <v>DISTRITO NACIONAL</v>
      </c>
      <c r="B32" s="150" t="s">
        <v>2688</v>
      </c>
      <c r="C32" s="96">
        <v>44426.947372685187</v>
      </c>
      <c r="D32" s="96" t="s">
        <v>2174</v>
      </c>
      <c r="E32" s="136">
        <v>622</v>
      </c>
      <c r="F32" s="159" t="str">
        <f>VLOOKUP(E32,VIP!$A$2:$O15129,2,0)</f>
        <v>DRBR622</v>
      </c>
      <c r="G32" s="159" t="str">
        <f>VLOOKUP(E32,'LISTADO ATM'!$A$2:$B$900,2,0)</f>
        <v xml:space="preserve">ATM Ayuntamiento D.N. </v>
      </c>
      <c r="H32" s="159" t="str">
        <f>VLOOKUP(E32,VIP!$A$2:$O20090,7,FALSE)</f>
        <v>Si</v>
      </c>
      <c r="I32" s="159" t="str">
        <f>VLOOKUP(E32,VIP!$A$2:$O12055,8,FALSE)</f>
        <v>Si</v>
      </c>
      <c r="J32" s="159" t="str">
        <f>VLOOKUP(E32,VIP!$A$2:$O12005,8,FALSE)</f>
        <v>Si</v>
      </c>
      <c r="K32" s="159" t="str">
        <f>VLOOKUP(E32,VIP!$A$2:$O15579,6,0)</f>
        <v>NO</v>
      </c>
      <c r="L32" s="140" t="s">
        <v>2239</v>
      </c>
      <c r="M32" s="210" t="s">
        <v>2535</v>
      </c>
      <c r="N32" s="210" t="s">
        <v>2735</v>
      </c>
      <c r="O32" s="159" t="s">
        <v>2446</v>
      </c>
      <c r="P32" s="159"/>
      <c r="Q32" s="209">
        <v>44427.42863425926</v>
      </c>
    </row>
    <row r="33" spans="1:22" ht="18" x14ac:dyDescent="0.25">
      <c r="A33" s="159" t="str">
        <f>VLOOKUP(E33,'LISTADO ATM'!$A$2:$C$901,3,0)</f>
        <v>DISTRITO NACIONAL</v>
      </c>
      <c r="B33" s="150" t="s">
        <v>2687</v>
      </c>
      <c r="C33" s="96">
        <v>44426.94871527778</v>
      </c>
      <c r="D33" s="96" t="s">
        <v>2174</v>
      </c>
      <c r="E33" s="136">
        <v>719</v>
      </c>
      <c r="F33" s="159" t="str">
        <f>VLOOKUP(E33,VIP!$A$2:$O15143,2,0)</f>
        <v>DRBR419</v>
      </c>
      <c r="G33" s="159" t="str">
        <f>VLOOKUP(E33,'LISTADO ATM'!$A$2:$B$900,2,0)</f>
        <v xml:space="preserve">ATM Ayuntamiento Municipal San Luís </v>
      </c>
      <c r="H33" s="159" t="str">
        <f>VLOOKUP(E33,VIP!$A$2:$O20104,7,FALSE)</f>
        <v>Si</v>
      </c>
      <c r="I33" s="159" t="str">
        <f>VLOOKUP(E33,VIP!$A$2:$O12069,8,FALSE)</f>
        <v>Si</v>
      </c>
      <c r="J33" s="159" t="str">
        <f>VLOOKUP(E33,VIP!$A$2:$O12019,8,FALSE)</f>
        <v>Si</v>
      </c>
      <c r="K33" s="159" t="str">
        <f>VLOOKUP(E33,VIP!$A$2:$O15593,6,0)</f>
        <v>NO</v>
      </c>
      <c r="L33" s="140" t="s">
        <v>2239</v>
      </c>
      <c r="M33" s="210" t="s">
        <v>2535</v>
      </c>
      <c r="N33" s="210" t="s">
        <v>2735</v>
      </c>
      <c r="O33" s="159" t="s">
        <v>2446</v>
      </c>
      <c r="P33" s="159"/>
      <c r="Q33" s="209">
        <v>44427.42863425926</v>
      </c>
    </row>
    <row r="34" spans="1:22" ht="18" x14ac:dyDescent="0.25">
      <c r="A34" s="159" t="str">
        <f>VLOOKUP(E34,'LISTADO ATM'!$A$2:$C$901,3,0)</f>
        <v>DISTRITO NACIONAL</v>
      </c>
      <c r="B34" s="150" t="s">
        <v>2706</v>
      </c>
      <c r="C34" s="96">
        <v>44427.031712962962</v>
      </c>
      <c r="D34" s="96" t="s">
        <v>2174</v>
      </c>
      <c r="E34" s="136">
        <v>744</v>
      </c>
      <c r="F34" s="159" t="str">
        <f>VLOOKUP(E34,VIP!$A$2:$O15140,2,0)</f>
        <v>DRBR289</v>
      </c>
      <c r="G34" s="159" t="str">
        <f>VLOOKUP(E34,'LISTADO ATM'!$A$2:$B$900,2,0)</f>
        <v xml:space="preserve">ATM Multicentro La Sirena Venezuela </v>
      </c>
      <c r="H34" s="159" t="str">
        <f>VLOOKUP(E34,VIP!$A$2:$O20101,7,FALSE)</f>
        <v>Si</v>
      </c>
      <c r="I34" s="159" t="str">
        <f>VLOOKUP(E34,VIP!$A$2:$O12066,8,FALSE)</f>
        <v>Si</v>
      </c>
      <c r="J34" s="159" t="str">
        <f>VLOOKUP(E34,VIP!$A$2:$O12016,8,FALSE)</f>
        <v>Si</v>
      </c>
      <c r="K34" s="159" t="str">
        <f>VLOOKUP(E34,VIP!$A$2:$O15590,6,0)</f>
        <v>SI</v>
      </c>
      <c r="L34" s="140" t="s">
        <v>2239</v>
      </c>
      <c r="M34" s="210" t="s">
        <v>2535</v>
      </c>
      <c r="N34" s="210" t="s">
        <v>2735</v>
      </c>
      <c r="O34" s="159" t="s">
        <v>2446</v>
      </c>
      <c r="P34" s="159"/>
      <c r="Q34" s="209">
        <v>44427.42863425926</v>
      </c>
      <c r="R34" s="101"/>
      <c r="S34" s="101"/>
      <c r="T34" s="101"/>
      <c r="U34" s="78"/>
      <c r="V34" s="69"/>
    </row>
    <row r="35" spans="1:22" ht="18" x14ac:dyDescent="0.25">
      <c r="A35" s="159" t="str">
        <f>VLOOKUP(E35,'LISTADO ATM'!$A$2:$C$901,3,0)</f>
        <v>NORTE</v>
      </c>
      <c r="B35" s="150" t="s">
        <v>2702</v>
      </c>
      <c r="C35" s="96">
        <v>44427.224490740744</v>
      </c>
      <c r="D35" s="96" t="s">
        <v>2174</v>
      </c>
      <c r="E35" s="136">
        <v>144</v>
      </c>
      <c r="F35" s="159" t="str">
        <f>VLOOKUP(E35,VIP!$A$2:$O15136,2,0)</f>
        <v>DRBR144</v>
      </c>
      <c r="G35" s="159" t="str">
        <f>VLOOKUP(E35,'LISTADO ATM'!$A$2:$B$900,2,0)</f>
        <v xml:space="preserve">ATM Oficina Villa Altagracia </v>
      </c>
      <c r="H35" s="159" t="str">
        <f>VLOOKUP(E35,VIP!$A$2:$O20097,7,FALSE)</f>
        <v>Si</v>
      </c>
      <c r="I35" s="159" t="str">
        <f>VLOOKUP(E35,VIP!$A$2:$O12062,8,FALSE)</f>
        <v>Si</v>
      </c>
      <c r="J35" s="159" t="str">
        <f>VLOOKUP(E35,VIP!$A$2:$O12012,8,FALSE)</f>
        <v>Si</v>
      </c>
      <c r="K35" s="159" t="str">
        <f>VLOOKUP(E35,VIP!$A$2:$O15586,6,0)</f>
        <v>SI</v>
      </c>
      <c r="L35" s="140" t="s">
        <v>2239</v>
      </c>
      <c r="M35" s="210" t="s">
        <v>2535</v>
      </c>
      <c r="N35" s="95" t="s">
        <v>2444</v>
      </c>
      <c r="O35" s="159" t="s">
        <v>2446</v>
      </c>
      <c r="P35" s="159"/>
      <c r="Q35" s="209">
        <v>44427.42863425926</v>
      </c>
      <c r="R35" s="101"/>
      <c r="S35" s="101"/>
      <c r="T35" s="101"/>
      <c r="U35" s="78"/>
      <c r="V35" s="69"/>
    </row>
    <row r="36" spans="1:22" ht="18" x14ac:dyDescent="0.25">
      <c r="A36" s="159" t="str">
        <f>VLOOKUP(E36,'LISTADO ATM'!$A$2:$C$901,3,0)</f>
        <v>DISTRITO NACIONAL</v>
      </c>
      <c r="B36" s="150" t="s">
        <v>2697</v>
      </c>
      <c r="C36" s="96">
        <v>44427.237430555557</v>
      </c>
      <c r="D36" s="96" t="s">
        <v>2174</v>
      </c>
      <c r="E36" s="136">
        <v>718</v>
      </c>
      <c r="F36" s="159" t="str">
        <f>VLOOKUP(E36,VIP!$A$2:$O15131,2,0)</f>
        <v>DRBR24Y</v>
      </c>
      <c r="G36" s="159" t="str">
        <f>VLOOKUP(E36,'LISTADO ATM'!$A$2:$B$900,2,0)</f>
        <v xml:space="preserve">ATM Feria Ganadera </v>
      </c>
      <c r="H36" s="159" t="str">
        <f>VLOOKUP(E36,VIP!$A$2:$O20092,7,FALSE)</f>
        <v>Si</v>
      </c>
      <c r="I36" s="159" t="str">
        <f>VLOOKUP(E36,VIP!$A$2:$O12057,8,FALSE)</f>
        <v>Si</v>
      </c>
      <c r="J36" s="159" t="str">
        <f>VLOOKUP(E36,VIP!$A$2:$O12007,8,FALSE)</f>
        <v>Si</v>
      </c>
      <c r="K36" s="159" t="str">
        <f>VLOOKUP(E36,VIP!$A$2:$O15581,6,0)</f>
        <v>NO</v>
      </c>
      <c r="L36" s="140" t="s">
        <v>2239</v>
      </c>
      <c r="M36" s="210" t="s">
        <v>2535</v>
      </c>
      <c r="N36" s="210" t="s">
        <v>2735</v>
      </c>
      <c r="O36" s="159" t="s">
        <v>2446</v>
      </c>
      <c r="P36" s="159"/>
      <c r="Q36" s="209">
        <v>44427.597650462965</v>
      </c>
      <c r="R36" s="101"/>
      <c r="S36" s="101"/>
      <c r="T36" s="101"/>
      <c r="U36" s="78"/>
      <c r="V36" s="69"/>
    </row>
    <row r="37" spans="1:22" ht="18" x14ac:dyDescent="0.25">
      <c r="A37" s="159" t="str">
        <f>VLOOKUP(E37,'LISTADO ATM'!$A$2:$C$901,3,0)</f>
        <v>DISTRITO NACIONAL</v>
      </c>
      <c r="B37" s="150" t="s">
        <v>2752</v>
      </c>
      <c r="C37" s="96">
        <v>44427.496921296297</v>
      </c>
      <c r="D37" s="96" t="s">
        <v>2174</v>
      </c>
      <c r="E37" s="136">
        <v>672</v>
      </c>
      <c r="F37" s="159" t="str">
        <f>VLOOKUP(E37,VIP!$A$2:$O15144,2,0)</f>
        <v>DRBR672</v>
      </c>
      <c r="G37" s="159" t="str">
        <f>VLOOKUP(E37,'LISTADO ATM'!$A$2:$B$900,2,0)</f>
        <v>ATM Destacamento Policía Nacional La Victoria</v>
      </c>
      <c r="H37" s="159" t="str">
        <f>VLOOKUP(E37,VIP!$A$2:$O20105,7,FALSE)</f>
        <v>Si</v>
      </c>
      <c r="I37" s="159" t="str">
        <f>VLOOKUP(E37,VIP!$A$2:$O12070,8,FALSE)</f>
        <v>Si</v>
      </c>
      <c r="J37" s="159" t="str">
        <f>VLOOKUP(E37,VIP!$A$2:$O12020,8,FALSE)</f>
        <v>Si</v>
      </c>
      <c r="K37" s="159" t="str">
        <f>VLOOKUP(E37,VIP!$A$2:$O15594,6,0)</f>
        <v>SI</v>
      </c>
      <c r="L37" s="140" t="s">
        <v>2239</v>
      </c>
      <c r="M37" s="210" t="s">
        <v>2535</v>
      </c>
      <c r="N37" s="95" t="s">
        <v>2444</v>
      </c>
      <c r="O37" s="159" t="s">
        <v>2446</v>
      </c>
      <c r="P37" s="159"/>
      <c r="Q37" s="209">
        <v>44427.597650462965</v>
      </c>
      <c r="R37" s="101"/>
      <c r="S37" s="101"/>
      <c r="T37" s="101"/>
      <c r="U37" s="78"/>
      <c r="V37" s="69"/>
    </row>
    <row r="38" spans="1:22" ht="18" x14ac:dyDescent="0.25">
      <c r="A38" s="159" t="str">
        <f>VLOOKUP(E38,'LISTADO ATM'!$A$2:$C$901,3,0)</f>
        <v>SUR</v>
      </c>
      <c r="B38" s="150" t="s">
        <v>2750</v>
      </c>
      <c r="C38" s="96">
        <v>44427.566319444442</v>
      </c>
      <c r="D38" s="96" t="s">
        <v>2174</v>
      </c>
      <c r="E38" s="136">
        <v>881</v>
      </c>
      <c r="F38" s="159" t="str">
        <f>VLOOKUP(E38,VIP!$A$2:$O15142,2,0)</f>
        <v>DRBR881</v>
      </c>
      <c r="G38" s="159" t="str">
        <f>VLOOKUP(E38,'LISTADO ATM'!$A$2:$B$900,2,0)</f>
        <v xml:space="preserve">ATM UNP Yaguate (San Cristóbal) </v>
      </c>
      <c r="H38" s="159" t="str">
        <f>VLOOKUP(E38,VIP!$A$2:$O20103,7,FALSE)</f>
        <v>Si</v>
      </c>
      <c r="I38" s="159" t="str">
        <f>VLOOKUP(E38,VIP!$A$2:$O12068,8,FALSE)</f>
        <v>Si</v>
      </c>
      <c r="J38" s="159" t="str">
        <f>VLOOKUP(E38,VIP!$A$2:$O12018,8,FALSE)</f>
        <v>Si</v>
      </c>
      <c r="K38" s="159" t="str">
        <f>VLOOKUP(E38,VIP!$A$2:$O15592,6,0)</f>
        <v>NO</v>
      </c>
      <c r="L38" s="140" t="s">
        <v>2239</v>
      </c>
      <c r="M38" s="210" t="s">
        <v>2535</v>
      </c>
      <c r="N38" s="95" t="s">
        <v>2444</v>
      </c>
      <c r="O38" s="159" t="s">
        <v>2446</v>
      </c>
      <c r="P38" s="159"/>
      <c r="Q38" s="209">
        <v>44427.597650462965</v>
      </c>
      <c r="R38" s="101"/>
      <c r="S38" s="101"/>
      <c r="T38" s="101"/>
      <c r="U38" s="78"/>
      <c r="V38" s="69"/>
    </row>
    <row r="39" spans="1:22" ht="18" x14ac:dyDescent="0.25">
      <c r="A39" s="159" t="str">
        <f>VLOOKUP(E39,'LISTADO ATM'!$A$2:$C$901,3,0)</f>
        <v>DISTRITO NACIONAL</v>
      </c>
      <c r="B39" s="150" t="s">
        <v>2708</v>
      </c>
      <c r="C39" s="96">
        <v>44427.024965277778</v>
      </c>
      <c r="D39" s="96" t="s">
        <v>2441</v>
      </c>
      <c r="E39" s="136">
        <v>536</v>
      </c>
      <c r="F39" s="159" t="str">
        <f>VLOOKUP(E39,VIP!$A$2:$O15142,2,0)</f>
        <v>DRBR509</v>
      </c>
      <c r="G39" s="159" t="str">
        <f>VLOOKUP(E39,'LISTADO ATM'!$A$2:$B$900,2,0)</f>
        <v xml:space="preserve">ATM Super Lama San Isidro </v>
      </c>
      <c r="H39" s="159" t="str">
        <f>VLOOKUP(E39,VIP!$A$2:$O20103,7,FALSE)</f>
        <v>Si</v>
      </c>
      <c r="I39" s="159" t="str">
        <f>VLOOKUP(E39,VIP!$A$2:$O12068,8,FALSE)</f>
        <v>Si</v>
      </c>
      <c r="J39" s="159" t="str">
        <f>VLOOKUP(E39,VIP!$A$2:$O12018,8,FALSE)</f>
        <v>Si</v>
      </c>
      <c r="K39" s="159" t="str">
        <f>VLOOKUP(E39,VIP!$A$2:$O15592,6,0)</f>
        <v>NO</v>
      </c>
      <c r="L39" s="140" t="s">
        <v>2709</v>
      </c>
      <c r="M39" s="210" t="s">
        <v>2535</v>
      </c>
      <c r="N39" s="95" t="s">
        <v>2444</v>
      </c>
      <c r="O39" s="159" t="s">
        <v>2445</v>
      </c>
      <c r="P39" s="159"/>
      <c r="Q39" s="209">
        <v>44427.597650462965</v>
      </c>
      <c r="R39" s="101"/>
      <c r="S39" s="101"/>
      <c r="T39" s="101"/>
      <c r="U39" s="78"/>
      <c r="V39" s="69"/>
    </row>
    <row r="40" spans="1:22" ht="18" x14ac:dyDescent="0.25">
      <c r="A40" s="159" t="str">
        <f>VLOOKUP(E40,'LISTADO ATM'!$A$2:$C$901,3,0)</f>
        <v>NORTE</v>
      </c>
      <c r="B40" s="150" t="s">
        <v>2707</v>
      </c>
      <c r="C40" s="96">
        <v>44427.029803240737</v>
      </c>
      <c r="D40" s="96" t="s">
        <v>2614</v>
      </c>
      <c r="E40" s="136">
        <v>304</v>
      </c>
      <c r="F40" s="159" t="str">
        <f>VLOOKUP(E40,VIP!$A$2:$O15141,2,0)</f>
        <v>DRBR304</v>
      </c>
      <c r="G40" s="159" t="str">
        <f>VLOOKUP(E40,'LISTADO ATM'!$A$2:$B$900,2,0)</f>
        <v xml:space="preserve">ATM Multicentro La Sirena Estrella Sadhala </v>
      </c>
      <c r="H40" s="159" t="str">
        <f>VLOOKUP(E40,VIP!$A$2:$O20102,7,FALSE)</f>
        <v>Si</v>
      </c>
      <c r="I40" s="159" t="str">
        <f>VLOOKUP(E40,VIP!$A$2:$O12067,8,FALSE)</f>
        <v>Si</v>
      </c>
      <c r="J40" s="159" t="str">
        <f>VLOOKUP(E40,VIP!$A$2:$O12017,8,FALSE)</f>
        <v>Si</v>
      </c>
      <c r="K40" s="159" t="str">
        <f>VLOOKUP(E40,VIP!$A$2:$O15591,6,0)</f>
        <v>NO</v>
      </c>
      <c r="L40" s="140" t="s">
        <v>2709</v>
      </c>
      <c r="M40" s="210" t="s">
        <v>2535</v>
      </c>
      <c r="N40" s="95" t="s">
        <v>2444</v>
      </c>
      <c r="O40" s="159" t="s">
        <v>2615</v>
      </c>
      <c r="P40" s="159"/>
      <c r="Q40" s="209">
        <v>44427.597650462965</v>
      </c>
      <c r="R40" s="101"/>
      <c r="S40" s="101"/>
      <c r="T40" s="101"/>
      <c r="U40" s="78"/>
      <c r="V40" s="69"/>
    </row>
    <row r="41" spans="1:22" ht="18" x14ac:dyDescent="0.25">
      <c r="A41" s="159" t="str">
        <f>VLOOKUP(E41,'LISTADO ATM'!$A$2:$C$901,3,0)</f>
        <v>NORTE</v>
      </c>
      <c r="B41" s="150" t="s">
        <v>2673</v>
      </c>
      <c r="C41" s="96">
        <v>44426.728750000002</v>
      </c>
      <c r="D41" s="96" t="s">
        <v>2460</v>
      </c>
      <c r="E41" s="136">
        <v>266</v>
      </c>
      <c r="F41" s="159" t="str">
        <f>VLOOKUP(E41,VIP!$A$2:$O15138,2,0)</f>
        <v>DRBR266</v>
      </c>
      <c r="G41" s="159" t="str">
        <f>VLOOKUP(E41,'LISTADO ATM'!$A$2:$B$900,2,0)</f>
        <v xml:space="preserve">ATM Oficina Villa Francisca </v>
      </c>
      <c r="H41" s="159" t="str">
        <f>VLOOKUP(E41,VIP!$A$2:$O20099,7,FALSE)</f>
        <v>Si</v>
      </c>
      <c r="I41" s="159" t="str">
        <f>VLOOKUP(E41,VIP!$A$2:$O12064,8,FALSE)</f>
        <v>Si</v>
      </c>
      <c r="J41" s="159" t="str">
        <f>VLOOKUP(E41,VIP!$A$2:$O12014,8,FALSE)</f>
        <v>Si</v>
      </c>
      <c r="K41" s="159" t="str">
        <f>VLOOKUP(E41,VIP!$A$2:$O15588,6,0)</f>
        <v>NO</v>
      </c>
      <c r="L41" s="140" t="s">
        <v>2550</v>
      </c>
      <c r="M41" s="210" t="s">
        <v>2535</v>
      </c>
      <c r="N41" s="95" t="s">
        <v>2444</v>
      </c>
      <c r="O41" s="159" t="s">
        <v>2461</v>
      </c>
      <c r="P41" s="159"/>
      <c r="Q41" s="209">
        <v>44427.597650462965</v>
      </c>
      <c r="R41" s="101"/>
      <c r="S41" s="101"/>
      <c r="T41" s="101"/>
      <c r="U41" s="78"/>
      <c r="V41" s="69"/>
    </row>
    <row r="42" spans="1:22" ht="18" x14ac:dyDescent="0.25">
      <c r="A42" s="159" t="str">
        <f>VLOOKUP(E42,'LISTADO ATM'!$A$2:$C$901,3,0)</f>
        <v>SUR</v>
      </c>
      <c r="B42" s="150" t="s">
        <v>2718</v>
      </c>
      <c r="C42" s="96">
        <v>44427.309872685182</v>
      </c>
      <c r="D42" s="96" t="s">
        <v>2460</v>
      </c>
      <c r="E42" s="136">
        <v>252</v>
      </c>
      <c r="F42" s="159" t="str">
        <f>VLOOKUP(E42,VIP!$A$2:$O15137,2,0)</f>
        <v>DRBR252</v>
      </c>
      <c r="G42" s="159" t="str">
        <f>VLOOKUP(E42,'LISTADO ATM'!$A$2:$B$900,2,0)</f>
        <v xml:space="preserve">ATM Banco Agrícola (Barahona) </v>
      </c>
      <c r="H42" s="159" t="str">
        <f>VLOOKUP(E42,VIP!$A$2:$O20098,7,FALSE)</f>
        <v>Si</v>
      </c>
      <c r="I42" s="159" t="str">
        <f>VLOOKUP(E42,VIP!$A$2:$O12063,8,FALSE)</f>
        <v>Si</v>
      </c>
      <c r="J42" s="159" t="str">
        <f>VLOOKUP(E42,VIP!$A$2:$O12013,8,FALSE)</f>
        <v>Si</v>
      </c>
      <c r="K42" s="159" t="str">
        <f>VLOOKUP(E42,VIP!$A$2:$O15587,6,0)</f>
        <v>NO</v>
      </c>
      <c r="L42" s="140" t="s">
        <v>2550</v>
      </c>
      <c r="M42" s="210" t="s">
        <v>2535</v>
      </c>
      <c r="N42" s="95" t="s">
        <v>2444</v>
      </c>
      <c r="O42" s="159" t="s">
        <v>2461</v>
      </c>
      <c r="P42" s="159"/>
      <c r="Q42" s="209">
        <v>44427.597650462965</v>
      </c>
      <c r="R42" s="101"/>
      <c r="S42" s="101"/>
      <c r="T42" s="101"/>
      <c r="U42" s="78"/>
      <c r="V42" s="69"/>
    </row>
    <row r="43" spans="1:22" ht="18" x14ac:dyDescent="0.25">
      <c r="A43" s="159" t="str">
        <f>VLOOKUP(E43,'LISTADO ATM'!$A$2:$C$901,3,0)</f>
        <v>DISTRITO NACIONAL</v>
      </c>
      <c r="B43" s="150" t="s">
        <v>2668</v>
      </c>
      <c r="C43" s="96">
        <v>44426.619467592594</v>
      </c>
      <c r="D43" s="96" t="s">
        <v>2174</v>
      </c>
      <c r="E43" s="136">
        <v>231</v>
      </c>
      <c r="F43" s="159" t="str">
        <f>VLOOKUP(E43,VIP!$A$2:$O15123,2,0)</f>
        <v>DRBR231</v>
      </c>
      <c r="G43" s="159" t="str">
        <f>VLOOKUP(E43,'LISTADO ATM'!$A$2:$B$900,2,0)</f>
        <v xml:space="preserve">ATM Oficina Zona Oriental </v>
      </c>
      <c r="H43" s="159" t="str">
        <f>VLOOKUP(E43,VIP!$A$2:$O20084,7,FALSE)</f>
        <v>Si</v>
      </c>
      <c r="I43" s="159" t="str">
        <f>VLOOKUP(E43,VIP!$A$2:$O12049,8,FALSE)</f>
        <v>Si</v>
      </c>
      <c r="J43" s="159" t="str">
        <f>VLOOKUP(E43,VIP!$A$2:$O11999,8,FALSE)</f>
        <v>Si</v>
      </c>
      <c r="K43" s="159" t="str">
        <f>VLOOKUP(E43,VIP!$A$2:$O15573,6,0)</f>
        <v>SI</v>
      </c>
      <c r="L43" s="140" t="s">
        <v>2434</v>
      </c>
      <c r="M43" s="210" t="s">
        <v>2535</v>
      </c>
      <c r="N43" s="95" t="s">
        <v>2444</v>
      </c>
      <c r="O43" s="159" t="s">
        <v>2446</v>
      </c>
      <c r="P43" s="159"/>
      <c r="Q43" s="209">
        <v>44427.42863425926</v>
      </c>
      <c r="R43" s="101"/>
      <c r="S43" s="101"/>
      <c r="T43" s="101"/>
      <c r="U43" s="78"/>
      <c r="V43" s="69"/>
    </row>
    <row r="44" spans="1:22" ht="18" x14ac:dyDescent="0.25">
      <c r="A44" s="159" t="str">
        <f>VLOOKUP(E44,'LISTADO ATM'!$A$2:$C$901,3,0)</f>
        <v>DISTRITO NACIONAL</v>
      </c>
      <c r="B44" s="150" t="s">
        <v>2705</v>
      </c>
      <c r="C44" s="96">
        <v>44427.060879629629</v>
      </c>
      <c r="D44" s="96" t="s">
        <v>2441</v>
      </c>
      <c r="E44" s="136">
        <v>162</v>
      </c>
      <c r="F44" s="159" t="str">
        <f>VLOOKUP(E44,VIP!$A$2:$O15139,2,0)</f>
        <v>DRBR162</v>
      </c>
      <c r="G44" s="159" t="str">
        <f>VLOOKUP(E44,'LISTADO ATM'!$A$2:$B$900,2,0)</f>
        <v xml:space="preserve">ATM Oficina Tiradentes I </v>
      </c>
      <c r="H44" s="159" t="str">
        <f>VLOOKUP(E44,VIP!$A$2:$O20100,7,FALSE)</f>
        <v>Si</v>
      </c>
      <c r="I44" s="159" t="str">
        <f>VLOOKUP(E44,VIP!$A$2:$O12065,8,FALSE)</f>
        <v>Si</v>
      </c>
      <c r="J44" s="159" t="str">
        <f>VLOOKUP(E44,VIP!$A$2:$O12015,8,FALSE)</f>
        <v>Si</v>
      </c>
      <c r="K44" s="159" t="str">
        <f>VLOOKUP(E44,VIP!$A$2:$O15589,6,0)</f>
        <v>NO</v>
      </c>
      <c r="L44" s="140" t="s">
        <v>2434</v>
      </c>
      <c r="M44" s="210" t="s">
        <v>2535</v>
      </c>
      <c r="N44" s="95" t="s">
        <v>2444</v>
      </c>
      <c r="O44" s="159" t="s">
        <v>2445</v>
      </c>
      <c r="P44" s="159"/>
      <c r="Q44" s="209">
        <v>44427.597650462965</v>
      </c>
      <c r="R44" s="101"/>
      <c r="S44" s="101"/>
      <c r="T44" s="101"/>
      <c r="U44" s="78"/>
      <c r="V44" s="69"/>
    </row>
    <row r="45" spans="1:22" ht="18" x14ac:dyDescent="0.25">
      <c r="A45" s="159" t="str">
        <f>VLOOKUP(E45,'LISTADO ATM'!$A$2:$C$901,3,0)</f>
        <v>DISTRITO NACIONAL</v>
      </c>
      <c r="B45" s="150" t="s">
        <v>2703</v>
      </c>
      <c r="C45" s="96">
        <v>44427.089166666665</v>
      </c>
      <c r="D45" s="96" t="s">
        <v>2460</v>
      </c>
      <c r="E45" s="136">
        <v>911</v>
      </c>
      <c r="F45" s="159" t="str">
        <f>VLOOKUP(E45,VIP!$A$2:$O15137,2,0)</f>
        <v>DRBR911</v>
      </c>
      <c r="G45" s="159" t="str">
        <f>VLOOKUP(E45,'LISTADO ATM'!$A$2:$B$900,2,0)</f>
        <v xml:space="preserve">ATM Oficina Venezuela II </v>
      </c>
      <c r="H45" s="159" t="str">
        <f>VLOOKUP(E45,VIP!$A$2:$O20098,7,FALSE)</f>
        <v>Si</v>
      </c>
      <c r="I45" s="159" t="str">
        <f>VLOOKUP(E45,VIP!$A$2:$O12063,8,FALSE)</f>
        <v>Si</v>
      </c>
      <c r="J45" s="159" t="str">
        <f>VLOOKUP(E45,VIP!$A$2:$O12013,8,FALSE)</f>
        <v>Si</v>
      </c>
      <c r="K45" s="159" t="str">
        <f>VLOOKUP(E45,VIP!$A$2:$O15587,6,0)</f>
        <v>SI</v>
      </c>
      <c r="L45" s="140" t="s">
        <v>2434</v>
      </c>
      <c r="M45" s="210" t="s">
        <v>2535</v>
      </c>
      <c r="N45" s="95" t="s">
        <v>2444</v>
      </c>
      <c r="O45" s="159" t="s">
        <v>2710</v>
      </c>
      <c r="P45" s="159"/>
      <c r="Q45" s="209">
        <v>44427.42863425926</v>
      </c>
      <c r="R45" s="101"/>
      <c r="S45" s="101"/>
      <c r="T45" s="101"/>
      <c r="U45" s="78"/>
      <c r="V45" s="69"/>
    </row>
    <row r="46" spans="1:22" ht="18" x14ac:dyDescent="0.25">
      <c r="A46" s="159" t="str">
        <f>VLOOKUP(E46,'LISTADO ATM'!$A$2:$C$901,3,0)</f>
        <v>DISTRITO NACIONAL</v>
      </c>
      <c r="B46" s="150" t="s">
        <v>2679</v>
      </c>
      <c r="C46" s="96">
        <v>44426.689525462964</v>
      </c>
      <c r="D46" s="96" t="s">
        <v>2174</v>
      </c>
      <c r="E46" s="136">
        <v>629</v>
      </c>
      <c r="F46" s="159" t="str">
        <f>VLOOKUP(E46,VIP!$A$2:$O15149,2,0)</f>
        <v>DRBR24M</v>
      </c>
      <c r="G46" s="159" t="str">
        <f>VLOOKUP(E46,'LISTADO ATM'!$A$2:$B$900,2,0)</f>
        <v xml:space="preserve">ATM Oficina Americana Independencia I </v>
      </c>
      <c r="H46" s="159" t="str">
        <f>VLOOKUP(E46,VIP!$A$2:$O20110,7,FALSE)</f>
        <v>Si</v>
      </c>
      <c r="I46" s="159" t="str">
        <f>VLOOKUP(E46,VIP!$A$2:$O12075,8,FALSE)</f>
        <v>Si</v>
      </c>
      <c r="J46" s="159" t="str">
        <f>VLOOKUP(E46,VIP!$A$2:$O12025,8,FALSE)</f>
        <v>Si</v>
      </c>
      <c r="K46" s="159" t="str">
        <f>VLOOKUP(E46,VIP!$A$2:$O15599,6,0)</f>
        <v>SI</v>
      </c>
      <c r="L46" s="140" t="s">
        <v>2629</v>
      </c>
      <c r="M46" s="210" t="s">
        <v>2535</v>
      </c>
      <c r="N46" s="210" t="s">
        <v>2735</v>
      </c>
      <c r="O46" s="159" t="s">
        <v>2446</v>
      </c>
      <c r="P46" s="159"/>
      <c r="Q46" s="209">
        <v>44427.597650462965</v>
      </c>
      <c r="R46" s="101"/>
      <c r="S46" s="101"/>
      <c r="T46" s="101"/>
      <c r="U46" s="78"/>
      <c r="V46" s="69"/>
    </row>
    <row r="47" spans="1:22" ht="18" x14ac:dyDescent="0.25">
      <c r="A47" s="159" t="str">
        <f>VLOOKUP(E47,'LISTADO ATM'!$A$2:$C$901,3,0)</f>
        <v>NORTE</v>
      </c>
      <c r="B47" s="150" t="s">
        <v>2733</v>
      </c>
      <c r="C47" s="96">
        <v>44427.422974537039</v>
      </c>
      <c r="D47" s="96" t="s">
        <v>2460</v>
      </c>
      <c r="E47" s="136">
        <v>73</v>
      </c>
      <c r="F47" s="159" t="str">
        <f>VLOOKUP(E47,VIP!$A$2:$O15146,2,0)</f>
        <v>DRBR073</v>
      </c>
      <c r="G47" s="159" t="str">
        <f>VLOOKUP(E47,'LISTADO ATM'!$A$2:$B$900,2,0)</f>
        <v xml:space="preserve">ATM Oficina Playa Dorada </v>
      </c>
      <c r="H47" s="159" t="str">
        <f>VLOOKUP(E47,VIP!$A$2:$O20107,7,FALSE)</f>
        <v>Si</v>
      </c>
      <c r="I47" s="159" t="str">
        <f>VLOOKUP(E47,VIP!$A$2:$O12072,8,FALSE)</f>
        <v>Si</v>
      </c>
      <c r="J47" s="159" t="str">
        <f>VLOOKUP(E47,VIP!$A$2:$O12022,8,FALSE)</f>
        <v>Si</v>
      </c>
      <c r="K47" s="159" t="str">
        <f>VLOOKUP(E47,VIP!$A$2:$O15596,6,0)</f>
        <v>NO</v>
      </c>
      <c r="L47" s="140" t="s">
        <v>2738</v>
      </c>
      <c r="M47" s="210" t="s">
        <v>2535</v>
      </c>
      <c r="N47" s="210" t="s">
        <v>2735</v>
      </c>
      <c r="O47" s="159" t="s">
        <v>2737</v>
      </c>
      <c r="P47" s="159" t="s">
        <v>2741</v>
      </c>
      <c r="Q47" s="209" t="s">
        <v>2738</v>
      </c>
      <c r="R47" s="101"/>
      <c r="S47" s="101"/>
      <c r="T47" s="101"/>
      <c r="U47" s="78"/>
      <c r="V47" s="69"/>
    </row>
    <row r="48" spans="1:22" ht="18" x14ac:dyDescent="0.25">
      <c r="A48" s="159" t="str">
        <f>VLOOKUP(E48,'LISTADO ATM'!$A$2:$C$901,3,0)</f>
        <v>DISTRITO NACIONAL</v>
      </c>
      <c r="B48" s="150" t="s">
        <v>2761</v>
      </c>
      <c r="C48" s="96">
        <v>44427.494189814817</v>
      </c>
      <c r="D48" s="96" t="s">
        <v>2460</v>
      </c>
      <c r="E48" s="136">
        <v>955</v>
      </c>
      <c r="F48" s="159" t="str">
        <f>VLOOKUP(E48,VIP!$A$2:$O15135,2,0)</f>
        <v>DRBR955</v>
      </c>
      <c r="G48" s="159" t="str">
        <f>VLOOKUP(E48,'LISTADO ATM'!$A$2:$B$900,2,0)</f>
        <v xml:space="preserve">ATM Oficina Americana Independencia II </v>
      </c>
      <c r="H48" s="159" t="str">
        <f>VLOOKUP(E48,VIP!$A$2:$O20096,7,FALSE)</f>
        <v>Si</v>
      </c>
      <c r="I48" s="159" t="str">
        <f>VLOOKUP(E48,VIP!$A$2:$O12061,8,FALSE)</f>
        <v>Si</v>
      </c>
      <c r="J48" s="159" t="str">
        <f>VLOOKUP(E48,VIP!$A$2:$O12011,8,FALSE)</f>
        <v>Si</v>
      </c>
      <c r="K48" s="159" t="str">
        <f>VLOOKUP(E48,VIP!$A$2:$O15585,6,0)</f>
        <v>NO</v>
      </c>
      <c r="L48" s="140" t="s">
        <v>2738</v>
      </c>
      <c r="M48" s="210" t="s">
        <v>2535</v>
      </c>
      <c r="N48" s="210" t="s">
        <v>2735</v>
      </c>
      <c r="O48" s="159" t="s">
        <v>2762</v>
      </c>
      <c r="P48" s="159" t="s">
        <v>2764</v>
      </c>
      <c r="Q48" s="209" t="s">
        <v>2629</v>
      </c>
      <c r="R48" s="101"/>
      <c r="S48" s="101"/>
      <c r="T48" s="101"/>
      <c r="U48" s="78"/>
      <c r="V48" s="69"/>
    </row>
    <row r="49" spans="1:23" ht="18" x14ac:dyDescent="0.25">
      <c r="A49" s="159" t="str">
        <f>VLOOKUP(E49,'LISTADO ATM'!$A$2:$C$901,3,0)</f>
        <v>DISTRITO NACIONAL</v>
      </c>
      <c r="B49" s="150" t="s">
        <v>2642</v>
      </c>
      <c r="C49" s="96">
        <v>44425.617210648146</v>
      </c>
      <c r="D49" s="96" t="s">
        <v>2460</v>
      </c>
      <c r="E49" s="136">
        <v>35</v>
      </c>
      <c r="F49" s="159" t="str">
        <f>VLOOKUP(E49,VIP!$A$2:$O15055,2,0)</f>
        <v>DRBR035</v>
      </c>
      <c r="G49" s="159" t="str">
        <f>VLOOKUP(E49,'LISTADO ATM'!$A$2:$B$900,2,0)</f>
        <v xml:space="preserve">ATM Dirección General de Aduanas I </v>
      </c>
      <c r="H49" s="159" t="str">
        <f>VLOOKUP(E49,VIP!$A$2:$O20016,7,FALSE)</f>
        <v>Si</v>
      </c>
      <c r="I49" s="159" t="str">
        <f>VLOOKUP(E49,VIP!$A$2:$O11981,8,FALSE)</f>
        <v>Si</v>
      </c>
      <c r="J49" s="159" t="str">
        <f>VLOOKUP(E49,VIP!$A$2:$O11931,8,FALSE)</f>
        <v>Si</v>
      </c>
      <c r="K49" s="159" t="str">
        <f>VLOOKUP(E49,VIP!$A$2:$O15505,6,0)</f>
        <v>NO</v>
      </c>
      <c r="L49" s="140" t="s">
        <v>2618</v>
      </c>
      <c r="M49" s="210" t="s">
        <v>2535</v>
      </c>
      <c r="N49" s="95" t="s">
        <v>2444</v>
      </c>
      <c r="O49" s="159" t="s">
        <v>2461</v>
      </c>
      <c r="P49" s="159"/>
      <c r="Q49" s="209">
        <v>44427.42863425926</v>
      </c>
      <c r="R49" s="101"/>
      <c r="S49" s="101"/>
      <c r="T49" s="101"/>
      <c r="U49" s="78"/>
      <c r="V49" s="69"/>
    </row>
    <row r="50" spans="1:23" ht="18" x14ac:dyDescent="0.25">
      <c r="A50" s="159" t="str">
        <f>VLOOKUP(E50,'LISTADO ATM'!$A$2:$C$901,3,0)</f>
        <v>SUR</v>
      </c>
      <c r="B50" s="150" t="s">
        <v>2734</v>
      </c>
      <c r="C50" s="96">
        <v>44427.37159722222</v>
      </c>
      <c r="D50" s="96" t="s">
        <v>2460</v>
      </c>
      <c r="E50" s="136">
        <v>881</v>
      </c>
      <c r="F50" s="159" t="str">
        <f>VLOOKUP(E50,VIP!$A$2:$O15147,2,0)</f>
        <v>DRBR881</v>
      </c>
      <c r="G50" s="159" t="str">
        <f>VLOOKUP(E50,'LISTADO ATM'!$A$2:$B$900,2,0)</f>
        <v xml:space="preserve">ATM UNP Yaguate (San Cristóbal) </v>
      </c>
      <c r="H50" s="159" t="str">
        <f>VLOOKUP(E50,VIP!$A$2:$O20108,7,FALSE)</f>
        <v>Si</v>
      </c>
      <c r="I50" s="159" t="str">
        <f>VLOOKUP(E50,VIP!$A$2:$O12073,8,FALSE)</f>
        <v>Si</v>
      </c>
      <c r="J50" s="159" t="str">
        <f>VLOOKUP(E50,VIP!$A$2:$O12023,8,FALSE)</f>
        <v>Si</v>
      </c>
      <c r="K50" s="159" t="str">
        <f>VLOOKUP(E50,VIP!$A$2:$O15597,6,0)</f>
        <v>NO</v>
      </c>
      <c r="L50" s="140" t="s">
        <v>2739</v>
      </c>
      <c r="M50" s="210" t="s">
        <v>2535</v>
      </c>
      <c r="N50" s="210" t="s">
        <v>2735</v>
      </c>
      <c r="O50" s="159" t="s">
        <v>2737</v>
      </c>
      <c r="P50" s="159" t="s">
        <v>2741</v>
      </c>
      <c r="Q50" s="209" t="s">
        <v>2739</v>
      </c>
      <c r="R50" s="101"/>
      <c r="S50" s="101"/>
      <c r="T50" s="101"/>
      <c r="U50" s="78"/>
      <c r="V50" s="69"/>
    </row>
    <row r="51" spans="1:23" ht="18" x14ac:dyDescent="0.25">
      <c r="A51" s="159" t="str">
        <f>VLOOKUP(E51,'LISTADO ATM'!$A$2:$C$901,3,0)</f>
        <v>ESTE</v>
      </c>
      <c r="B51" s="150" t="s">
        <v>2646</v>
      </c>
      <c r="C51" s="96">
        <v>44425.929513888892</v>
      </c>
      <c r="D51" s="96" t="s">
        <v>2174</v>
      </c>
      <c r="E51" s="136">
        <v>104</v>
      </c>
      <c r="F51" s="159" t="str">
        <f>VLOOKUP(E51,VIP!$A$2:$O15091,2,0)</f>
        <v>DRBR104</v>
      </c>
      <c r="G51" s="159" t="str">
        <f>VLOOKUP(E51,'LISTADO ATM'!$A$2:$B$900,2,0)</f>
        <v xml:space="preserve">ATM Jumbo Higuey </v>
      </c>
      <c r="H51" s="159" t="str">
        <f>VLOOKUP(E51,VIP!$A$2:$O20052,7,FALSE)</f>
        <v>Si</v>
      </c>
      <c r="I51" s="159" t="str">
        <f>VLOOKUP(E51,VIP!$A$2:$O12017,8,FALSE)</f>
        <v>Si</v>
      </c>
      <c r="J51" s="159" t="str">
        <f>VLOOKUP(E51,VIP!$A$2:$O11967,8,FALSE)</f>
        <v>Si</v>
      </c>
      <c r="K51" s="159" t="str">
        <f>VLOOKUP(E51,VIP!$A$2:$O15541,6,0)</f>
        <v>NO</v>
      </c>
      <c r="L51" s="140" t="s">
        <v>2647</v>
      </c>
      <c r="M51" s="210" t="s">
        <v>2535</v>
      </c>
      <c r="N51" s="210" t="s">
        <v>2735</v>
      </c>
      <c r="O51" s="159" t="s">
        <v>2446</v>
      </c>
      <c r="P51" s="159"/>
      <c r="Q51" s="209">
        <v>44427.42863425926</v>
      </c>
      <c r="R51" s="101"/>
      <c r="S51" s="101"/>
      <c r="T51" s="101"/>
      <c r="U51" s="78"/>
      <c r="V51" s="69"/>
    </row>
    <row r="52" spans="1:23" ht="18" x14ac:dyDescent="0.25">
      <c r="A52" s="159" t="str">
        <f>VLOOKUP(E52,'LISTADO ATM'!$A$2:$C$901,3,0)</f>
        <v>SUR</v>
      </c>
      <c r="B52" s="150" t="s">
        <v>2670</v>
      </c>
      <c r="C52" s="96">
        <v>44426.80740740741</v>
      </c>
      <c r="D52" s="96" t="s">
        <v>2174</v>
      </c>
      <c r="E52" s="136">
        <v>50</v>
      </c>
      <c r="F52" s="159" t="str">
        <f>VLOOKUP(E52,VIP!$A$2:$O15129,2,0)</f>
        <v>DRBR050</v>
      </c>
      <c r="G52" s="159" t="str">
        <f>VLOOKUP(E52,'LISTADO ATM'!$A$2:$B$900,2,0)</f>
        <v xml:space="preserve">ATM Oficina Padre Las Casas (Azua) </v>
      </c>
      <c r="H52" s="159" t="str">
        <f>VLOOKUP(E52,VIP!$A$2:$O20090,7,FALSE)</f>
        <v>Si</v>
      </c>
      <c r="I52" s="159" t="str">
        <f>VLOOKUP(E52,VIP!$A$2:$O12055,8,FALSE)</f>
        <v>Si</v>
      </c>
      <c r="J52" s="159" t="str">
        <f>VLOOKUP(E52,VIP!$A$2:$O12005,8,FALSE)</f>
        <v>Si</v>
      </c>
      <c r="K52" s="159" t="str">
        <f>VLOOKUP(E52,VIP!$A$2:$O15579,6,0)</f>
        <v>NO</v>
      </c>
      <c r="L52" s="140" t="s">
        <v>2647</v>
      </c>
      <c r="M52" s="210" t="s">
        <v>2535</v>
      </c>
      <c r="N52" s="95" t="s">
        <v>2444</v>
      </c>
      <c r="O52" s="159" t="s">
        <v>2446</v>
      </c>
      <c r="P52" s="159"/>
      <c r="Q52" s="209">
        <v>44427.597650462965</v>
      </c>
      <c r="R52" s="101"/>
      <c r="S52" s="101"/>
      <c r="T52" s="101"/>
      <c r="U52" s="78"/>
      <c r="V52" s="69"/>
    </row>
    <row r="53" spans="1:23" ht="18" x14ac:dyDescent="0.25">
      <c r="A53" s="159" t="str">
        <f>VLOOKUP(E53,'LISTADO ATM'!$A$2:$C$901,3,0)</f>
        <v>DISTRITO NACIONAL</v>
      </c>
      <c r="B53" s="150" t="s">
        <v>2669</v>
      </c>
      <c r="C53" s="96">
        <v>44426.811759259261</v>
      </c>
      <c r="D53" s="96" t="s">
        <v>2174</v>
      </c>
      <c r="E53" s="136">
        <v>931</v>
      </c>
      <c r="F53" s="159" t="str">
        <f>VLOOKUP(E53,VIP!$A$2:$O15127,2,0)</f>
        <v>DRBR24N</v>
      </c>
      <c r="G53" s="159" t="str">
        <f>VLOOKUP(E53,'LISTADO ATM'!$A$2:$B$900,2,0)</f>
        <v xml:space="preserve">ATM Autobanco Luperón I </v>
      </c>
      <c r="H53" s="159" t="str">
        <f>VLOOKUP(E53,VIP!$A$2:$O20088,7,FALSE)</f>
        <v>Si</v>
      </c>
      <c r="I53" s="159" t="str">
        <f>VLOOKUP(E53,VIP!$A$2:$O12053,8,FALSE)</f>
        <v>Si</v>
      </c>
      <c r="J53" s="159" t="str">
        <f>VLOOKUP(E53,VIP!$A$2:$O12003,8,FALSE)</f>
        <v>Si</v>
      </c>
      <c r="K53" s="159" t="str">
        <f>VLOOKUP(E53,VIP!$A$2:$O15577,6,0)</f>
        <v>NO</v>
      </c>
      <c r="L53" s="140" t="s">
        <v>2647</v>
      </c>
      <c r="M53" s="210" t="s">
        <v>2535</v>
      </c>
      <c r="N53" s="95" t="s">
        <v>2444</v>
      </c>
      <c r="O53" s="159" t="s">
        <v>2446</v>
      </c>
      <c r="P53" s="159"/>
      <c r="Q53" s="209">
        <v>44427.597650462965</v>
      </c>
      <c r="R53" s="101"/>
      <c r="S53" s="101"/>
      <c r="T53" s="101"/>
      <c r="U53" s="78"/>
      <c r="V53" s="69"/>
    </row>
    <row r="54" spans="1:23" ht="18" x14ac:dyDescent="0.25">
      <c r="A54" s="159" t="str">
        <f>VLOOKUP(E54,'LISTADO ATM'!$A$2:$C$901,3,0)</f>
        <v>DISTRITO NACIONAL</v>
      </c>
      <c r="B54" s="150" t="s">
        <v>2648</v>
      </c>
      <c r="C54" s="96">
        <v>44425.909907407404</v>
      </c>
      <c r="D54" s="96" t="s">
        <v>2441</v>
      </c>
      <c r="E54" s="136">
        <v>577</v>
      </c>
      <c r="F54" s="159" t="str">
        <f>VLOOKUP(E54,VIP!$A$2:$O15104,2,0)</f>
        <v>DRBR173</v>
      </c>
      <c r="G54" s="159" t="str">
        <f>VLOOKUP(E54,'LISTADO ATM'!$A$2:$B$900,2,0)</f>
        <v xml:space="preserve">ATM Olé Ave. Duarte </v>
      </c>
      <c r="H54" s="159" t="str">
        <f>VLOOKUP(E54,VIP!$A$2:$O20065,7,FALSE)</f>
        <v>Si</v>
      </c>
      <c r="I54" s="159" t="str">
        <f>VLOOKUP(E54,VIP!$A$2:$O12030,8,FALSE)</f>
        <v>Si</v>
      </c>
      <c r="J54" s="159" t="str">
        <f>VLOOKUP(E54,VIP!$A$2:$O11980,8,FALSE)</f>
        <v>Si</v>
      </c>
      <c r="K54" s="159" t="str">
        <f>VLOOKUP(E54,VIP!$A$2:$O15554,6,0)</f>
        <v>SI</v>
      </c>
      <c r="L54" s="140" t="s">
        <v>2410</v>
      </c>
      <c r="M54" s="210" t="s">
        <v>2535</v>
      </c>
      <c r="N54" s="95" t="s">
        <v>2444</v>
      </c>
      <c r="O54" s="159" t="s">
        <v>2445</v>
      </c>
      <c r="P54" s="159"/>
      <c r="Q54" s="209">
        <v>44427.42863425926</v>
      </c>
      <c r="R54" s="101"/>
      <c r="S54" s="101"/>
      <c r="T54" s="101"/>
      <c r="U54" s="78"/>
      <c r="V54" s="69"/>
    </row>
    <row r="55" spans="1:23" ht="18" x14ac:dyDescent="0.25">
      <c r="A55" s="159" t="str">
        <f>VLOOKUP(E55,'LISTADO ATM'!$A$2:$C$901,3,0)</f>
        <v>DISTRITO NACIONAL</v>
      </c>
      <c r="B55" s="150" t="s">
        <v>2654</v>
      </c>
      <c r="C55" s="96">
        <v>44426.447453703702</v>
      </c>
      <c r="D55" s="96" t="s">
        <v>2441</v>
      </c>
      <c r="E55" s="136">
        <v>811</v>
      </c>
      <c r="F55" s="159" t="str">
        <f>VLOOKUP(E55,VIP!$A$2:$O15093,2,0)</f>
        <v>DRBR811</v>
      </c>
      <c r="G55" s="159" t="str">
        <f>VLOOKUP(E55,'LISTADO ATM'!$A$2:$B$900,2,0)</f>
        <v xml:space="preserve">ATM Almacenes Unidos </v>
      </c>
      <c r="H55" s="159" t="str">
        <f>VLOOKUP(E55,VIP!$A$2:$O20054,7,FALSE)</f>
        <v>Si</v>
      </c>
      <c r="I55" s="159" t="str">
        <f>VLOOKUP(E55,VIP!$A$2:$O12019,8,FALSE)</f>
        <v>Si</v>
      </c>
      <c r="J55" s="159" t="str">
        <f>VLOOKUP(E55,VIP!$A$2:$O11969,8,FALSE)</f>
        <v>Si</v>
      </c>
      <c r="K55" s="159" t="str">
        <f>VLOOKUP(E55,VIP!$A$2:$O15543,6,0)</f>
        <v>NO</v>
      </c>
      <c r="L55" s="140" t="s">
        <v>2410</v>
      </c>
      <c r="M55" s="210" t="s">
        <v>2535</v>
      </c>
      <c r="N55" s="95" t="s">
        <v>2444</v>
      </c>
      <c r="O55" s="159" t="s">
        <v>2445</v>
      </c>
      <c r="P55" s="159"/>
      <c r="Q55" s="209">
        <v>44427.42863425926</v>
      </c>
      <c r="R55" s="101"/>
      <c r="S55" s="101"/>
      <c r="T55" s="101"/>
      <c r="U55" s="78"/>
      <c r="V55" s="69"/>
    </row>
    <row r="56" spans="1:23" ht="18" x14ac:dyDescent="0.25">
      <c r="A56" s="159" t="str">
        <f>VLOOKUP(E56,'LISTADO ATM'!$A$2:$C$901,3,0)</f>
        <v>DISTRITO NACIONAL</v>
      </c>
      <c r="B56" s="150" t="s">
        <v>2695</v>
      </c>
      <c r="C56" s="96">
        <v>44426.86277777778</v>
      </c>
      <c r="D56" s="96" t="s">
        <v>2441</v>
      </c>
      <c r="E56" s="136">
        <v>904</v>
      </c>
      <c r="F56" s="159" t="str">
        <f>VLOOKUP(E56,VIP!$A$2:$O15135,2,0)</f>
        <v>DRBR24B</v>
      </c>
      <c r="G56" s="159" t="str">
        <f>VLOOKUP(E56,'LISTADO ATM'!$A$2:$B$900,2,0)</f>
        <v xml:space="preserve">ATM Oficina Multicentro La Sirena Churchill </v>
      </c>
      <c r="H56" s="159" t="str">
        <f>VLOOKUP(E56,VIP!$A$2:$O20096,7,FALSE)</f>
        <v>Si</v>
      </c>
      <c r="I56" s="159" t="str">
        <f>VLOOKUP(E56,VIP!$A$2:$O12061,8,FALSE)</f>
        <v>Si</v>
      </c>
      <c r="J56" s="159" t="str">
        <f>VLOOKUP(E56,VIP!$A$2:$O12011,8,FALSE)</f>
        <v>Si</v>
      </c>
      <c r="K56" s="159" t="str">
        <f>VLOOKUP(E56,VIP!$A$2:$O15585,6,0)</f>
        <v>SI</v>
      </c>
      <c r="L56" s="140" t="s">
        <v>2410</v>
      </c>
      <c r="M56" s="210" t="s">
        <v>2535</v>
      </c>
      <c r="N56" s="95" t="s">
        <v>2444</v>
      </c>
      <c r="O56" s="159" t="s">
        <v>2445</v>
      </c>
      <c r="P56" s="159"/>
      <c r="Q56" s="209">
        <v>44427.597650462965</v>
      </c>
      <c r="R56" s="101"/>
      <c r="S56" s="101"/>
      <c r="T56" s="101"/>
      <c r="U56" s="78"/>
      <c r="V56" s="69"/>
    </row>
    <row r="57" spans="1:23" ht="18" x14ac:dyDescent="0.25">
      <c r="A57" s="159" t="str">
        <f>VLOOKUP(E57,'LISTADO ATM'!$A$2:$C$901,3,0)</f>
        <v>DISTRITO NACIONAL</v>
      </c>
      <c r="B57" s="150" t="s">
        <v>2721</v>
      </c>
      <c r="C57" s="96">
        <v>44427.44840277778</v>
      </c>
      <c r="D57" s="96" t="s">
        <v>2441</v>
      </c>
      <c r="E57" s="136">
        <v>719</v>
      </c>
      <c r="F57" s="159" t="str">
        <f>VLOOKUP(E57,VIP!$A$2:$O15134,2,0)</f>
        <v>DRBR419</v>
      </c>
      <c r="G57" s="159" t="str">
        <f>VLOOKUP(E57,'LISTADO ATM'!$A$2:$B$900,2,0)</f>
        <v xml:space="preserve">ATM Ayuntamiento Municipal San Luís </v>
      </c>
      <c r="H57" s="159" t="str">
        <f>VLOOKUP(E57,VIP!$A$2:$O20095,7,FALSE)</f>
        <v>Si</v>
      </c>
      <c r="I57" s="159" t="str">
        <f>VLOOKUP(E57,VIP!$A$2:$O12060,8,FALSE)</f>
        <v>Si</v>
      </c>
      <c r="J57" s="159" t="str">
        <f>VLOOKUP(E57,VIP!$A$2:$O12010,8,FALSE)</f>
        <v>Si</v>
      </c>
      <c r="K57" s="159" t="str">
        <f>VLOOKUP(E57,VIP!$A$2:$O15584,6,0)</f>
        <v>NO</v>
      </c>
      <c r="L57" s="140" t="s">
        <v>2410</v>
      </c>
      <c r="M57" s="210" t="s">
        <v>2535</v>
      </c>
      <c r="N57" s="95" t="s">
        <v>2444</v>
      </c>
      <c r="O57" s="159" t="s">
        <v>2445</v>
      </c>
      <c r="P57" s="159"/>
      <c r="Q57" s="209">
        <v>44427.597650462965</v>
      </c>
      <c r="R57" s="101"/>
      <c r="S57" s="101"/>
      <c r="T57" s="101"/>
      <c r="U57" s="78"/>
      <c r="V57" s="69"/>
    </row>
    <row r="58" spans="1:23" ht="18" x14ac:dyDescent="0.25">
      <c r="A58" s="159" t="str">
        <f>VLOOKUP(E58,'LISTADO ATM'!$A$2:$C$901,3,0)</f>
        <v>NORTE</v>
      </c>
      <c r="B58" s="150" t="s">
        <v>2757</v>
      </c>
      <c r="C58" s="96">
        <v>44427.45784722222</v>
      </c>
      <c r="D58" s="96" t="s">
        <v>2614</v>
      </c>
      <c r="E58" s="136">
        <v>633</v>
      </c>
      <c r="F58" s="159" t="str">
        <f>VLOOKUP(E58,VIP!$A$2:$O15149,2,0)</f>
        <v>DRBR260</v>
      </c>
      <c r="G58" s="159" t="str">
        <f>VLOOKUP(E58,'LISTADO ATM'!$A$2:$B$900,2,0)</f>
        <v xml:space="preserve">ATM Autobanco Las Colinas </v>
      </c>
      <c r="H58" s="159" t="str">
        <f>VLOOKUP(E58,VIP!$A$2:$O20110,7,FALSE)</f>
        <v>Si</v>
      </c>
      <c r="I58" s="159" t="str">
        <f>VLOOKUP(E58,VIP!$A$2:$O12075,8,FALSE)</f>
        <v>Si</v>
      </c>
      <c r="J58" s="159" t="str">
        <f>VLOOKUP(E58,VIP!$A$2:$O12025,8,FALSE)</f>
        <v>Si</v>
      </c>
      <c r="K58" s="159" t="str">
        <f>VLOOKUP(E58,VIP!$A$2:$O15599,6,0)</f>
        <v>SI</v>
      </c>
      <c r="L58" s="140" t="s">
        <v>2410</v>
      </c>
      <c r="M58" s="210" t="s">
        <v>2535</v>
      </c>
      <c r="N58" s="95" t="s">
        <v>2444</v>
      </c>
      <c r="O58" s="159" t="s">
        <v>2615</v>
      </c>
      <c r="P58" s="159"/>
      <c r="Q58" s="209">
        <v>44427.597650462965</v>
      </c>
      <c r="R58" s="101"/>
      <c r="S58" s="101"/>
      <c r="T58" s="101"/>
      <c r="U58" s="78"/>
      <c r="V58" s="69"/>
    </row>
    <row r="59" spans="1:23" ht="18" x14ac:dyDescent="0.25">
      <c r="A59" s="159" t="str">
        <f>VLOOKUP(E59,'LISTADO ATM'!$A$2:$C$901,3,0)</f>
        <v>NORTE</v>
      </c>
      <c r="B59" s="150" t="s">
        <v>2754</v>
      </c>
      <c r="C59" s="96">
        <v>44427.486192129632</v>
      </c>
      <c r="D59" s="96" t="s">
        <v>2614</v>
      </c>
      <c r="E59" s="136">
        <v>662</v>
      </c>
      <c r="F59" s="159" t="str">
        <f>VLOOKUP(E59,VIP!$A$2:$O15146,2,0)</f>
        <v>DRBR662</v>
      </c>
      <c r="G59" s="159" t="str">
        <f>VLOOKUP(E59,'LISTADO ATM'!$A$2:$B$900,2,0)</f>
        <v>ATM UTESA (Santiago)</v>
      </c>
      <c r="H59" s="159" t="str">
        <f>VLOOKUP(E59,VIP!$A$2:$O20107,7,FALSE)</f>
        <v>N/A</v>
      </c>
      <c r="I59" s="159" t="str">
        <f>VLOOKUP(E59,VIP!$A$2:$O12072,8,FALSE)</f>
        <v>N/A</v>
      </c>
      <c r="J59" s="159" t="str">
        <f>VLOOKUP(E59,VIP!$A$2:$O12022,8,FALSE)</f>
        <v>N/A</v>
      </c>
      <c r="K59" s="159" t="str">
        <f>VLOOKUP(E59,VIP!$A$2:$O15596,6,0)</f>
        <v>N/A</v>
      </c>
      <c r="L59" s="140" t="s">
        <v>2410</v>
      </c>
      <c r="M59" s="210" t="s">
        <v>2535</v>
      </c>
      <c r="N59" s="95" t="s">
        <v>2444</v>
      </c>
      <c r="O59" s="159" t="s">
        <v>2615</v>
      </c>
      <c r="P59" s="159"/>
      <c r="Q59" s="209">
        <v>44427.597650462965</v>
      </c>
      <c r="R59" s="44"/>
      <c r="S59" s="101"/>
      <c r="T59" s="101"/>
      <c r="U59" s="101"/>
      <c r="V59" s="78"/>
      <c r="W59" s="69"/>
    </row>
    <row r="60" spans="1:23" ht="18" x14ac:dyDescent="0.25">
      <c r="A60" s="159" t="str">
        <f>VLOOKUP(E60,'LISTADO ATM'!$A$2:$C$901,3,0)</f>
        <v>DISTRITO NACIONAL</v>
      </c>
      <c r="B60" s="150" t="s">
        <v>2751</v>
      </c>
      <c r="C60" s="96">
        <v>44427.498240740744</v>
      </c>
      <c r="D60" s="96" t="s">
        <v>2460</v>
      </c>
      <c r="E60" s="136">
        <v>85</v>
      </c>
      <c r="F60" s="159" t="str">
        <f>VLOOKUP(E60,VIP!$A$2:$O15143,2,0)</f>
        <v>DRBR085</v>
      </c>
      <c r="G60" s="159" t="str">
        <f>VLOOKUP(E60,'LISTADO ATM'!$A$2:$B$900,2,0)</f>
        <v xml:space="preserve">ATM Oficina San Isidro (Fuerza Aérea) </v>
      </c>
      <c r="H60" s="159" t="str">
        <f>VLOOKUP(E60,VIP!$A$2:$O20104,7,FALSE)</f>
        <v>Si</v>
      </c>
      <c r="I60" s="159" t="str">
        <f>VLOOKUP(E60,VIP!$A$2:$O12069,8,FALSE)</f>
        <v>Si</v>
      </c>
      <c r="J60" s="159" t="str">
        <f>VLOOKUP(E60,VIP!$A$2:$O12019,8,FALSE)</f>
        <v>Si</v>
      </c>
      <c r="K60" s="159" t="str">
        <f>VLOOKUP(E60,VIP!$A$2:$O15593,6,0)</f>
        <v>NO</v>
      </c>
      <c r="L60" s="140" t="s">
        <v>2410</v>
      </c>
      <c r="M60" s="210" t="s">
        <v>2535</v>
      </c>
      <c r="N60" s="95" t="s">
        <v>2444</v>
      </c>
      <c r="O60" s="159" t="s">
        <v>2461</v>
      </c>
      <c r="P60" s="159"/>
      <c r="Q60" s="209">
        <v>44427.597650462965</v>
      </c>
    </row>
    <row r="61" spans="1:23" ht="18" x14ac:dyDescent="0.25">
      <c r="A61" s="159" t="str">
        <f>VLOOKUP(E61,'LISTADO ATM'!$A$2:$C$901,3,0)</f>
        <v>DISTRITO NACIONAL</v>
      </c>
      <c r="B61" s="150" t="s">
        <v>2696</v>
      </c>
      <c r="C61" s="96">
        <v>44426.860752314817</v>
      </c>
      <c r="D61" s="96" t="s">
        <v>2441</v>
      </c>
      <c r="E61" s="136">
        <v>993</v>
      </c>
      <c r="F61" s="159" t="str">
        <f>VLOOKUP(E61,VIP!$A$2:$O15136,2,0)</f>
        <v>DRBR993</v>
      </c>
      <c r="G61" s="159" t="str">
        <f>VLOOKUP(E61,'LISTADO ATM'!$A$2:$B$900,2,0)</f>
        <v xml:space="preserve">ATM Centro Medico Integral II </v>
      </c>
      <c r="H61" s="159" t="str">
        <f>VLOOKUP(E61,VIP!$A$2:$O20097,7,FALSE)</f>
        <v>Si</v>
      </c>
      <c r="I61" s="159" t="str">
        <f>VLOOKUP(E61,VIP!$A$2:$O12062,8,FALSE)</f>
        <v>Si</v>
      </c>
      <c r="J61" s="159" t="str">
        <f>VLOOKUP(E61,VIP!$A$2:$O12012,8,FALSE)</f>
        <v>Si</v>
      </c>
      <c r="K61" s="159" t="str">
        <f>VLOOKUP(E61,VIP!$A$2:$O15586,6,0)</f>
        <v>NO</v>
      </c>
      <c r="L61" s="140" t="s">
        <v>2693</v>
      </c>
      <c r="M61" s="210" t="s">
        <v>2535</v>
      </c>
      <c r="N61" s="95" t="s">
        <v>2444</v>
      </c>
      <c r="O61" s="159" t="s">
        <v>2445</v>
      </c>
      <c r="P61" s="159"/>
      <c r="Q61" s="209">
        <v>44427.597650462965</v>
      </c>
    </row>
    <row r="62" spans="1:23" ht="18" x14ac:dyDescent="0.25">
      <c r="A62" s="159" t="str">
        <f>VLOOKUP(E62,'LISTADO ATM'!$A$2:$C$901,3,0)</f>
        <v>ESTE</v>
      </c>
      <c r="B62" s="150" t="s">
        <v>2694</v>
      </c>
      <c r="C62" s="96">
        <v>44426.866527777776</v>
      </c>
      <c r="D62" s="96" t="s">
        <v>2441</v>
      </c>
      <c r="E62" s="136">
        <v>651</v>
      </c>
      <c r="F62" s="159" t="str">
        <f>VLOOKUP(E62,VIP!$A$2:$O15134,2,0)</f>
        <v>DRBR651</v>
      </c>
      <c r="G62" s="159" t="str">
        <f>VLOOKUP(E62,'LISTADO ATM'!$A$2:$B$900,2,0)</f>
        <v>ATM Eco Petroleo Romana</v>
      </c>
      <c r="H62" s="159" t="str">
        <f>VLOOKUP(E62,VIP!$A$2:$O20095,7,FALSE)</f>
        <v>Si</v>
      </c>
      <c r="I62" s="159" t="str">
        <f>VLOOKUP(E62,VIP!$A$2:$O12060,8,FALSE)</f>
        <v>Si</v>
      </c>
      <c r="J62" s="159" t="str">
        <f>VLOOKUP(E62,VIP!$A$2:$O12010,8,FALSE)</f>
        <v>Si</v>
      </c>
      <c r="K62" s="159" t="str">
        <f>VLOOKUP(E62,VIP!$A$2:$O15584,6,0)</f>
        <v>NO</v>
      </c>
      <c r="L62" s="140" t="s">
        <v>2693</v>
      </c>
      <c r="M62" s="210" t="s">
        <v>2535</v>
      </c>
      <c r="N62" s="95" t="s">
        <v>2444</v>
      </c>
      <c r="O62" s="159" t="s">
        <v>2445</v>
      </c>
      <c r="P62" s="159"/>
      <c r="Q62" s="209">
        <v>44427.597650462965</v>
      </c>
    </row>
    <row r="63" spans="1:23" ht="18" x14ac:dyDescent="0.25">
      <c r="A63" s="159" t="str">
        <f>VLOOKUP(E63,'LISTADO ATM'!$A$2:$C$901,3,0)</f>
        <v>NORTE</v>
      </c>
      <c r="B63" s="150" t="s">
        <v>2692</v>
      </c>
      <c r="C63" s="96">
        <v>44426.868113425924</v>
      </c>
      <c r="D63" s="96" t="s">
        <v>2614</v>
      </c>
      <c r="E63" s="136">
        <v>736</v>
      </c>
      <c r="F63" s="159" t="str">
        <f>VLOOKUP(E63,VIP!$A$2:$O15133,2,0)</f>
        <v>DRBR071</v>
      </c>
      <c r="G63" s="159" t="str">
        <f>VLOOKUP(E63,'LISTADO ATM'!$A$2:$B$900,2,0)</f>
        <v xml:space="preserve">ATM Oficina Puerto Plata I </v>
      </c>
      <c r="H63" s="159" t="str">
        <f>VLOOKUP(E63,VIP!$A$2:$O20094,7,FALSE)</f>
        <v>Si</v>
      </c>
      <c r="I63" s="159" t="str">
        <f>VLOOKUP(E63,VIP!$A$2:$O12059,8,FALSE)</f>
        <v>Si</v>
      </c>
      <c r="J63" s="159" t="str">
        <f>VLOOKUP(E63,VIP!$A$2:$O12009,8,FALSE)</f>
        <v>Si</v>
      </c>
      <c r="K63" s="159" t="str">
        <f>VLOOKUP(E63,VIP!$A$2:$O15583,6,0)</f>
        <v>SI</v>
      </c>
      <c r="L63" s="140" t="s">
        <v>2693</v>
      </c>
      <c r="M63" s="210" t="s">
        <v>2535</v>
      </c>
      <c r="N63" s="95" t="s">
        <v>2444</v>
      </c>
      <c r="O63" s="159" t="s">
        <v>2615</v>
      </c>
      <c r="P63" s="159"/>
      <c r="Q63" s="209">
        <v>44427.42863425926</v>
      </c>
    </row>
    <row r="64" spans="1:23" ht="18" x14ac:dyDescent="0.25">
      <c r="A64" s="159" t="str">
        <f>VLOOKUP(E64,'LISTADO ATM'!$A$2:$C$901,3,0)</f>
        <v>SUR</v>
      </c>
      <c r="B64" s="150" t="s">
        <v>2635</v>
      </c>
      <c r="C64" s="96">
        <v>44424.431527777779</v>
      </c>
      <c r="D64" s="96" t="s">
        <v>2174</v>
      </c>
      <c r="E64" s="136">
        <v>33</v>
      </c>
      <c r="F64" s="159" t="str">
        <f>VLOOKUP(E64,VIP!$A$2:$O14993,2,0)</f>
        <v>DRBR033</v>
      </c>
      <c r="G64" s="159" t="str">
        <f>VLOOKUP(E64,'LISTADO ATM'!$A$2:$B$900,2,0)</f>
        <v xml:space="preserve">ATM UNP Juan de Herrera </v>
      </c>
      <c r="H64" s="159" t="str">
        <f>VLOOKUP(E64,VIP!$A$2:$O19954,7,FALSE)</f>
        <v>Si</v>
      </c>
      <c r="I64" s="159" t="str">
        <f>VLOOKUP(E64,VIP!$A$2:$O11919,8,FALSE)</f>
        <v>Si</v>
      </c>
      <c r="J64" s="159" t="str">
        <f>VLOOKUP(E64,VIP!$A$2:$O11869,8,FALSE)</f>
        <v>Si</v>
      </c>
      <c r="K64" s="159" t="str">
        <f>VLOOKUP(E64,VIP!$A$2:$O15443,6,0)</f>
        <v>NO</v>
      </c>
      <c r="L64" s="140" t="s">
        <v>2456</v>
      </c>
      <c r="M64" s="210" t="s">
        <v>2535</v>
      </c>
      <c r="N64" s="210" t="s">
        <v>2735</v>
      </c>
      <c r="O64" s="159" t="s">
        <v>2446</v>
      </c>
      <c r="P64" s="159"/>
      <c r="Q64" s="209">
        <v>44427.597650462965</v>
      </c>
    </row>
    <row r="65" spans="1:17" ht="18" x14ac:dyDescent="0.25">
      <c r="A65" s="159" t="str">
        <f>VLOOKUP(E65,'LISTADO ATM'!$A$2:$C$901,3,0)</f>
        <v>DISTRITO NACIONAL</v>
      </c>
      <c r="B65" s="150" t="s">
        <v>2639</v>
      </c>
      <c r="C65" s="96">
        <v>44425.068067129629</v>
      </c>
      <c r="D65" s="96" t="s">
        <v>2174</v>
      </c>
      <c r="E65" s="136">
        <v>349</v>
      </c>
      <c r="F65" s="159" t="str">
        <f>VLOOKUP(E65,VIP!$A$2:$O15012,2,0)</f>
        <v>DRBR349</v>
      </c>
      <c r="G65" s="159" t="str">
        <f>VLOOKUP(E65,'LISTADO ATM'!$A$2:$B$900,2,0)</f>
        <v>ATM SENASA</v>
      </c>
      <c r="H65" s="159" t="str">
        <f>VLOOKUP(E65,VIP!$A$2:$O19973,7,FALSE)</f>
        <v>Si</v>
      </c>
      <c r="I65" s="159" t="str">
        <f>VLOOKUP(E65,VIP!$A$2:$O11938,8,FALSE)</f>
        <v>Si</v>
      </c>
      <c r="J65" s="159" t="str">
        <f>VLOOKUP(E65,VIP!$A$2:$O11888,8,FALSE)</f>
        <v>Si</v>
      </c>
      <c r="K65" s="159" t="str">
        <f>VLOOKUP(E65,VIP!$A$2:$O15462,6,0)</f>
        <v>NO</v>
      </c>
      <c r="L65" s="140" t="s">
        <v>2456</v>
      </c>
      <c r="M65" s="210" t="s">
        <v>2535</v>
      </c>
      <c r="N65" s="210" t="s">
        <v>2735</v>
      </c>
      <c r="O65" s="159" t="s">
        <v>2446</v>
      </c>
      <c r="P65" s="159"/>
      <c r="Q65" s="209">
        <v>44427.597650462965</v>
      </c>
    </row>
    <row r="66" spans="1:17" ht="18" x14ac:dyDescent="0.25">
      <c r="A66" s="159" t="str">
        <f>VLOOKUP(E66,'LISTADO ATM'!$A$2:$C$901,3,0)</f>
        <v>SUR</v>
      </c>
      <c r="B66" s="150" t="s">
        <v>2658</v>
      </c>
      <c r="C66" s="96">
        <v>44426.470532407409</v>
      </c>
      <c r="D66" s="96" t="s">
        <v>2174</v>
      </c>
      <c r="E66" s="136">
        <v>699</v>
      </c>
      <c r="F66" s="159" t="str">
        <f>VLOOKUP(E66,VIP!$A$2:$O15102,2,0)</f>
        <v>DRBR699</v>
      </c>
      <c r="G66" s="159" t="str">
        <f>VLOOKUP(E66,'LISTADO ATM'!$A$2:$B$900,2,0)</f>
        <v>ATM S/M Bravo Bani</v>
      </c>
      <c r="H66" s="159" t="str">
        <f>VLOOKUP(E66,VIP!$A$2:$O20063,7,FALSE)</f>
        <v>NO</v>
      </c>
      <c r="I66" s="159" t="str">
        <f>VLOOKUP(E66,VIP!$A$2:$O12028,8,FALSE)</f>
        <v>SI</v>
      </c>
      <c r="J66" s="159" t="str">
        <f>VLOOKUP(E66,VIP!$A$2:$O11978,8,FALSE)</f>
        <v>SI</v>
      </c>
      <c r="K66" s="159" t="str">
        <f>VLOOKUP(E66,VIP!$A$2:$O15552,6,0)</f>
        <v>NO</v>
      </c>
      <c r="L66" s="140" t="s">
        <v>2456</v>
      </c>
      <c r="M66" s="210" t="s">
        <v>2535</v>
      </c>
      <c r="N66" s="95" t="s">
        <v>2444</v>
      </c>
      <c r="O66" s="159" t="s">
        <v>2446</v>
      </c>
      <c r="P66" s="159"/>
      <c r="Q66" s="209">
        <v>44427.597650462965</v>
      </c>
    </row>
    <row r="67" spans="1:17" ht="18" x14ac:dyDescent="0.25">
      <c r="A67" s="159" t="str">
        <f>VLOOKUP(E67,'LISTADO ATM'!$A$2:$C$901,3,0)</f>
        <v>DISTRITO NACIONAL</v>
      </c>
      <c r="B67" s="150" t="s">
        <v>2677</v>
      </c>
      <c r="C67" s="96">
        <v>44426.702164351853</v>
      </c>
      <c r="D67" s="96" t="s">
        <v>2174</v>
      </c>
      <c r="E67" s="136">
        <v>115</v>
      </c>
      <c r="F67" s="159" t="str">
        <f>VLOOKUP(E67,VIP!$A$2:$O15145,2,0)</f>
        <v>DRBR115</v>
      </c>
      <c r="G67" s="159" t="str">
        <f>VLOOKUP(E67,'LISTADO ATM'!$A$2:$B$900,2,0)</f>
        <v xml:space="preserve">ATM Oficina Megacentro I </v>
      </c>
      <c r="H67" s="159" t="str">
        <f>VLOOKUP(E67,VIP!$A$2:$O20106,7,FALSE)</f>
        <v>Si</v>
      </c>
      <c r="I67" s="159" t="str">
        <f>VLOOKUP(E67,VIP!$A$2:$O12071,8,FALSE)</f>
        <v>Si</v>
      </c>
      <c r="J67" s="159" t="str">
        <f>VLOOKUP(E67,VIP!$A$2:$O12021,8,FALSE)</f>
        <v>Si</v>
      </c>
      <c r="K67" s="159" t="str">
        <f>VLOOKUP(E67,VIP!$A$2:$O15595,6,0)</f>
        <v>SI</v>
      </c>
      <c r="L67" s="140" t="s">
        <v>2456</v>
      </c>
      <c r="M67" s="210" t="s">
        <v>2535</v>
      </c>
      <c r="N67" s="210" t="s">
        <v>2735</v>
      </c>
      <c r="O67" s="159" t="s">
        <v>2446</v>
      </c>
      <c r="P67" s="159"/>
      <c r="Q67" s="209">
        <v>44427.597650462965</v>
      </c>
    </row>
    <row r="68" spans="1:17" s="123" customFormat="1" ht="18" x14ac:dyDescent="0.25">
      <c r="A68" s="159" t="str">
        <f>VLOOKUP(E68,'LISTADO ATM'!$A$2:$C$901,3,0)</f>
        <v>SUR</v>
      </c>
      <c r="B68" s="150" t="s">
        <v>2691</v>
      </c>
      <c r="C68" s="96">
        <v>44426.899756944447</v>
      </c>
      <c r="D68" s="96" t="s">
        <v>2174</v>
      </c>
      <c r="E68" s="136">
        <v>89</v>
      </c>
      <c r="F68" s="159" t="str">
        <f>VLOOKUP(E68,VIP!$A$2:$O15132,2,0)</f>
        <v>DRBR089</v>
      </c>
      <c r="G68" s="159" t="str">
        <f>VLOOKUP(E68,'LISTADO ATM'!$A$2:$B$900,2,0)</f>
        <v xml:space="preserve">ATM UNP El Cercado (San Juan) </v>
      </c>
      <c r="H68" s="159" t="str">
        <f>VLOOKUP(E68,VIP!$A$2:$O20093,7,FALSE)</f>
        <v>Si</v>
      </c>
      <c r="I68" s="159" t="str">
        <f>VLOOKUP(E68,VIP!$A$2:$O12058,8,FALSE)</f>
        <v>Si</v>
      </c>
      <c r="J68" s="159" t="str">
        <f>VLOOKUP(E68,VIP!$A$2:$O12008,8,FALSE)</f>
        <v>Si</v>
      </c>
      <c r="K68" s="159" t="str">
        <f>VLOOKUP(E68,VIP!$A$2:$O15582,6,0)</f>
        <v>NO</v>
      </c>
      <c r="L68" s="140" t="s">
        <v>2456</v>
      </c>
      <c r="M68" s="210" t="s">
        <v>2535</v>
      </c>
      <c r="N68" s="95" t="s">
        <v>2444</v>
      </c>
      <c r="O68" s="159" t="s">
        <v>2446</v>
      </c>
      <c r="P68" s="159"/>
      <c r="Q68" s="209">
        <v>44427.42863425926</v>
      </c>
    </row>
    <row r="69" spans="1:17" s="123" customFormat="1" ht="18" x14ac:dyDescent="0.25">
      <c r="A69" s="159" t="str">
        <f>VLOOKUP(E69,'LISTADO ATM'!$A$2:$C$901,3,0)</f>
        <v>SUR</v>
      </c>
      <c r="B69" s="150" t="s">
        <v>2753</v>
      </c>
      <c r="C69" s="96">
        <v>44427.491689814815</v>
      </c>
      <c r="D69" s="96" t="s">
        <v>2174</v>
      </c>
      <c r="E69" s="136">
        <v>751</v>
      </c>
      <c r="F69" s="159" t="str">
        <f>VLOOKUP(E69,VIP!$A$2:$O15145,2,0)</f>
        <v>DRBR751</v>
      </c>
      <c r="G69" s="159" t="str">
        <f>VLOOKUP(E69,'LISTADO ATM'!$A$2:$B$900,2,0)</f>
        <v>ATM Eco Petroleo Camilo</v>
      </c>
      <c r="H69" s="159" t="str">
        <f>VLOOKUP(E69,VIP!$A$2:$O20106,7,FALSE)</f>
        <v>N/A</v>
      </c>
      <c r="I69" s="159" t="str">
        <f>VLOOKUP(E69,VIP!$A$2:$O12071,8,FALSE)</f>
        <v>N/A</v>
      </c>
      <c r="J69" s="159" t="str">
        <f>VLOOKUP(E69,VIP!$A$2:$O12021,8,FALSE)</f>
        <v>N/A</v>
      </c>
      <c r="K69" s="159" t="str">
        <f>VLOOKUP(E69,VIP!$A$2:$O15595,6,0)</f>
        <v>N/A</v>
      </c>
      <c r="L69" s="140" t="s">
        <v>2456</v>
      </c>
      <c r="M69" s="210" t="s">
        <v>2535</v>
      </c>
      <c r="N69" s="95" t="s">
        <v>2444</v>
      </c>
      <c r="O69" s="159" t="s">
        <v>2446</v>
      </c>
      <c r="P69" s="159"/>
      <c r="Q69" s="209">
        <v>44427.597650462965</v>
      </c>
    </row>
    <row r="70" spans="1:17" s="123" customFormat="1" ht="18" x14ac:dyDescent="0.25">
      <c r="A70" s="159" t="str">
        <f>VLOOKUP(E70,'LISTADO ATM'!$A$2:$C$901,3,0)</f>
        <v>DISTRITO NACIONAL</v>
      </c>
      <c r="B70" s="150" t="s">
        <v>2613</v>
      </c>
      <c r="C70" s="96">
        <v>44418.814710648148</v>
      </c>
      <c r="D70" s="96" t="s">
        <v>2174</v>
      </c>
      <c r="E70" s="136">
        <v>318</v>
      </c>
      <c r="F70" s="159" t="str">
        <f>VLOOKUP(E70,VIP!$A$2:$O14849,2,0)</f>
        <v>DRBR318</v>
      </c>
      <c r="G70" s="159" t="str">
        <f>VLOOKUP(E70,'LISTADO ATM'!$A$2:$B$900,2,0)</f>
        <v>ATM Autoservicio Lope de Vega</v>
      </c>
      <c r="H70" s="159" t="str">
        <f>VLOOKUP(E70,VIP!$A$2:$O19810,7,FALSE)</f>
        <v>Si</v>
      </c>
      <c r="I70" s="159" t="str">
        <f>VLOOKUP(E70,VIP!$A$2:$O11775,8,FALSE)</f>
        <v>Si</v>
      </c>
      <c r="J70" s="159" t="str">
        <f>VLOOKUP(E70,VIP!$A$2:$O11725,8,FALSE)</f>
        <v>Si</v>
      </c>
      <c r="K70" s="159" t="str">
        <f>VLOOKUP(E70,VIP!$A$2:$O15299,6,0)</f>
        <v>NO</v>
      </c>
      <c r="L70" s="140" t="s">
        <v>2213</v>
      </c>
      <c r="M70" s="95" t="s">
        <v>2438</v>
      </c>
      <c r="N70" s="95" t="s">
        <v>2444</v>
      </c>
      <c r="O70" s="159" t="s">
        <v>2446</v>
      </c>
      <c r="P70" s="159"/>
      <c r="Q70" s="95" t="s">
        <v>2213</v>
      </c>
    </row>
    <row r="71" spans="1:17" s="123" customFormat="1" ht="18" x14ac:dyDescent="0.25">
      <c r="A71" s="159" t="str">
        <f>VLOOKUP(E71,'LISTADO ATM'!$A$2:$C$901,3,0)</f>
        <v>ESTE</v>
      </c>
      <c r="B71" s="150" t="s">
        <v>2624</v>
      </c>
      <c r="C71" s="96">
        <v>44422.500277777777</v>
      </c>
      <c r="D71" s="96" t="s">
        <v>2174</v>
      </c>
      <c r="E71" s="136">
        <v>217</v>
      </c>
      <c r="F71" s="159" t="str">
        <f>VLOOKUP(E71,VIP!$A$2:$O14945,2,0)</f>
        <v>DRBR217</v>
      </c>
      <c r="G71" s="159" t="str">
        <f>VLOOKUP(E71,'LISTADO ATM'!$A$2:$B$900,2,0)</f>
        <v xml:space="preserve">ATM Oficina Bávaro </v>
      </c>
      <c r="H71" s="159" t="str">
        <f>VLOOKUP(E71,VIP!$A$2:$O19906,7,FALSE)</f>
        <v>Si</v>
      </c>
      <c r="I71" s="159" t="str">
        <f>VLOOKUP(E71,VIP!$A$2:$O11871,8,FALSE)</f>
        <v>Si</v>
      </c>
      <c r="J71" s="159" t="str">
        <f>VLOOKUP(E71,VIP!$A$2:$O11821,8,FALSE)</f>
        <v>Si</v>
      </c>
      <c r="K71" s="159" t="str">
        <f>VLOOKUP(E71,VIP!$A$2:$O15395,6,0)</f>
        <v>NO</v>
      </c>
      <c r="L71" s="140" t="s">
        <v>2213</v>
      </c>
      <c r="M71" s="95" t="s">
        <v>2438</v>
      </c>
      <c r="N71" s="95" t="s">
        <v>2444</v>
      </c>
      <c r="O71" s="159" t="s">
        <v>2446</v>
      </c>
      <c r="P71" s="159"/>
      <c r="Q71" s="95" t="s">
        <v>2213</v>
      </c>
    </row>
    <row r="72" spans="1:17" s="123" customFormat="1" ht="18" x14ac:dyDescent="0.25">
      <c r="A72" s="159" t="str">
        <f>VLOOKUP(E72,'LISTADO ATM'!$A$2:$C$901,3,0)</f>
        <v>DISTRITO NACIONAL</v>
      </c>
      <c r="B72" s="150" t="s">
        <v>2625</v>
      </c>
      <c r="C72" s="96">
        <v>44422.821701388886</v>
      </c>
      <c r="D72" s="96" t="s">
        <v>2174</v>
      </c>
      <c r="E72" s="136">
        <v>377</v>
      </c>
      <c r="F72" s="159" t="str">
        <f>VLOOKUP(E72,VIP!$A$2:$O14934,2,0)</f>
        <v>DRBR377</v>
      </c>
      <c r="G72" s="159" t="str">
        <f>VLOOKUP(E72,'LISTADO ATM'!$A$2:$B$900,2,0)</f>
        <v>ATM Estación del Metro Eduardo Brito</v>
      </c>
      <c r="H72" s="159" t="str">
        <f>VLOOKUP(E72,VIP!$A$2:$O19895,7,FALSE)</f>
        <v>Si</v>
      </c>
      <c r="I72" s="159" t="str">
        <f>VLOOKUP(E72,VIP!$A$2:$O11860,8,FALSE)</f>
        <v>Si</v>
      </c>
      <c r="J72" s="159" t="str">
        <f>VLOOKUP(E72,VIP!$A$2:$O11810,8,FALSE)</f>
        <v>Si</v>
      </c>
      <c r="K72" s="159" t="str">
        <f>VLOOKUP(E72,VIP!$A$2:$O15384,6,0)</f>
        <v>NO</v>
      </c>
      <c r="L72" s="140" t="s">
        <v>2213</v>
      </c>
      <c r="M72" s="95" t="s">
        <v>2438</v>
      </c>
      <c r="N72" s="95" t="s">
        <v>2444</v>
      </c>
      <c r="O72" s="159" t="s">
        <v>2446</v>
      </c>
      <c r="P72" s="159"/>
      <c r="Q72" s="95" t="s">
        <v>2213</v>
      </c>
    </row>
    <row r="73" spans="1:17" s="123" customFormat="1" ht="18" x14ac:dyDescent="0.25">
      <c r="A73" s="159" t="str">
        <f>VLOOKUP(E73,'LISTADO ATM'!$A$2:$C$901,3,0)</f>
        <v>DISTRITO NACIONAL</v>
      </c>
      <c r="B73" s="150" t="s">
        <v>2640</v>
      </c>
      <c r="C73" s="96">
        <v>44425.425543981481</v>
      </c>
      <c r="D73" s="96" t="s">
        <v>2174</v>
      </c>
      <c r="E73" s="136">
        <v>248</v>
      </c>
      <c r="F73" s="159" t="str">
        <f>VLOOKUP(E73,VIP!$A$2:$O15172,2,0)</f>
        <v>DRBR248</v>
      </c>
      <c r="G73" s="159" t="str">
        <f>VLOOKUP(E73,'LISTADO ATM'!$A$2:$B$900,2,0)</f>
        <v xml:space="preserve">ATM Shell Paraiso </v>
      </c>
      <c r="H73" s="159" t="str">
        <f>VLOOKUP(E73,VIP!$A$2:$O20133,7,FALSE)</f>
        <v>Si</v>
      </c>
      <c r="I73" s="159" t="str">
        <f>VLOOKUP(E73,VIP!$A$2:$O12098,8,FALSE)</f>
        <v>Si</v>
      </c>
      <c r="J73" s="159" t="str">
        <f>VLOOKUP(E73,VIP!$A$2:$O12048,8,FALSE)</f>
        <v>Si</v>
      </c>
      <c r="K73" s="159" t="str">
        <f>VLOOKUP(E73,VIP!$A$2:$O15622,6,0)</f>
        <v>NO</v>
      </c>
      <c r="L73" s="140" t="s">
        <v>2213</v>
      </c>
      <c r="M73" s="95" t="s">
        <v>2438</v>
      </c>
      <c r="N73" s="210" t="s">
        <v>2735</v>
      </c>
      <c r="O73" s="159" t="s">
        <v>2446</v>
      </c>
      <c r="P73" s="159"/>
      <c r="Q73" s="95" t="s">
        <v>2213</v>
      </c>
    </row>
    <row r="74" spans="1:17" s="123" customFormat="1" ht="18" x14ac:dyDescent="0.25">
      <c r="A74" s="159" t="str">
        <f>VLOOKUP(E74,'LISTADO ATM'!$A$2:$C$901,3,0)</f>
        <v>DISTRITO NACIONAL</v>
      </c>
      <c r="B74" s="150" t="s">
        <v>2641</v>
      </c>
      <c r="C74" s="96">
        <v>44425.426226851851</v>
      </c>
      <c r="D74" s="96" t="s">
        <v>2174</v>
      </c>
      <c r="E74" s="136">
        <v>925</v>
      </c>
      <c r="F74" s="159" t="str">
        <f>VLOOKUP(E74,VIP!$A$2:$O15171,2,0)</f>
        <v>DRBR24L</v>
      </c>
      <c r="G74" s="159" t="str">
        <f>VLOOKUP(E74,'LISTADO ATM'!$A$2:$B$900,2,0)</f>
        <v xml:space="preserve">ATM Oficina Plaza Lama Av. 27 de Febrero </v>
      </c>
      <c r="H74" s="159" t="str">
        <f>VLOOKUP(E74,VIP!$A$2:$O20132,7,FALSE)</f>
        <v>Si</v>
      </c>
      <c r="I74" s="159" t="str">
        <f>VLOOKUP(E74,VIP!$A$2:$O12097,8,FALSE)</f>
        <v>Si</v>
      </c>
      <c r="J74" s="159" t="str">
        <f>VLOOKUP(E74,VIP!$A$2:$O12047,8,FALSE)</f>
        <v>Si</v>
      </c>
      <c r="K74" s="159" t="str">
        <f>VLOOKUP(E74,VIP!$A$2:$O15621,6,0)</f>
        <v>SI</v>
      </c>
      <c r="L74" s="140" t="s">
        <v>2213</v>
      </c>
      <c r="M74" s="95" t="s">
        <v>2438</v>
      </c>
      <c r="N74" s="95" t="s">
        <v>2609</v>
      </c>
      <c r="O74" s="159" t="s">
        <v>2446</v>
      </c>
      <c r="P74" s="159"/>
      <c r="Q74" s="157" t="s">
        <v>2213</v>
      </c>
    </row>
    <row r="75" spans="1:17" s="123" customFormat="1" ht="18" x14ac:dyDescent="0.25">
      <c r="A75" s="159" t="str">
        <f>VLOOKUP(E75,'LISTADO ATM'!$A$2:$C$901,3,0)</f>
        <v>DISTRITO NACIONAL</v>
      </c>
      <c r="B75" s="150" t="s">
        <v>2649</v>
      </c>
      <c r="C75" s="96">
        <v>44425.874027777776</v>
      </c>
      <c r="D75" s="96" t="s">
        <v>2174</v>
      </c>
      <c r="E75" s="136">
        <v>363</v>
      </c>
      <c r="F75" s="159" t="str">
        <f>VLOOKUP(E75,VIP!$A$2:$O15107,2,0)</f>
        <v>DRBR363</v>
      </c>
      <c r="G75" s="159" t="str">
        <f>VLOOKUP(E75,'LISTADO ATM'!$A$2:$B$900,2,0)</f>
        <v>ATM Sirena Villa Mella</v>
      </c>
      <c r="H75" s="159" t="str">
        <f>VLOOKUP(E75,VIP!$A$2:$O20068,7,FALSE)</f>
        <v>N/A</v>
      </c>
      <c r="I75" s="159" t="str">
        <f>VLOOKUP(E75,VIP!$A$2:$O12033,8,FALSE)</f>
        <v>N/A</v>
      </c>
      <c r="J75" s="159" t="str">
        <f>VLOOKUP(E75,VIP!$A$2:$O11983,8,FALSE)</f>
        <v>N/A</v>
      </c>
      <c r="K75" s="159" t="str">
        <f>VLOOKUP(E75,VIP!$A$2:$O15557,6,0)</f>
        <v>N/A</v>
      </c>
      <c r="L75" s="140" t="s">
        <v>2213</v>
      </c>
      <c r="M75" s="95" t="s">
        <v>2438</v>
      </c>
      <c r="N75" s="95" t="s">
        <v>2444</v>
      </c>
      <c r="O75" s="159" t="s">
        <v>2446</v>
      </c>
      <c r="P75" s="159"/>
      <c r="Q75" s="157" t="s">
        <v>2213</v>
      </c>
    </row>
    <row r="76" spans="1:17" s="123" customFormat="1" ht="18" x14ac:dyDescent="0.25">
      <c r="A76" s="159" t="str">
        <f>VLOOKUP(E76,'LISTADO ATM'!$A$2:$C$901,3,0)</f>
        <v>DISTRITO NACIONAL</v>
      </c>
      <c r="B76" s="150" t="s">
        <v>2656</v>
      </c>
      <c r="C76" s="96">
        <v>44426.463229166664</v>
      </c>
      <c r="D76" s="96" t="s">
        <v>2174</v>
      </c>
      <c r="E76" s="136">
        <v>983</v>
      </c>
      <c r="F76" s="159" t="str">
        <f>VLOOKUP(E76,VIP!$A$2:$O15098,2,0)</f>
        <v>DRBR983</v>
      </c>
      <c r="G76" s="159" t="str">
        <f>VLOOKUP(E76,'LISTADO ATM'!$A$2:$B$900,2,0)</f>
        <v xml:space="preserve">ATM Bravo República de Colombia </v>
      </c>
      <c r="H76" s="159" t="str">
        <f>VLOOKUP(E76,VIP!$A$2:$O20059,7,FALSE)</f>
        <v>Si</v>
      </c>
      <c r="I76" s="159" t="str">
        <f>VLOOKUP(E76,VIP!$A$2:$O12024,8,FALSE)</f>
        <v>No</v>
      </c>
      <c r="J76" s="159" t="str">
        <f>VLOOKUP(E76,VIP!$A$2:$O11974,8,FALSE)</f>
        <v>No</v>
      </c>
      <c r="K76" s="159" t="str">
        <f>VLOOKUP(E76,VIP!$A$2:$O15548,6,0)</f>
        <v>NO</v>
      </c>
      <c r="L76" s="140" t="s">
        <v>2213</v>
      </c>
      <c r="M76" s="95" t="s">
        <v>2438</v>
      </c>
      <c r="N76" s="95" t="s">
        <v>2444</v>
      </c>
      <c r="O76" s="159" t="s">
        <v>2446</v>
      </c>
      <c r="P76" s="159"/>
      <c r="Q76" s="157" t="s">
        <v>2213</v>
      </c>
    </row>
    <row r="77" spans="1:17" s="123" customFormat="1" ht="18" x14ac:dyDescent="0.25">
      <c r="A77" s="159" t="str">
        <f>VLOOKUP(E77,'LISTADO ATM'!$A$2:$C$901,3,0)</f>
        <v>DISTRITO NACIONAL</v>
      </c>
      <c r="B77" s="150" t="s">
        <v>2657</v>
      </c>
      <c r="C77" s="96">
        <v>44426.464259259257</v>
      </c>
      <c r="D77" s="96" t="s">
        <v>2174</v>
      </c>
      <c r="E77" s="136">
        <v>498</v>
      </c>
      <c r="F77" s="159" t="str">
        <f>VLOOKUP(E77,VIP!$A$2:$O15099,2,0)</f>
        <v>DRBR498</v>
      </c>
      <c r="G77" s="159" t="str">
        <f>VLOOKUP(E77,'LISTADO ATM'!$A$2:$B$900,2,0)</f>
        <v xml:space="preserve">ATM Estación Sunix 27 de Febrero </v>
      </c>
      <c r="H77" s="159" t="str">
        <f>VLOOKUP(E77,VIP!$A$2:$O20060,7,FALSE)</f>
        <v>Si</v>
      </c>
      <c r="I77" s="159" t="str">
        <f>VLOOKUP(E77,VIP!$A$2:$O12025,8,FALSE)</f>
        <v>Si</v>
      </c>
      <c r="J77" s="159" t="str">
        <f>VLOOKUP(E77,VIP!$A$2:$O11975,8,FALSE)</f>
        <v>Si</v>
      </c>
      <c r="K77" s="159" t="str">
        <f>VLOOKUP(E77,VIP!$A$2:$O15549,6,0)</f>
        <v>NO</v>
      </c>
      <c r="L77" s="140" t="s">
        <v>2213</v>
      </c>
      <c r="M77" s="95" t="s">
        <v>2438</v>
      </c>
      <c r="N77" s="95" t="s">
        <v>2444</v>
      </c>
      <c r="O77" s="159" t="s">
        <v>2446</v>
      </c>
      <c r="P77" s="159"/>
      <c r="Q77" s="157" t="s">
        <v>2213</v>
      </c>
    </row>
    <row r="78" spans="1:17" s="123" customFormat="1" ht="18" x14ac:dyDescent="0.25">
      <c r="A78" s="159" t="str">
        <f>VLOOKUP(E78,'LISTADO ATM'!$A$2:$C$901,3,0)</f>
        <v>DISTRITO NACIONAL</v>
      </c>
      <c r="B78" s="150" t="s">
        <v>2659</v>
      </c>
      <c r="C78" s="96">
        <v>44426.507372685184</v>
      </c>
      <c r="D78" s="96" t="s">
        <v>2174</v>
      </c>
      <c r="E78" s="136">
        <v>327</v>
      </c>
      <c r="F78" s="159" t="str">
        <f>VLOOKUP(E78,VIP!$A$2:$O15109,2,0)</f>
        <v>DRBR327</v>
      </c>
      <c r="G78" s="159" t="str">
        <f>VLOOKUP(E78,'LISTADO ATM'!$A$2:$B$900,2,0)</f>
        <v xml:space="preserve">ATM UNP CCN (Nacional 27 de Febrero) </v>
      </c>
      <c r="H78" s="159" t="str">
        <f>VLOOKUP(E78,VIP!$A$2:$O20070,7,FALSE)</f>
        <v>Si</v>
      </c>
      <c r="I78" s="159" t="str">
        <f>VLOOKUP(E78,VIP!$A$2:$O12035,8,FALSE)</f>
        <v>Si</v>
      </c>
      <c r="J78" s="159" t="str">
        <f>VLOOKUP(E78,VIP!$A$2:$O11985,8,FALSE)</f>
        <v>Si</v>
      </c>
      <c r="K78" s="159" t="str">
        <f>VLOOKUP(E78,VIP!$A$2:$O15559,6,0)</f>
        <v>NO</v>
      </c>
      <c r="L78" s="140" t="s">
        <v>2213</v>
      </c>
      <c r="M78" s="95" t="s">
        <v>2438</v>
      </c>
      <c r="N78" s="95" t="s">
        <v>2444</v>
      </c>
      <c r="O78" s="159" t="s">
        <v>2446</v>
      </c>
      <c r="P78" s="159"/>
      <c r="Q78" s="157" t="s">
        <v>2213</v>
      </c>
    </row>
    <row r="79" spans="1:17" s="123" customFormat="1" ht="18" x14ac:dyDescent="0.25">
      <c r="A79" s="159" t="str">
        <f>VLOOKUP(E79,'LISTADO ATM'!$A$2:$C$901,3,0)</f>
        <v>ESTE</v>
      </c>
      <c r="B79" s="150" t="s">
        <v>2661</v>
      </c>
      <c r="C79" s="96">
        <v>44426.512800925928</v>
      </c>
      <c r="D79" s="96" t="s">
        <v>2174</v>
      </c>
      <c r="E79" s="136">
        <v>222</v>
      </c>
      <c r="F79" s="159" t="str">
        <f>VLOOKUP(E79,VIP!$A$2:$O15113,2,0)</f>
        <v>DRBR222</v>
      </c>
      <c r="G79" s="159" t="str">
        <f>VLOOKUP(E79,'LISTADO ATM'!$A$2:$B$900,2,0)</f>
        <v xml:space="preserve">ATM UNP Dominicus (La Romana) </v>
      </c>
      <c r="H79" s="159" t="str">
        <f>VLOOKUP(E79,VIP!$A$2:$O20074,7,FALSE)</f>
        <v>Si</v>
      </c>
      <c r="I79" s="159" t="str">
        <f>VLOOKUP(E79,VIP!$A$2:$O12039,8,FALSE)</f>
        <v>Si</v>
      </c>
      <c r="J79" s="159" t="str">
        <f>VLOOKUP(E79,VIP!$A$2:$O11989,8,FALSE)</f>
        <v>Si</v>
      </c>
      <c r="K79" s="159" t="str">
        <f>VLOOKUP(E79,VIP!$A$2:$O15563,6,0)</f>
        <v>NO</v>
      </c>
      <c r="L79" s="140" t="s">
        <v>2213</v>
      </c>
      <c r="M79" s="95" t="s">
        <v>2438</v>
      </c>
      <c r="N79" s="95" t="s">
        <v>2444</v>
      </c>
      <c r="O79" s="159" t="s">
        <v>2446</v>
      </c>
      <c r="P79" s="159"/>
      <c r="Q79" s="157" t="s">
        <v>2213</v>
      </c>
    </row>
    <row r="80" spans="1:17" s="123" customFormat="1" ht="18" x14ac:dyDescent="0.25">
      <c r="A80" s="159" t="str">
        <f>VLOOKUP(E80,'LISTADO ATM'!$A$2:$C$901,3,0)</f>
        <v>DISTRITO NACIONAL</v>
      </c>
      <c r="B80" s="150" t="s">
        <v>2666</v>
      </c>
      <c r="C80" s="96">
        <v>44426.57403935185</v>
      </c>
      <c r="D80" s="96" t="s">
        <v>2174</v>
      </c>
      <c r="E80" s="136">
        <v>113</v>
      </c>
      <c r="F80" s="159" t="str">
        <f>VLOOKUP(E80,VIP!$A$2:$O15120,2,0)</f>
        <v>DRBR113</v>
      </c>
      <c r="G80" s="159" t="str">
        <f>VLOOKUP(E80,'LISTADO ATM'!$A$2:$B$900,2,0)</f>
        <v xml:space="preserve">ATM Autoservicio Atalaya del Mar </v>
      </c>
      <c r="H80" s="159" t="str">
        <f>VLOOKUP(E80,VIP!$A$2:$O20081,7,FALSE)</f>
        <v>Si</v>
      </c>
      <c r="I80" s="159" t="str">
        <f>VLOOKUP(E80,VIP!$A$2:$O12046,8,FALSE)</f>
        <v>No</v>
      </c>
      <c r="J80" s="159" t="str">
        <f>VLOOKUP(E80,VIP!$A$2:$O11996,8,FALSE)</f>
        <v>No</v>
      </c>
      <c r="K80" s="159" t="str">
        <f>VLOOKUP(E80,VIP!$A$2:$O15570,6,0)</f>
        <v>NO</v>
      </c>
      <c r="L80" s="140" t="s">
        <v>2213</v>
      </c>
      <c r="M80" s="95" t="s">
        <v>2438</v>
      </c>
      <c r="N80" s="95" t="s">
        <v>2444</v>
      </c>
      <c r="O80" s="159" t="s">
        <v>2446</v>
      </c>
      <c r="P80" s="159"/>
      <c r="Q80" s="157" t="s">
        <v>2213</v>
      </c>
    </row>
    <row r="81" spans="1:17" s="123" customFormat="1" ht="18" x14ac:dyDescent="0.25">
      <c r="A81" s="159" t="str">
        <f>VLOOKUP(E81,'LISTADO ATM'!$A$2:$C$901,3,0)</f>
        <v>SUR</v>
      </c>
      <c r="B81" s="150" t="s">
        <v>2729</v>
      </c>
      <c r="C81" s="96">
        <v>44427.378217592595</v>
      </c>
      <c r="D81" s="96" t="s">
        <v>2174</v>
      </c>
      <c r="E81" s="136">
        <v>311</v>
      </c>
      <c r="F81" s="159" t="str">
        <f>VLOOKUP(E81,VIP!$A$2:$O15142,2,0)</f>
        <v>DRBR381</v>
      </c>
      <c r="G81" s="159" t="str">
        <f>VLOOKUP(E81,'LISTADO ATM'!$A$2:$B$900,2,0)</f>
        <v>ATM Plaza Eroski</v>
      </c>
      <c r="H81" s="159" t="str">
        <f>VLOOKUP(E81,VIP!$A$2:$O20103,7,FALSE)</f>
        <v>Si</v>
      </c>
      <c r="I81" s="159" t="str">
        <f>VLOOKUP(E81,VIP!$A$2:$O12068,8,FALSE)</f>
        <v>Si</v>
      </c>
      <c r="J81" s="159" t="str">
        <f>VLOOKUP(E81,VIP!$A$2:$O12018,8,FALSE)</f>
        <v>Si</v>
      </c>
      <c r="K81" s="159" t="str">
        <f>VLOOKUP(E81,VIP!$A$2:$O15592,6,0)</f>
        <v>NO</v>
      </c>
      <c r="L81" s="140" t="s">
        <v>2213</v>
      </c>
      <c r="M81" s="95" t="s">
        <v>2438</v>
      </c>
      <c r="N81" s="95" t="s">
        <v>2444</v>
      </c>
      <c r="O81" s="159" t="s">
        <v>2446</v>
      </c>
      <c r="P81" s="159"/>
      <c r="Q81" s="157" t="s">
        <v>2213</v>
      </c>
    </row>
    <row r="82" spans="1:17" s="123" customFormat="1" ht="18" x14ac:dyDescent="0.25">
      <c r="A82" s="159" t="str">
        <f>VLOOKUP(E82,'LISTADO ATM'!$A$2:$C$901,3,0)</f>
        <v>NORTE</v>
      </c>
      <c r="B82" s="150" t="s">
        <v>2723</v>
      </c>
      <c r="C82" s="96">
        <v>44427.406608796293</v>
      </c>
      <c r="D82" s="96" t="s">
        <v>2175</v>
      </c>
      <c r="E82" s="136">
        <v>635</v>
      </c>
      <c r="F82" s="159" t="str">
        <f>VLOOKUP(E82,VIP!$A$2:$O15136,2,0)</f>
        <v>DRBR12J</v>
      </c>
      <c r="G82" s="159" t="str">
        <f>VLOOKUP(E82,'LISTADO ATM'!$A$2:$B$900,2,0)</f>
        <v xml:space="preserve">ATM Zona Franca Tamboril </v>
      </c>
      <c r="H82" s="159" t="str">
        <f>VLOOKUP(E82,VIP!$A$2:$O20097,7,FALSE)</f>
        <v>Si</v>
      </c>
      <c r="I82" s="159" t="str">
        <f>VLOOKUP(E82,VIP!$A$2:$O12062,8,FALSE)</f>
        <v>Si</v>
      </c>
      <c r="J82" s="159" t="str">
        <f>VLOOKUP(E82,VIP!$A$2:$O12012,8,FALSE)</f>
        <v>Si</v>
      </c>
      <c r="K82" s="159" t="str">
        <f>VLOOKUP(E82,VIP!$A$2:$O15586,6,0)</f>
        <v>NO</v>
      </c>
      <c r="L82" s="140" t="s">
        <v>2213</v>
      </c>
      <c r="M82" s="95" t="s">
        <v>2438</v>
      </c>
      <c r="N82" s="95" t="s">
        <v>2444</v>
      </c>
      <c r="O82" s="159" t="s">
        <v>2583</v>
      </c>
      <c r="P82" s="159"/>
      <c r="Q82" s="157" t="s">
        <v>2213</v>
      </c>
    </row>
    <row r="83" spans="1:17" s="123" customFormat="1" ht="18" x14ac:dyDescent="0.25">
      <c r="A83" s="159" t="str">
        <f>VLOOKUP(E83,'LISTADO ATM'!$A$2:$C$901,3,0)</f>
        <v>DISTRITO NACIONAL</v>
      </c>
      <c r="B83" s="150" t="s">
        <v>2755</v>
      </c>
      <c r="C83" s="96">
        <v>44427.473171296297</v>
      </c>
      <c r="D83" s="96" t="s">
        <v>2174</v>
      </c>
      <c r="E83" s="136">
        <v>169</v>
      </c>
      <c r="F83" s="159" t="str">
        <f>VLOOKUP(E83,VIP!$A$2:$O15147,2,0)</f>
        <v>DRBR169</v>
      </c>
      <c r="G83" s="159" t="str">
        <f>VLOOKUP(E83,'LISTADO ATM'!$A$2:$B$900,2,0)</f>
        <v xml:space="preserve">ATM Oficina Caonabo </v>
      </c>
      <c r="H83" s="159" t="str">
        <f>VLOOKUP(E83,VIP!$A$2:$O20108,7,FALSE)</f>
        <v>Si</v>
      </c>
      <c r="I83" s="159" t="str">
        <f>VLOOKUP(E83,VIP!$A$2:$O12073,8,FALSE)</f>
        <v>Si</v>
      </c>
      <c r="J83" s="159" t="str">
        <f>VLOOKUP(E83,VIP!$A$2:$O12023,8,FALSE)</f>
        <v>Si</v>
      </c>
      <c r="K83" s="159" t="str">
        <f>VLOOKUP(E83,VIP!$A$2:$O15597,6,0)</f>
        <v>NO</v>
      </c>
      <c r="L83" s="140" t="s">
        <v>2213</v>
      </c>
      <c r="M83" s="95" t="s">
        <v>2438</v>
      </c>
      <c r="N83" s="95" t="s">
        <v>2444</v>
      </c>
      <c r="O83" s="159" t="s">
        <v>2446</v>
      </c>
      <c r="P83" s="159"/>
      <c r="Q83" s="157" t="s">
        <v>2213</v>
      </c>
    </row>
    <row r="84" spans="1:17" s="123" customFormat="1" ht="18" x14ac:dyDescent="0.25">
      <c r="A84" s="159" t="str">
        <f>VLOOKUP(E84,'LISTADO ATM'!$A$2:$C$901,3,0)</f>
        <v>DISTRITO NACIONAL</v>
      </c>
      <c r="B84" s="150" t="s">
        <v>2745</v>
      </c>
      <c r="C84" s="96">
        <v>44427.59107638889</v>
      </c>
      <c r="D84" s="96" t="s">
        <v>2174</v>
      </c>
      <c r="E84" s="136">
        <v>162</v>
      </c>
      <c r="F84" s="159" t="str">
        <f>VLOOKUP(E84,VIP!$A$2:$O15137,2,0)</f>
        <v>DRBR162</v>
      </c>
      <c r="G84" s="159" t="str">
        <f>VLOOKUP(E84,'LISTADO ATM'!$A$2:$B$900,2,0)</f>
        <v xml:space="preserve">ATM Oficina Tiradentes I </v>
      </c>
      <c r="H84" s="159" t="str">
        <f>VLOOKUP(E84,VIP!$A$2:$O20098,7,FALSE)</f>
        <v>Si</v>
      </c>
      <c r="I84" s="159" t="str">
        <f>VLOOKUP(E84,VIP!$A$2:$O12063,8,FALSE)</f>
        <v>Si</v>
      </c>
      <c r="J84" s="159" t="str">
        <f>VLOOKUP(E84,VIP!$A$2:$O12013,8,FALSE)</f>
        <v>Si</v>
      </c>
      <c r="K84" s="159" t="str">
        <f>VLOOKUP(E84,VIP!$A$2:$O15587,6,0)</f>
        <v>NO</v>
      </c>
      <c r="L84" s="140" t="s">
        <v>2213</v>
      </c>
      <c r="M84" s="95" t="s">
        <v>2438</v>
      </c>
      <c r="N84" s="95" t="s">
        <v>2444</v>
      </c>
      <c r="O84" s="159" t="s">
        <v>2446</v>
      </c>
      <c r="P84" s="159"/>
      <c r="Q84" s="157" t="s">
        <v>2213</v>
      </c>
    </row>
    <row r="85" spans="1:17" s="123" customFormat="1" ht="18" x14ac:dyDescent="0.25">
      <c r="A85" s="159" t="str">
        <f>VLOOKUP(E85,'LISTADO ATM'!$A$2:$C$901,3,0)</f>
        <v>DISTRITO NACIONAL</v>
      </c>
      <c r="B85" s="150" t="s">
        <v>2774</v>
      </c>
      <c r="C85" s="96">
        <v>44427.625347222223</v>
      </c>
      <c r="D85" s="96" t="s">
        <v>2174</v>
      </c>
      <c r="E85" s="136">
        <v>13</v>
      </c>
      <c r="F85" s="159" t="str">
        <f>VLOOKUP(E85,VIP!$A$2:$O15143,2,0)</f>
        <v>DRBR013</v>
      </c>
      <c r="G85" s="159" t="str">
        <f>VLOOKUP(E85,'LISTADO ATM'!$A$2:$B$900,2,0)</f>
        <v xml:space="preserve">ATM CDEEE </v>
      </c>
      <c r="H85" s="159" t="str">
        <f>VLOOKUP(E85,VIP!$A$2:$O20104,7,FALSE)</f>
        <v>Si</v>
      </c>
      <c r="I85" s="159" t="str">
        <f>VLOOKUP(E85,VIP!$A$2:$O12069,8,FALSE)</f>
        <v>Si</v>
      </c>
      <c r="J85" s="159" t="str">
        <f>VLOOKUP(E85,VIP!$A$2:$O12019,8,FALSE)</f>
        <v>Si</v>
      </c>
      <c r="K85" s="159" t="str">
        <f>VLOOKUP(E85,VIP!$A$2:$O15593,6,0)</f>
        <v>NO</v>
      </c>
      <c r="L85" s="140" t="s">
        <v>2213</v>
      </c>
      <c r="M85" s="95" t="s">
        <v>2438</v>
      </c>
      <c r="N85" s="95" t="s">
        <v>2609</v>
      </c>
      <c r="O85" s="159" t="s">
        <v>2446</v>
      </c>
      <c r="P85" s="159"/>
      <c r="Q85" s="157" t="s">
        <v>2213</v>
      </c>
    </row>
    <row r="86" spans="1:17" s="123" customFormat="1" ht="18" x14ac:dyDescent="0.25">
      <c r="A86" s="159" t="str">
        <f>VLOOKUP(E86,'LISTADO ATM'!$A$2:$C$901,3,0)</f>
        <v>SUR</v>
      </c>
      <c r="B86" s="150" t="s">
        <v>2768</v>
      </c>
      <c r="C86" s="96">
        <v>44427.658530092594</v>
      </c>
      <c r="D86" s="96" t="s">
        <v>2174</v>
      </c>
      <c r="E86" s="136">
        <v>616</v>
      </c>
      <c r="F86" s="159" t="str">
        <f>VLOOKUP(E86,VIP!$A$2:$O15137,2,0)</f>
        <v>DRBR187</v>
      </c>
      <c r="G86" s="159" t="str">
        <f>VLOOKUP(E86,'LISTADO ATM'!$A$2:$B$900,2,0)</f>
        <v xml:space="preserve">ATM 5ta. Brigada Barahona </v>
      </c>
      <c r="H86" s="159" t="str">
        <f>VLOOKUP(E86,VIP!$A$2:$O20098,7,FALSE)</f>
        <v>Si</v>
      </c>
      <c r="I86" s="159" t="str">
        <f>VLOOKUP(E86,VIP!$A$2:$O12063,8,FALSE)</f>
        <v>Si</v>
      </c>
      <c r="J86" s="159" t="str">
        <f>VLOOKUP(E86,VIP!$A$2:$O12013,8,FALSE)</f>
        <v>Si</v>
      </c>
      <c r="K86" s="159" t="str">
        <f>VLOOKUP(E86,VIP!$A$2:$O15587,6,0)</f>
        <v>NO</v>
      </c>
      <c r="L86" s="140" t="s">
        <v>2213</v>
      </c>
      <c r="M86" s="95" t="s">
        <v>2438</v>
      </c>
      <c r="N86" s="95" t="s">
        <v>2609</v>
      </c>
      <c r="O86" s="159" t="s">
        <v>2446</v>
      </c>
      <c r="P86" s="159"/>
      <c r="Q86" s="157" t="s">
        <v>2213</v>
      </c>
    </row>
    <row r="87" spans="1:17" s="123" customFormat="1" ht="18" x14ac:dyDescent="0.25">
      <c r="A87" s="159" t="str">
        <f>VLOOKUP(E87,'LISTADO ATM'!$A$2:$C$901,3,0)</f>
        <v>DISTRITO NACIONAL</v>
      </c>
      <c r="B87" s="150" t="s">
        <v>2767</v>
      </c>
      <c r="C87" s="96">
        <v>44427.659733796296</v>
      </c>
      <c r="D87" s="96" t="s">
        <v>2174</v>
      </c>
      <c r="E87" s="136">
        <v>517</v>
      </c>
      <c r="F87" s="159" t="str">
        <f>VLOOKUP(E87,VIP!$A$2:$O15136,2,0)</f>
        <v>DRBR517</v>
      </c>
      <c r="G87" s="159" t="str">
        <f>VLOOKUP(E87,'LISTADO ATM'!$A$2:$B$900,2,0)</f>
        <v xml:space="preserve">ATM Autobanco Oficina Sans Soucí </v>
      </c>
      <c r="H87" s="159" t="str">
        <f>VLOOKUP(E87,VIP!$A$2:$O20097,7,FALSE)</f>
        <v>Si</v>
      </c>
      <c r="I87" s="159" t="str">
        <f>VLOOKUP(E87,VIP!$A$2:$O12062,8,FALSE)</f>
        <v>Si</v>
      </c>
      <c r="J87" s="159" t="str">
        <f>VLOOKUP(E87,VIP!$A$2:$O12012,8,FALSE)</f>
        <v>Si</v>
      </c>
      <c r="K87" s="159" t="str">
        <f>VLOOKUP(E87,VIP!$A$2:$O15586,6,0)</f>
        <v>SI</v>
      </c>
      <c r="L87" s="140" t="s">
        <v>2213</v>
      </c>
      <c r="M87" s="95" t="s">
        <v>2438</v>
      </c>
      <c r="N87" s="95" t="s">
        <v>2444</v>
      </c>
      <c r="O87" s="159" t="s">
        <v>2446</v>
      </c>
      <c r="P87" s="159"/>
      <c r="Q87" s="157" t="s">
        <v>2213</v>
      </c>
    </row>
    <row r="88" spans="1:17" s="123" customFormat="1" ht="18" x14ac:dyDescent="0.25">
      <c r="A88" s="159" t="str">
        <f>VLOOKUP(E88,'LISTADO ATM'!$A$2:$C$901,3,0)</f>
        <v>SUR</v>
      </c>
      <c r="B88" s="150" t="s">
        <v>2766</v>
      </c>
      <c r="C88" s="96">
        <v>44427.660381944443</v>
      </c>
      <c r="D88" s="96" t="s">
        <v>2174</v>
      </c>
      <c r="E88" s="136">
        <v>512</v>
      </c>
      <c r="F88" s="159" t="str">
        <f>VLOOKUP(E88,VIP!$A$2:$O15135,2,0)</f>
        <v>DRBR512</v>
      </c>
      <c r="G88" s="159" t="str">
        <f>VLOOKUP(E88,'LISTADO ATM'!$A$2:$B$900,2,0)</f>
        <v>ATM Plaza Jesús Ferreira</v>
      </c>
      <c r="H88" s="159" t="str">
        <f>VLOOKUP(E88,VIP!$A$2:$O20096,7,FALSE)</f>
        <v>N/A</v>
      </c>
      <c r="I88" s="159" t="str">
        <f>VLOOKUP(E88,VIP!$A$2:$O12061,8,FALSE)</f>
        <v>N/A</v>
      </c>
      <c r="J88" s="159" t="str">
        <f>VLOOKUP(E88,VIP!$A$2:$O12011,8,FALSE)</f>
        <v>N/A</v>
      </c>
      <c r="K88" s="159" t="str">
        <f>VLOOKUP(E88,VIP!$A$2:$O15585,6,0)</f>
        <v>N/A</v>
      </c>
      <c r="L88" s="140" t="s">
        <v>2213</v>
      </c>
      <c r="M88" s="95" t="s">
        <v>2438</v>
      </c>
      <c r="N88" s="95" t="s">
        <v>2444</v>
      </c>
      <c r="O88" s="159" t="s">
        <v>2446</v>
      </c>
      <c r="P88" s="159"/>
      <c r="Q88" s="157" t="s">
        <v>2213</v>
      </c>
    </row>
    <row r="89" spans="1:17" s="123" customFormat="1" ht="18" x14ac:dyDescent="0.25">
      <c r="A89" s="159" t="str">
        <f>VLOOKUP(E89,'LISTADO ATM'!$A$2:$C$901,3,0)</f>
        <v>DISTRITO NACIONAL</v>
      </c>
      <c r="B89" s="150" t="s">
        <v>2715</v>
      </c>
      <c r="C89" s="96">
        <v>44427.335694444446</v>
      </c>
      <c r="D89" s="96" t="s">
        <v>2174</v>
      </c>
      <c r="E89" s="136">
        <v>165</v>
      </c>
      <c r="F89" s="159" t="str">
        <f>VLOOKUP(E89,VIP!$A$2:$O15134,2,0)</f>
        <v>DRBR165</v>
      </c>
      <c r="G89" s="159" t="str">
        <f>VLOOKUP(E89,'LISTADO ATM'!$A$2:$B$900,2,0)</f>
        <v>ATM Autoservicio Megacentro</v>
      </c>
      <c r="H89" s="159" t="str">
        <f>VLOOKUP(E89,VIP!$A$2:$O20095,7,FALSE)</f>
        <v>Si</v>
      </c>
      <c r="I89" s="159" t="str">
        <f>VLOOKUP(E89,VIP!$A$2:$O12060,8,FALSE)</f>
        <v>Si</v>
      </c>
      <c r="J89" s="159" t="str">
        <f>VLOOKUP(E89,VIP!$A$2:$O12010,8,FALSE)</f>
        <v>Si</v>
      </c>
      <c r="K89" s="159" t="str">
        <f>VLOOKUP(E89,VIP!$A$2:$O15584,6,0)</f>
        <v>SI</v>
      </c>
      <c r="L89" s="140" t="s">
        <v>2719</v>
      </c>
      <c r="M89" s="95" t="s">
        <v>2438</v>
      </c>
      <c r="N89" s="95" t="s">
        <v>2444</v>
      </c>
      <c r="O89" s="159" t="s">
        <v>2446</v>
      </c>
      <c r="P89" s="159"/>
      <c r="Q89" s="157" t="s">
        <v>2719</v>
      </c>
    </row>
    <row r="90" spans="1:17" s="123" customFormat="1" ht="18" x14ac:dyDescent="0.25">
      <c r="A90" s="159" t="str">
        <f>VLOOKUP(E90,'LISTADO ATM'!$A$2:$C$901,3,0)</f>
        <v>DISTRITO NACIONAL</v>
      </c>
      <c r="B90" s="150" t="s">
        <v>2713</v>
      </c>
      <c r="C90" s="96">
        <v>44427.341944444444</v>
      </c>
      <c r="D90" s="96" t="s">
        <v>2174</v>
      </c>
      <c r="E90" s="136">
        <v>243</v>
      </c>
      <c r="F90" s="159" t="str">
        <f>VLOOKUP(E90,VIP!$A$2:$O15132,2,0)</f>
        <v>DRBR243</v>
      </c>
      <c r="G90" s="159" t="str">
        <f>VLOOKUP(E90,'LISTADO ATM'!$A$2:$B$900,2,0)</f>
        <v xml:space="preserve">ATM Autoservicio Plaza Central  </v>
      </c>
      <c r="H90" s="159" t="str">
        <f>VLOOKUP(E90,VIP!$A$2:$O20093,7,FALSE)</f>
        <v>Si</v>
      </c>
      <c r="I90" s="159" t="str">
        <f>VLOOKUP(E90,VIP!$A$2:$O12058,8,FALSE)</f>
        <v>Si</v>
      </c>
      <c r="J90" s="159" t="str">
        <f>VLOOKUP(E90,VIP!$A$2:$O12008,8,FALSE)</f>
        <v>Si</v>
      </c>
      <c r="K90" s="159" t="str">
        <f>VLOOKUP(E90,VIP!$A$2:$O15582,6,0)</f>
        <v>SI</v>
      </c>
      <c r="L90" s="140" t="s">
        <v>2719</v>
      </c>
      <c r="M90" s="95" t="s">
        <v>2438</v>
      </c>
      <c r="N90" s="95" t="s">
        <v>2444</v>
      </c>
      <c r="O90" s="159" t="s">
        <v>2446</v>
      </c>
      <c r="P90" s="159"/>
      <c r="Q90" s="157" t="s">
        <v>2719</v>
      </c>
    </row>
    <row r="91" spans="1:17" s="123" customFormat="1" ht="18" x14ac:dyDescent="0.25">
      <c r="A91" s="159" t="str">
        <f>VLOOKUP(E91,'[1]LISTADO ATM'!$A$2:$C$902,3,0)</f>
        <v>DISTRITO NACIONAL</v>
      </c>
      <c r="B91" s="150" t="s">
        <v>2616</v>
      </c>
      <c r="C91" s="96">
        <v>44419.692395833335</v>
      </c>
      <c r="D91" s="96" t="s">
        <v>2174</v>
      </c>
      <c r="E91" s="136">
        <v>446</v>
      </c>
      <c r="F91" s="159" t="str">
        <f>VLOOKUP(E91,[1]VIP!$A$2:$O14930,2,0)</f>
        <v>DRBR446</v>
      </c>
      <c r="G91" s="159" t="str">
        <f>VLOOKUP(E91,'[1]LISTADO ATM'!$A$2:$B$901,2,0)</f>
        <v>ATM Hipodromo V Centenario</v>
      </c>
      <c r="H91" s="159" t="str">
        <f>VLOOKUP(E91,[1]VIP!$A$2:$O19891,7,FALSE)</f>
        <v>Si</v>
      </c>
      <c r="I91" s="159" t="str">
        <f>VLOOKUP(E91,[1]VIP!$A$2:$O11856,8,FALSE)</f>
        <v>Si</v>
      </c>
      <c r="J91" s="159" t="str">
        <f>VLOOKUP(E91,[1]VIP!$A$2:$O11806,8,FALSE)</f>
        <v>Si</v>
      </c>
      <c r="K91" s="159" t="str">
        <f>VLOOKUP(E91,[1]VIP!$A$2:$O15380,6,0)</f>
        <v>NO</v>
      </c>
      <c r="L91" s="140" t="s">
        <v>2239</v>
      </c>
      <c r="M91" s="95" t="s">
        <v>2438</v>
      </c>
      <c r="N91" s="95" t="s">
        <v>2444</v>
      </c>
      <c r="O91" s="159" t="s">
        <v>2446</v>
      </c>
      <c r="P91" s="159"/>
      <c r="Q91" s="95" t="s">
        <v>2239</v>
      </c>
    </row>
    <row r="92" spans="1:17" s="123" customFormat="1" ht="18" x14ac:dyDescent="0.25">
      <c r="A92" s="159" t="str">
        <f>VLOOKUP(E92,'LISTADO ATM'!$A$2:$C$901,3,0)</f>
        <v>DISTRITO NACIONAL</v>
      </c>
      <c r="B92" s="150" t="s">
        <v>2621</v>
      </c>
      <c r="C92" s="96">
        <v>44422.181979166664</v>
      </c>
      <c r="D92" s="96" t="s">
        <v>2174</v>
      </c>
      <c r="E92" s="136">
        <v>938</v>
      </c>
      <c r="F92" s="159" t="str">
        <f>VLOOKUP(E92,VIP!$A$2:$O14935,2,0)</f>
        <v>DRBR938</v>
      </c>
      <c r="G92" s="159" t="str">
        <f>VLOOKUP(E92,'LISTADO ATM'!$A$2:$B$900,2,0)</f>
        <v>ATM Autobanco Plaza Moderna</v>
      </c>
      <c r="H92" s="159" t="str">
        <f>VLOOKUP(E92,VIP!$A$2:$O19896,7,FALSE)</f>
        <v>Si</v>
      </c>
      <c r="I92" s="159" t="str">
        <f>VLOOKUP(E92,VIP!$A$2:$O11861,8,FALSE)</f>
        <v>Si</v>
      </c>
      <c r="J92" s="159" t="str">
        <f>VLOOKUP(E92,VIP!$A$2:$O11811,8,FALSE)</f>
        <v>Si</v>
      </c>
      <c r="K92" s="159" t="str">
        <f>VLOOKUP(E92,VIP!$A$2:$O15385,6,0)</f>
        <v>NO</v>
      </c>
      <c r="L92" s="140" t="s">
        <v>2239</v>
      </c>
      <c r="M92" s="95" t="s">
        <v>2438</v>
      </c>
      <c r="N92" s="210" t="s">
        <v>2735</v>
      </c>
      <c r="O92" s="159" t="s">
        <v>2446</v>
      </c>
      <c r="P92" s="159"/>
      <c r="Q92" s="95" t="s">
        <v>2239</v>
      </c>
    </row>
    <row r="93" spans="1:17" s="123" customFormat="1" ht="18" x14ac:dyDescent="0.25">
      <c r="A93" s="159" t="str">
        <f>VLOOKUP(E93,'LISTADO ATM'!$A$2:$C$901,3,0)</f>
        <v>DISTRITO NACIONAL</v>
      </c>
      <c r="B93" s="150" t="s">
        <v>2626</v>
      </c>
      <c r="C93" s="96">
        <v>44422.712442129632</v>
      </c>
      <c r="D93" s="96" t="s">
        <v>2174</v>
      </c>
      <c r="E93" s="136">
        <v>735</v>
      </c>
      <c r="F93" s="159" t="str">
        <f>VLOOKUP(E93,VIP!$A$2:$O14946,2,0)</f>
        <v>DRBR179</v>
      </c>
      <c r="G93" s="159" t="str">
        <f>VLOOKUP(E93,'LISTADO ATM'!$A$2:$B$900,2,0)</f>
        <v xml:space="preserve">ATM Oficina Independencia II  </v>
      </c>
      <c r="H93" s="159" t="str">
        <f>VLOOKUP(E93,VIP!$A$2:$O19907,7,FALSE)</f>
        <v>Si</v>
      </c>
      <c r="I93" s="159" t="str">
        <f>VLOOKUP(E93,VIP!$A$2:$O11872,8,FALSE)</f>
        <v>Si</v>
      </c>
      <c r="J93" s="159" t="str">
        <f>VLOOKUP(E93,VIP!$A$2:$O11822,8,FALSE)</f>
        <v>Si</v>
      </c>
      <c r="K93" s="159" t="str">
        <f>VLOOKUP(E93,VIP!$A$2:$O15396,6,0)</f>
        <v>NO</v>
      </c>
      <c r="L93" s="140" t="s">
        <v>2239</v>
      </c>
      <c r="M93" s="95" t="s">
        <v>2438</v>
      </c>
      <c r="N93" s="95" t="s">
        <v>2444</v>
      </c>
      <c r="O93" s="159" t="s">
        <v>2446</v>
      </c>
      <c r="P93" s="159"/>
      <c r="Q93" s="95" t="s">
        <v>2239</v>
      </c>
    </row>
    <row r="94" spans="1:17" s="123" customFormat="1" ht="18" x14ac:dyDescent="0.25">
      <c r="A94" s="159" t="str">
        <f>VLOOKUP(E94,'LISTADO ATM'!$A$2:$C$901,3,0)</f>
        <v>SUR</v>
      </c>
      <c r="B94" s="150" t="s">
        <v>2644</v>
      </c>
      <c r="C94" s="96">
        <v>44425.698541666665</v>
      </c>
      <c r="D94" s="96" t="s">
        <v>2174</v>
      </c>
      <c r="E94" s="136">
        <v>297</v>
      </c>
      <c r="F94" s="159" t="str">
        <f>VLOOKUP(E94,VIP!$A$2:$O15103,2,0)</f>
        <v>DRBR297</v>
      </c>
      <c r="G94" s="159" t="str">
        <f>VLOOKUP(E94,'LISTADO ATM'!$A$2:$B$900,2,0)</f>
        <v xml:space="preserve">ATM S/M Cadena Ocoa </v>
      </c>
      <c r="H94" s="159" t="str">
        <f>VLOOKUP(E94,VIP!$A$2:$O20064,7,FALSE)</f>
        <v>Si</v>
      </c>
      <c r="I94" s="159" t="str">
        <f>VLOOKUP(E94,VIP!$A$2:$O12029,8,FALSE)</f>
        <v>Si</v>
      </c>
      <c r="J94" s="159" t="str">
        <f>VLOOKUP(E94,VIP!$A$2:$O11979,8,FALSE)</f>
        <v>Si</v>
      </c>
      <c r="K94" s="159" t="str">
        <f>VLOOKUP(E94,VIP!$A$2:$O15553,6,0)</f>
        <v>NO</v>
      </c>
      <c r="L94" s="140" t="s">
        <v>2239</v>
      </c>
      <c r="M94" s="95" t="s">
        <v>2438</v>
      </c>
      <c r="N94" s="95" t="s">
        <v>2609</v>
      </c>
      <c r="O94" s="159" t="s">
        <v>2446</v>
      </c>
      <c r="P94" s="159"/>
      <c r="Q94" s="157" t="s">
        <v>2239</v>
      </c>
    </row>
    <row r="95" spans="1:17" s="123" customFormat="1" ht="18" x14ac:dyDescent="0.25">
      <c r="A95" s="159" t="str">
        <f>VLOOKUP(E95,'LISTADO ATM'!$A$2:$C$901,3,0)</f>
        <v>DISTRITO NACIONAL</v>
      </c>
      <c r="B95" s="150" t="s">
        <v>2680</v>
      </c>
      <c r="C95" s="96">
        <v>44426.6872337963</v>
      </c>
      <c r="D95" s="96" t="s">
        <v>2174</v>
      </c>
      <c r="E95" s="136">
        <v>43</v>
      </c>
      <c r="F95" s="159" t="str">
        <f>VLOOKUP(E95,VIP!$A$2:$O15150,2,0)</f>
        <v>DRBR043</v>
      </c>
      <c r="G95" s="159" t="str">
        <f>VLOOKUP(E95,'LISTADO ATM'!$A$2:$B$900,2,0)</f>
        <v xml:space="preserve">ATM Zona Franca San Isidro </v>
      </c>
      <c r="H95" s="159" t="str">
        <f>VLOOKUP(E95,VIP!$A$2:$O20111,7,FALSE)</f>
        <v>Si</v>
      </c>
      <c r="I95" s="159" t="str">
        <f>VLOOKUP(E95,VIP!$A$2:$O12076,8,FALSE)</f>
        <v>No</v>
      </c>
      <c r="J95" s="159" t="str">
        <f>VLOOKUP(E95,VIP!$A$2:$O12026,8,FALSE)</f>
        <v>No</v>
      </c>
      <c r="K95" s="159" t="str">
        <f>VLOOKUP(E95,VIP!$A$2:$O15600,6,0)</f>
        <v>NO</v>
      </c>
      <c r="L95" s="140" t="s">
        <v>2239</v>
      </c>
      <c r="M95" s="95" t="s">
        <v>2438</v>
      </c>
      <c r="N95" s="95" t="s">
        <v>2609</v>
      </c>
      <c r="O95" s="159" t="s">
        <v>2446</v>
      </c>
      <c r="P95" s="159"/>
      <c r="Q95" s="157" t="s">
        <v>2239</v>
      </c>
    </row>
    <row r="96" spans="1:17" s="123" customFormat="1" ht="18" x14ac:dyDescent="0.25">
      <c r="A96" s="159" t="str">
        <f>VLOOKUP(E96,'LISTADO ATM'!$A$2:$C$901,3,0)</f>
        <v>NORTE</v>
      </c>
      <c r="B96" s="150" t="s">
        <v>2701</v>
      </c>
      <c r="C96" s="96">
        <v>44427.225138888891</v>
      </c>
      <c r="D96" s="96" t="s">
        <v>2175</v>
      </c>
      <c r="E96" s="136">
        <v>257</v>
      </c>
      <c r="F96" s="159" t="str">
        <f>VLOOKUP(E96,VIP!$A$2:$O15135,2,0)</f>
        <v>DRBR257</v>
      </c>
      <c r="G96" s="159" t="str">
        <f>VLOOKUP(E96,'LISTADO ATM'!$A$2:$B$900,2,0)</f>
        <v xml:space="preserve">ATM S/M Pola (Santiago) </v>
      </c>
      <c r="H96" s="159" t="str">
        <f>VLOOKUP(E96,VIP!$A$2:$O20096,7,FALSE)</f>
        <v>Si</v>
      </c>
      <c r="I96" s="159" t="str">
        <f>VLOOKUP(E96,VIP!$A$2:$O12061,8,FALSE)</f>
        <v>Si</v>
      </c>
      <c r="J96" s="159" t="str">
        <f>VLOOKUP(E96,VIP!$A$2:$O12011,8,FALSE)</f>
        <v>Si</v>
      </c>
      <c r="K96" s="159" t="str">
        <f>VLOOKUP(E96,VIP!$A$2:$O15585,6,0)</f>
        <v>NO</v>
      </c>
      <c r="L96" s="140" t="s">
        <v>2239</v>
      </c>
      <c r="M96" s="95" t="s">
        <v>2438</v>
      </c>
      <c r="N96" s="95" t="s">
        <v>2444</v>
      </c>
      <c r="O96" s="159" t="s">
        <v>2583</v>
      </c>
      <c r="P96" s="159"/>
      <c r="Q96" s="157" t="s">
        <v>2239</v>
      </c>
    </row>
    <row r="97" spans="1:17" s="123" customFormat="1" ht="18" x14ac:dyDescent="0.25">
      <c r="A97" s="159" t="str">
        <f>VLOOKUP(E97,'LISTADO ATM'!$A$2:$C$901,3,0)</f>
        <v>NORTE</v>
      </c>
      <c r="B97" s="150" t="s">
        <v>2717</v>
      </c>
      <c r="C97" s="96">
        <v>44427.315879629627</v>
      </c>
      <c r="D97" s="96" t="s">
        <v>2175</v>
      </c>
      <c r="E97" s="136">
        <v>650</v>
      </c>
      <c r="F97" s="159" t="str">
        <f>VLOOKUP(E97,VIP!$A$2:$O15136,2,0)</f>
        <v>DRBR650</v>
      </c>
      <c r="G97" s="159" t="str">
        <f>VLOOKUP(E97,'LISTADO ATM'!$A$2:$B$900,2,0)</f>
        <v>ATM Edificio 911 (Santiago)</v>
      </c>
      <c r="H97" s="159" t="str">
        <f>VLOOKUP(E97,VIP!$A$2:$O20097,7,FALSE)</f>
        <v>Si</v>
      </c>
      <c r="I97" s="159" t="str">
        <f>VLOOKUP(E97,VIP!$A$2:$O12062,8,FALSE)</f>
        <v>Si</v>
      </c>
      <c r="J97" s="159" t="str">
        <f>VLOOKUP(E97,VIP!$A$2:$O12012,8,FALSE)</f>
        <v>Si</v>
      </c>
      <c r="K97" s="159" t="str">
        <f>VLOOKUP(E97,VIP!$A$2:$O15586,6,0)</f>
        <v>NO</v>
      </c>
      <c r="L97" s="140" t="s">
        <v>2239</v>
      </c>
      <c r="M97" s="95" t="s">
        <v>2438</v>
      </c>
      <c r="N97" s="95" t="s">
        <v>2444</v>
      </c>
      <c r="O97" s="159" t="s">
        <v>2583</v>
      </c>
      <c r="P97" s="159"/>
      <c r="Q97" s="157" t="s">
        <v>2239</v>
      </c>
    </row>
    <row r="98" spans="1:17" s="123" customFormat="1" ht="18" x14ac:dyDescent="0.25">
      <c r="A98" s="159" t="str">
        <f>VLOOKUP(E98,'LISTADO ATM'!$A$2:$C$901,3,0)</f>
        <v>DISTRITO NACIONAL</v>
      </c>
      <c r="B98" s="150" t="s">
        <v>2728</v>
      </c>
      <c r="C98" s="96">
        <v>44427.378321759257</v>
      </c>
      <c r="D98" s="96" t="s">
        <v>2174</v>
      </c>
      <c r="E98" s="136">
        <v>935</v>
      </c>
      <c r="F98" s="159" t="str">
        <f>VLOOKUP(E98,VIP!$A$2:$O15141,2,0)</f>
        <v>DRBR16J</v>
      </c>
      <c r="G98" s="159" t="str">
        <f>VLOOKUP(E98,'LISTADO ATM'!$A$2:$B$900,2,0)</f>
        <v xml:space="preserve">ATM Oficina John F. Kennedy </v>
      </c>
      <c r="H98" s="159" t="str">
        <f>VLOOKUP(E98,VIP!$A$2:$O20102,7,FALSE)</f>
        <v>Si</v>
      </c>
      <c r="I98" s="159" t="str">
        <f>VLOOKUP(E98,VIP!$A$2:$O12067,8,FALSE)</f>
        <v>Si</v>
      </c>
      <c r="J98" s="159" t="str">
        <f>VLOOKUP(E98,VIP!$A$2:$O12017,8,FALSE)</f>
        <v>Si</v>
      </c>
      <c r="K98" s="159" t="str">
        <f>VLOOKUP(E98,VIP!$A$2:$O15591,6,0)</f>
        <v>SI</v>
      </c>
      <c r="L98" s="140" t="s">
        <v>2239</v>
      </c>
      <c r="M98" s="95" t="s">
        <v>2438</v>
      </c>
      <c r="N98" s="95" t="s">
        <v>2444</v>
      </c>
      <c r="O98" s="159" t="s">
        <v>2446</v>
      </c>
      <c r="P98" s="159"/>
      <c r="Q98" s="157" t="s">
        <v>2239</v>
      </c>
    </row>
    <row r="99" spans="1:17" s="123" customFormat="1" ht="18" x14ac:dyDescent="0.25">
      <c r="A99" s="159" t="str">
        <f>VLOOKUP(E99,'LISTADO ATM'!$A$2:$C$901,3,0)</f>
        <v>DISTRITO NACIONAL</v>
      </c>
      <c r="B99" s="150" t="s">
        <v>2637</v>
      </c>
      <c r="C99" s="96">
        <v>44424.985775462963</v>
      </c>
      <c r="D99" s="96" t="s">
        <v>2441</v>
      </c>
      <c r="E99" s="136">
        <v>793</v>
      </c>
      <c r="F99" s="159" t="str">
        <f>VLOOKUP(E99,VIP!$A$2:$O15014,2,0)</f>
        <v>DRBR793</v>
      </c>
      <c r="G99" s="159" t="str">
        <f>VLOOKUP(E99,'LISTADO ATM'!$A$2:$B$900,2,0)</f>
        <v xml:space="preserve">ATM Centro de Caja Agora Mall </v>
      </c>
      <c r="H99" s="159" t="str">
        <f>VLOOKUP(E99,VIP!$A$2:$O19975,7,FALSE)</f>
        <v>Si</v>
      </c>
      <c r="I99" s="159" t="str">
        <f>VLOOKUP(E99,VIP!$A$2:$O11940,8,FALSE)</f>
        <v>Si</v>
      </c>
      <c r="J99" s="159" t="str">
        <f>VLOOKUP(E99,VIP!$A$2:$O11890,8,FALSE)</f>
        <v>Si</v>
      </c>
      <c r="K99" s="159" t="str">
        <f>VLOOKUP(E99,VIP!$A$2:$O15464,6,0)</f>
        <v>NO</v>
      </c>
      <c r="L99" s="140" t="s">
        <v>2627</v>
      </c>
      <c r="M99" s="95" t="s">
        <v>2438</v>
      </c>
      <c r="N99" s="210" t="s">
        <v>2735</v>
      </c>
      <c r="O99" s="159" t="s">
        <v>2445</v>
      </c>
      <c r="P99" s="159"/>
      <c r="Q99" s="157" t="s">
        <v>2627</v>
      </c>
    </row>
    <row r="100" spans="1:17" s="123" customFormat="1" ht="18" x14ac:dyDescent="0.25">
      <c r="A100" s="159" t="str">
        <f>VLOOKUP(E100,'LISTADO ATM'!$A$2:$C$901,3,0)</f>
        <v>DISTRITO NACIONAL</v>
      </c>
      <c r="B100" s="150" t="s">
        <v>2651</v>
      </c>
      <c r="C100" s="96">
        <v>44426.037581018521</v>
      </c>
      <c r="D100" s="96" t="s">
        <v>2441</v>
      </c>
      <c r="E100" s="136">
        <v>70</v>
      </c>
      <c r="F100" s="159" t="str">
        <f>VLOOKUP(E100,VIP!$A$2:$O15111,2,0)</f>
        <v>DRBR070</v>
      </c>
      <c r="G100" s="159" t="str">
        <f>VLOOKUP(E100,'LISTADO ATM'!$A$2:$B$900,2,0)</f>
        <v xml:space="preserve">ATM Autoservicio Plaza Lama Zona Oriental </v>
      </c>
      <c r="H100" s="159" t="str">
        <f>VLOOKUP(E100,VIP!$A$2:$O20072,7,FALSE)</f>
        <v>Si</v>
      </c>
      <c r="I100" s="159" t="str">
        <f>VLOOKUP(E100,VIP!$A$2:$O12037,8,FALSE)</f>
        <v>Si</v>
      </c>
      <c r="J100" s="159" t="str">
        <f>VLOOKUP(E100,VIP!$A$2:$O11987,8,FALSE)</f>
        <v>Si</v>
      </c>
      <c r="K100" s="159" t="str">
        <f>VLOOKUP(E100,VIP!$A$2:$O15561,6,0)</f>
        <v>NO</v>
      </c>
      <c r="L100" s="140" t="s">
        <v>2627</v>
      </c>
      <c r="M100" s="95" t="s">
        <v>2438</v>
      </c>
      <c r="N100" s="95" t="s">
        <v>2444</v>
      </c>
      <c r="O100" s="159" t="s">
        <v>2445</v>
      </c>
      <c r="P100" s="159"/>
      <c r="Q100" s="157" t="s">
        <v>2627</v>
      </c>
    </row>
    <row r="101" spans="1:17" s="123" customFormat="1" ht="18" x14ac:dyDescent="0.25">
      <c r="A101" s="159" t="str">
        <f>VLOOKUP(E101,'LISTADO ATM'!$A$2:$C$901,3,0)</f>
        <v>NORTE</v>
      </c>
      <c r="B101" s="150" t="s">
        <v>2678</v>
      </c>
      <c r="C101" s="96">
        <v>44426.69358796296</v>
      </c>
      <c r="D101" s="96" t="s">
        <v>2460</v>
      </c>
      <c r="E101" s="136">
        <v>944</v>
      </c>
      <c r="F101" s="159" t="str">
        <f>VLOOKUP(E101,VIP!$A$2:$O15148,2,0)</f>
        <v>DRBR944</v>
      </c>
      <c r="G101" s="159" t="str">
        <f>VLOOKUP(E101,'LISTADO ATM'!$A$2:$B$900,2,0)</f>
        <v xml:space="preserve">ATM UNP Mao </v>
      </c>
      <c r="H101" s="159" t="str">
        <f>VLOOKUP(E101,VIP!$A$2:$O20109,7,FALSE)</f>
        <v>Si</v>
      </c>
      <c r="I101" s="159" t="str">
        <f>VLOOKUP(E101,VIP!$A$2:$O12074,8,FALSE)</f>
        <v>Si</v>
      </c>
      <c r="J101" s="159" t="str">
        <f>VLOOKUP(E101,VIP!$A$2:$O12024,8,FALSE)</f>
        <v>Si</v>
      </c>
      <c r="K101" s="159" t="str">
        <f>VLOOKUP(E101,VIP!$A$2:$O15598,6,0)</f>
        <v>NO</v>
      </c>
      <c r="L101" s="140" t="s">
        <v>2627</v>
      </c>
      <c r="M101" s="95" t="s">
        <v>2438</v>
      </c>
      <c r="N101" s="95" t="s">
        <v>2444</v>
      </c>
      <c r="O101" s="159" t="s">
        <v>2461</v>
      </c>
      <c r="P101" s="159"/>
      <c r="Q101" s="157" t="s">
        <v>2627</v>
      </c>
    </row>
    <row r="102" spans="1:17" s="123" customFormat="1" ht="18" x14ac:dyDescent="0.25">
      <c r="A102" s="159" t="str">
        <f>VLOOKUP(E102,'LISTADO ATM'!$A$2:$C$901,3,0)</f>
        <v>DISTRITO NACIONAL</v>
      </c>
      <c r="B102" s="150" t="s">
        <v>2760</v>
      </c>
      <c r="C102" s="96">
        <v>44427.452476851853</v>
      </c>
      <c r="D102" s="96" t="s">
        <v>2460</v>
      </c>
      <c r="E102" s="136">
        <v>231</v>
      </c>
      <c r="F102" s="159" t="str">
        <f>VLOOKUP(E102,VIP!$A$2:$O15152,2,0)</f>
        <v>DRBR231</v>
      </c>
      <c r="G102" s="159" t="str">
        <f>VLOOKUP(E102,'LISTADO ATM'!$A$2:$B$900,2,0)</f>
        <v xml:space="preserve">ATM Oficina Zona Oriental </v>
      </c>
      <c r="H102" s="159" t="str">
        <f>VLOOKUP(E102,VIP!$A$2:$O20113,7,FALSE)</f>
        <v>Si</v>
      </c>
      <c r="I102" s="159" t="str">
        <f>VLOOKUP(E102,VIP!$A$2:$O12078,8,FALSE)</f>
        <v>Si</v>
      </c>
      <c r="J102" s="159" t="str">
        <f>VLOOKUP(E102,VIP!$A$2:$O12028,8,FALSE)</f>
        <v>Si</v>
      </c>
      <c r="K102" s="159" t="str">
        <f>VLOOKUP(E102,VIP!$A$2:$O15602,6,0)</f>
        <v>SI</v>
      </c>
      <c r="L102" s="140" t="s">
        <v>2627</v>
      </c>
      <c r="M102" s="95" t="s">
        <v>2438</v>
      </c>
      <c r="N102" s="95" t="s">
        <v>2444</v>
      </c>
      <c r="O102" s="159" t="s">
        <v>2461</v>
      </c>
      <c r="P102" s="159"/>
      <c r="Q102" s="157" t="s">
        <v>2627</v>
      </c>
    </row>
    <row r="103" spans="1:17" s="123" customFormat="1" ht="18" x14ac:dyDescent="0.25">
      <c r="A103" s="159" t="str">
        <f>VLOOKUP(E103,'LISTADO ATM'!$A$2:$C$901,3,0)</f>
        <v>DISTRITO NACIONAL</v>
      </c>
      <c r="B103" s="150" t="s">
        <v>2643</v>
      </c>
      <c r="C103" s="96">
        <v>44425.63795138889</v>
      </c>
      <c r="D103" s="96" t="s">
        <v>2441</v>
      </c>
      <c r="E103" s="136">
        <v>818</v>
      </c>
      <c r="F103" s="159" t="str">
        <f>VLOOKUP(E103,VIP!$A$2:$O15117,2,0)</f>
        <v>DRBR818</v>
      </c>
      <c r="G103" s="159" t="str">
        <f>VLOOKUP(E103,'LISTADO ATM'!$A$2:$B$900,2,0)</f>
        <v xml:space="preserve">ATM Juridicción Inmobiliaria </v>
      </c>
      <c r="H103" s="159" t="str">
        <f>VLOOKUP(E103,VIP!$A$2:$O20078,7,FALSE)</f>
        <v>No</v>
      </c>
      <c r="I103" s="159" t="str">
        <f>VLOOKUP(E103,VIP!$A$2:$O12043,8,FALSE)</f>
        <v>No</v>
      </c>
      <c r="J103" s="159" t="str">
        <f>VLOOKUP(E103,VIP!$A$2:$O11993,8,FALSE)</f>
        <v>No</v>
      </c>
      <c r="K103" s="159" t="str">
        <f>VLOOKUP(E103,VIP!$A$2:$O15567,6,0)</f>
        <v>NO</v>
      </c>
      <c r="L103" s="140" t="s">
        <v>2550</v>
      </c>
      <c r="M103" s="95" t="s">
        <v>2438</v>
      </c>
      <c r="N103" s="95" t="s">
        <v>2444</v>
      </c>
      <c r="O103" s="159" t="s">
        <v>2445</v>
      </c>
      <c r="P103" s="159"/>
      <c r="Q103" s="157" t="s">
        <v>2550</v>
      </c>
    </row>
    <row r="104" spans="1:17" s="123" customFormat="1" ht="18" x14ac:dyDescent="0.25">
      <c r="A104" s="159" t="str">
        <f>VLOOKUP(E104,'LISTADO ATM'!$A$2:$C$901,3,0)</f>
        <v>DISTRITO NACIONAL</v>
      </c>
      <c r="B104" s="150" t="s">
        <v>2720</v>
      </c>
      <c r="C104" s="96">
        <v>44427.449942129628</v>
      </c>
      <c r="D104" s="96" t="s">
        <v>2460</v>
      </c>
      <c r="E104" s="136">
        <v>354</v>
      </c>
      <c r="F104" s="159" t="str">
        <f>VLOOKUP(E104,VIP!$A$2:$O15133,2,0)</f>
        <v>DRBR354</v>
      </c>
      <c r="G104" s="159" t="str">
        <f>VLOOKUP(E104,'LISTADO ATM'!$A$2:$B$900,2,0)</f>
        <v xml:space="preserve">ATM Oficina Núñez de Cáceres II </v>
      </c>
      <c r="H104" s="159" t="str">
        <f>VLOOKUP(E104,VIP!$A$2:$O20094,7,FALSE)</f>
        <v>Si</v>
      </c>
      <c r="I104" s="159" t="str">
        <f>VLOOKUP(E104,VIP!$A$2:$O12059,8,FALSE)</f>
        <v>Si</v>
      </c>
      <c r="J104" s="159" t="str">
        <f>VLOOKUP(E104,VIP!$A$2:$O12009,8,FALSE)</f>
        <v>Si</v>
      </c>
      <c r="K104" s="159" t="str">
        <f>VLOOKUP(E104,VIP!$A$2:$O15583,6,0)</f>
        <v>NO</v>
      </c>
      <c r="L104" s="140" t="s">
        <v>2550</v>
      </c>
      <c r="M104" s="95" t="s">
        <v>2438</v>
      </c>
      <c r="N104" s="95" t="s">
        <v>2444</v>
      </c>
      <c r="O104" s="159" t="s">
        <v>2461</v>
      </c>
      <c r="P104" s="159"/>
      <c r="Q104" s="157" t="s">
        <v>2550</v>
      </c>
    </row>
    <row r="105" spans="1:17" s="123" customFormat="1" ht="18" x14ac:dyDescent="0.25">
      <c r="A105" s="159" t="str">
        <f>VLOOKUP(E105,'LISTADO ATM'!$A$2:$C$901,3,0)</f>
        <v>DISTRITO NACIONAL</v>
      </c>
      <c r="B105" s="150" t="s">
        <v>2775</v>
      </c>
      <c r="C105" s="96">
        <v>44427.620868055557</v>
      </c>
      <c r="D105" s="96" t="s">
        <v>2441</v>
      </c>
      <c r="E105" s="136">
        <v>925</v>
      </c>
      <c r="F105" s="159" t="str">
        <f>VLOOKUP(E105,VIP!$A$2:$O15144,2,0)</f>
        <v>DRBR24L</v>
      </c>
      <c r="G105" s="159" t="str">
        <f>VLOOKUP(E105,'LISTADO ATM'!$A$2:$B$900,2,0)</f>
        <v xml:space="preserve">ATM Oficina Plaza Lama Av. 27 de Febrero </v>
      </c>
      <c r="H105" s="159" t="str">
        <f>VLOOKUP(E105,VIP!$A$2:$O20105,7,FALSE)</f>
        <v>Si</v>
      </c>
      <c r="I105" s="159" t="str">
        <f>VLOOKUP(E105,VIP!$A$2:$O12070,8,FALSE)</f>
        <v>Si</v>
      </c>
      <c r="J105" s="159" t="str">
        <f>VLOOKUP(E105,VIP!$A$2:$O12020,8,FALSE)</f>
        <v>Si</v>
      </c>
      <c r="K105" s="159" t="str">
        <f>VLOOKUP(E105,VIP!$A$2:$O15594,6,0)</f>
        <v>SI</v>
      </c>
      <c r="L105" s="140" t="s">
        <v>2550</v>
      </c>
      <c r="M105" s="95" t="s">
        <v>2438</v>
      </c>
      <c r="N105" s="95" t="s">
        <v>2444</v>
      </c>
      <c r="O105" s="159" t="s">
        <v>2445</v>
      </c>
      <c r="P105" s="159"/>
      <c r="Q105" s="157" t="s">
        <v>2550</v>
      </c>
    </row>
    <row r="106" spans="1:17" s="123" customFormat="1" ht="18" x14ac:dyDescent="0.25">
      <c r="A106" s="159" t="str">
        <f>VLOOKUP(E106,'LISTADO ATM'!$A$2:$C$901,3,0)</f>
        <v>DISTRITO NACIONAL</v>
      </c>
      <c r="B106" s="150" t="s">
        <v>2773</v>
      </c>
      <c r="C106" s="96">
        <v>44427.639305555553</v>
      </c>
      <c r="D106" s="96" t="s">
        <v>2460</v>
      </c>
      <c r="E106" s="136">
        <v>979</v>
      </c>
      <c r="F106" s="159" t="str">
        <f>VLOOKUP(E106,VIP!$A$2:$O15142,2,0)</f>
        <v>DRBR979</v>
      </c>
      <c r="G106" s="159" t="str">
        <f>VLOOKUP(E106,'LISTADO ATM'!$A$2:$B$900,2,0)</f>
        <v xml:space="preserve">ATM Oficina Luperón I </v>
      </c>
      <c r="H106" s="159" t="str">
        <f>VLOOKUP(E106,VIP!$A$2:$O20103,7,FALSE)</f>
        <v>Si</v>
      </c>
      <c r="I106" s="159" t="str">
        <f>VLOOKUP(E106,VIP!$A$2:$O12068,8,FALSE)</f>
        <v>Si</v>
      </c>
      <c r="J106" s="159" t="str">
        <f>VLOOKUP(E106,VIP!$A$2:$O12018,8,FALSE)</f>
        <v>Si</v>
      </c>
      <c r="K106" s="159" t="str">
        <f>VLOOKUP(E106,VIP!$A$2:$O15592,6,0)</f>
        <v>NO</v>
      </c>
      <c r="L106" s="140" t="s">
        <v>2550</v>
      </c>
      <c r="M106" s="95" t="s">
        <v>2438</v>
      </c>
      <c r="N106" s="95" t="s">
        <v>2444</v>
      </c>
      <c r="O106" s="159" t="s">
        <v>2461</v>
      </c>
      <c r="P106" s="159"/>
      <c r="Q106" s="157" t="s">
        <v>2550</v>
      </c>
    </row>
    <row r="107" spans="1:17" s="123" customFormat="1" ht="18" x14ac:dyDescent="0.25">
      <c r="A107" s="159" t="str">
        <f>VLOOKUP(E107,'LISTADO ATM'!$A$2:$C$901,3,0)</f>
        <v>SUR</v>
      </c>
      <c r="B107" s="150" t="s">
        <v>2630</v>
      </c>
      <c r="C107" s="96">
        <v>44423.634502314817</v>
      </c>
      <c r="D107" s="96" t="s">
        <v>2628</v>
      </c>
      <c r="E107" s="136">
        <v>470</v>
      </c>
      <c r="F107" s="159" t="str">
        <f>VLOOKUP(E107,VIP!$A$2:$O14982,2,0)</f>
        <v>DRBR470</v>
      </c>
      <c r="G107" s="159" t="str">
        <f>VLOOKUP(E107,'LISTADO ATM'!$A$2:$B$900,2,0)</f>
        <v xml:space="preserve">ATM Hospital Taiwán (Azua) </v>
      </c>
      <c r="H107" s="159" t="str">
        <f>VLOOKUP(E107,VIP!$A$2:$O19943,7,FALSE)</f>
        <v>Si</v>
      </c>
      <c r="I107" s="159" t="str">
        <f>VLOOKUP(E107,VIP!$A$2:$O11908,8,FALSE)</f>
        <v>Si</v>
      </c>
      <c r="J107" s="159" t="str">
        <f>VLOOKUP(E107,VIP!$A$2:$O11858,8,FALSE)</f>
        <v>Si</v>
      </c>
      <c r="K107" s="159" t="str">
        <f>VLOOKUP(E107,VIP!$A$2:$O15432,6,0)</f>
        <v>NO</v>
      </c>
      <c r="L107" s="140" t="s">
        <v>2434</v>
      </c>
      <c r="M107" s="95" t="s">
        <v>2438</v>
      </c>
      <c r="N107" s="95" t="s">
        <v>2444</v>
      </c>
      <c r="O107" s="159" t="s">
        <v>2631</v>
      </c>
      <c r="P107" s="159"/>
      <c r="Q107" s="95" t="s">
        <v>2434</v>
      </c>
    </row>
    <row r="108" spans="1:17" s="123" customFormat="1" ht="18" x14ac:dyDescent="0.25">
      <c r="A108" s="159" t="str">
        <f>VLOOKUP(E108,'LISTADO ATM'!$A$2:$C$901,3,0)</f>
        <v>SUR</v>
      </c>
      <c r="B108" s="150" t="s">
        <v>2655</v>
      </c>
      <c r="C108" s="96">
        <v>44426.449907407405</v>
      </c>
      <c r="D108" s="96" t="s">
        <v>2441</v>
      </c>
      <c r="E108" s="136">
        <v>537</v>
      </c>
      <c r="F108" s="159" t="str">
        <f>VLOOKUP(E108,VIP!$A$2:$O15095,2,0)</f>
        <v>DRBR537</v>
      </c>
      <c r="G108" s="159" t="str">
        <f>VLOOKUP(E108,'LISTADO ATM'!$A$2:$B$900,2,0)</f>
        <v xml:space="preserve">ATM Estación Texaco Enriquillo (Barahona) </v>
      </c>
      <c r="H108" s="159" t="str">
        <f>VLOOKUP(E108,VIP!$A$2:$O20056,7,FALSE)</f>
        <v>Si</v>
      </c>
      <c r="I108" s="159" t="str">
        <f>VLOOKUP(E108,VIP!$A$2:$O12021,8,FALSE)</f>
        <v>Si</v>
      </c>
      <c r="J108" s="159" t="str">
        <f>VLOOKUP(E108,VIP!$A$2:$O11971,8,FALSE)</f>
        <v>Si</v>
      </c>
      <c r="K108" s="159" t="str">
        <f>VLOOKUP(E108,VIP!$A$2:$O15545,6,0)</f>
        <v>NO</v>
      </c>
      <c r="L108" s="140" t="s">
        <v>2434</v>
      </c>
      <c r="M108" s="95" t="s">
        <v>2438</v>
      </c>
      <c r="N108" s="95" t="s">
        <v>2444</v>
      </c>
      <c r="O108" s="159" t="s">
        <v>2445</v>
      </c>
      <c r="P108" s="159"/>
      <c r="Q108" s="157" t="s">
        <v>2434</v>
      </c>
    </row>
    <row r="109" spans="1:17" s="123" customFormat="1" ht="18" x14ac:dyDescent="0.25">
      <c r="A109" s="159" t="str">
        <f>VLOOKUP(E109,'LISTADO ATM'!$A$2:$C$901,3,0)</f>
        <v>DISTRITO NACIONAL</v>
      </c>
      <c r="B109" s="150" t="s">
        <v>2664</v>
      </c>
      <c r="C109" s="96">
        <v>44426.519456018519</v>
      </c>
      <c r="D109" s="96" t="s">
        <v>2441</v>
      </c>
      <c r="E109" s="136">
        <v>574</v>
      </c>
      <c r="F109" s="159" t="str">
        <f>VLOOKUP(E109,VIP!$A$2:$O15118,2,0)</f>
        <v>DRBR080</v>
      </c>
      <c r="G109" s="159" t="str">
        <f>VLOOKUP(E109,'LISTADO ATM'!$A$2:$B$900,2,0)</f>
        <v xml:space="preserve">ATM Club Obras Públicas </v>
      </c>
      <c r="H109" s="159" t="str">
        <f>VLOOKUP(E109,VIP!$A$2:$O20079,7,FALSE)</f>
        <v>Si</v>
      </c>
      <c r="I109" s="159" t="str">
        <f>VLOOKUP(E109,VIP!$A$2:$O12044,8,FALSE)</f>
        <v>Si</v>
      </c>
      <c r="J109" s="159" t="str">
        <f>VLOOKUP(E109,VIP!$A$2:$O11994,8,FALSE)</f>
        <v>Si</v>
      </c>
      <c r="K109" s="159" t="str">
        <f>VLOOKUP(E109,VIP!$A$2:$O15568,6,0)</f>
        <v>NO</v>
      </c>
      <c r="L109" s="140" t="s">
        <v>2434</v>
      </c>
      <c r="M109" s="95" t="s">
        <v>2438</v>
      </c>
      <c r="N109" s="95" t="s">
        <v>2444</v>
      </c>
      <c r="O109" s="159" t="s">
        <v>2445</v>
      </c>
      <c r="P109" s="159"/>
      <c r="Q109" s="157" t="s">
        <v>2434</v>
      </c>
    </row>
    <row r="110" spans="1:17" s="123" customFormat="1" ht="18" x14ac:dyDescent="0.25">
      <c r="A110" s="159" t="str">
        <f>VLOOKUP(E110,'LISTADO ATM'!$A$2:$C$901,3,0)</f>
        <v>SUR</v>
      </c>
      <c r="B110" s="150" t="s">
        <v>2772</v>
      </c>
      <c r="C110" s="96">
        <v>44427.645868055559</v>
      </c>
      <c r="D110" s="96" t="s">
        <v>2460</v>
      </c>
      <c r="E110" s="136">
        <v>766</v>
      </c>
      <c r="F110" s="159" t="str">
        <f>VLOOKUP(E110,VIP!$A$2:$O15141,2,0)</f>
        <v>DRBR440</v>
      </c>
      <c r="G110" s="159" t="str">
        <f>VLOOKUP(E110,'LISTADO ATM'!$A$2:$B$900,2,0)</f>
        <v xml:space="preserve">ATM Oficina Azua II </v>
      </c>
      <c r="H110" s="159" t="str">
        <f>VLOOKUP(E110,VIP!$A$2:$O20102,7,FALSE)</f>
        <v>Si</v>
      </c>
      <c r="I110" s="159" t="str">
        <f>VLOOKUP(E110,VIP!$A$2:$O12067,8,FALSE)</f>
        <v>Si</v>
      </c>
      <c r="J110" s="159" t="str">
        <f>VLOOKUP(E110,VIP!$A$2:$O12017,8,FALSE)</f>
        <v>Si</v>
      </c>
      <c r="K110" s="159" t="str">
        <f>VLOOKUP(E110,VIP!$A$2:$O15591,6,0)</f>
        <v>SI</v>
      </c>
      <c r="L110" s="140" t="s">
        <v>2434</v>
      </c>
      <c r="M110" s="95" t="s">
        <v>2438</v>
      </c>
      <c r="N110" s="95" t="s">
        <v>2444</v>
      </c>
      <c r="O110" s="159" t="s">
        <v>2461</v>
      </c>
      <c r="P110" s="159"/>
      <c r="Q110" s="157" t="s">
        <v>2434</v>
      </c>
    </row>
    <row r="111" spans="1:17" s="123" customFormat="1" ht="18" x14ac:dyDescent="0.25">
      <c r="A111" s="159" t="str">
        <f>VLOOKUP(E111,'LISTADO ATM'!$A$2:$C$901,3,0)</f>
        <v>SUR</v>
      </c>
      <c r="B111" s="150" t="s">
        <v>2770</v>
      </c>
      <c r="C111" s="96">
        <v>44427.653113425928</v>
      </c>
      <c r="D111" s="96" t="s">
        <v>2460</v>
      </c>
      <c r="E111" s="136">
        <v>765</v>
      </c>
      <c r="F111" s="159" t="str">
        <f>VLOOKUP(E111,VIP!$A$2:$O15139,2,0)</f>
        <v>DRBR191</v>
      </c>
      <c r="G111" s="159" t="str">
        <f>VLOOKUP(E111,'LISTADO ATM'!$A$2:$B$900,2,0)</f>
        <v xml:space="preserve">ATM Oficina Azua I </v>
      </c>
      <c r="H111" s="159" t="str">
        <f>VLOOKUP(E111,VIP!$A$2:$O20100,7,FALSE)</f>
        <v>Si</v>
      </c>
      <c r="I111" s="159" t="str">
        <f>VLOOKUP(E111,VIP!$A$2:$O12065,8,FALSE)</f>
        <v>Si</v>
      </c>
      <c r="J111" s="159" t="str">
        <f>VLOOKUP(E111,VIP!$A$2:$O12015,8,FALSE)</f>
        <v>Si</v>
      </c>
      <c r="K111" s="159" t="str">
        <f>VLOOKUP(E111,VIP!$A$2:$O15589,6,0)</f>
        <v>NO</v>
      </c>
      <c r="L111" s="140" t="s">
        <v>2434</v>
      </c>
      <c r="M111" s="95" t="s">
        <v>2438</v>
      </c>
      <c r="N111" s="95" t="s">
        <v>2444</v>
      </c>
      <c r="O111" s="159" t="s">
        <v>2461</v>
      </c>
      <c r="P111" s="159"/>
      <c r="Q111" s="157" t="s">
        <v>2434</v>
      </c>
    </row>
    <row r="112" spans="1:17" s="123" customFormat="1" ht="18" x14ac:dyDescent="0.25">
      <c r="A112" s="159" t="str">
        <f>VLOOKUP(E112,'LISTADO ATM'!$A$2:$C$901,3,0)</f>
        <v>NORTE</v>
      </c>
      <c r="B112" s="150" t="s">
        <v>2769</v>
      </c>
      <c r="C112" s="96">
        <v>44427.654664351852</v>
      </c>
      <c r="D112" s="96" t="s">
        <v>2460</v>
      </c>
      <c r="E112" s="136">
        <v>63</v>
      </c>
      <c r="F112" s="159" t="str">
        <f>VLOOKUP(E112,VIP!$A$2:$O15138,2,0)</f>
        <v>DRBR063</v>
      </c>
      <c r="G112" s="159" t="str">
        <f>VLOOKUP(E112,'LISTADO ATM'!$A$2:$B$900,2,0)</f>
        <v xml:space="preserve">ATM Oficina Villa Vásquez (Montecristi) </v>
      </c>
      <c r="H112" s="159" t="str">
        <f>VLOOKUP(E112,VIP!$A$2:$O20099,7,FALSE)</f>
        <v>Si</v>
      </c>
      <c r="I112" s="159" t="str">
        <f>VLOOKUP(E112,VIP!$A$2:$O12064,8,FALSE)</f>
        <v>Si</v>
      </c>
      <c r="J112" s="159" t="str">
        <f>VLOOKUP(E112,VIP!$A$2:$O12014,8,FALSE)</f>
        <v>Si</v>
      </c>
      <c r="K112" s="159" t="str">
        <f>VLOOKUP(E112,VIP!$A$2:$O15588,6,0)</f>
        <v>NO</v>
      </c>
      <c r="L112" s="140" t="s">
        <v>2434</v>
      </c>
      <c r="M112" s="95" t="s">
        <v>2438</v>
      </c>
      <c r="N112" s="95" t="s">
        <v>2444</v>
      </c>
      <c r="O112" s="159" t="s">
        <v>2461</v>
      </c>
      <c r="P112" s="159"/>
      <c r="Q112" s="157" t="s">
        <v>2434</v>
      </c>
    </row>
    <row r="113" spans="1:17" s="123" customFormat="1" ht="18" x14ac:dyDescent="0.25">
      <c r="A113" s="159" t="str">
        <f>VLOOKUP(E113,'LISTADO ATM'!$A$2:$C$901,3,0)</f>
        <v>ESTE</v>
      </c>
      <c r="B113" s="150" t="s">
        <v>2665</v>
      </c>
      <c r="C113" s="96">
        <v>44426.570613425924</v>
      </c>
      <c r="D113" s="96" t="s">
        <v>2174</v>
      </c>
      <c r="E113" s="136">
        <v>213</v>
      </c>
      <c r="F113" s="159" t="str">
        <f>VLOOKUP(E113,VIP!$A$2:$O15119,2,0)</f>
        <v>DRBR213</v>
      </c>
      <c r="G113" s="159" t="str">
        <f>VLOOKUP(E113,'LISTADO ATM'!$A$2:$B$900,2,0)</f>
        <v xml:space="preserve">ATM Almacenes Iberia (La Romana) </v>
      </c>
      <c r="H113" s="159" t="str">
        <f>VLOOKUP(E113,VIP!$A$2:$O20080,7,FALSE)</f>
        <v>Si</v>
      </c>
      <c r="I113" s="159" t="str">
        <f>VLOOKUP(E113,VIP!$A$2:$O12045,8,FALSE)</f>
        <v>Si</v>
      </c>
      <c r="J113" s="159" t="str">
        <f>VLOOKUP(E113,VIP!$A$2:$O11995,8,FALSE)</f>
        <v>Si</v>
      </c>
      <c r="K113" s="159" t="str">
        <f>VLOOKUP(E113,VIP!$A$2:$O15569,6,0)</f>
        <v>NO</v>
      </c>
      <c r="L113" s="140" t="s">
        <v>2629</v>
      </c>
      <c r="M113" s="95" t="s">
        <v>2438</v>
      </c>
      <c r="N113" s="95" t="s">
        <v>2444</v>
      </c>
      <c r="O113" s="159" t="s">
        <v>2446</v>
      </c>
      <c r="P113" s="159"/>
      <c r="Q113" s="157" t="s">
        <v>2629</v>
      </c>
    </row>
    <row r="114" spans="1:17" s="123" customFormat="1" ht="18" x14ac:dyDescent="0.25">
      <c r="A114" s="159" t="str">
        <f>VLOOKUP(E114,'LISTADO ATM'!$A$2:$C$901,3,0)</f>
        <v>DISTRITO NACIONAL</v>
      </c>
      <c r="B114" s="150" t="s">
        <v>2749</v>
      </c>
      <c r="C114" s="96">
        <v>44427.579386574071</v>
      </c>
      <c r="D114" s="96" t="s">
        <v>2174</v>
      </c>
      <c r="E114" s="136">
        <v>953</v>
      </c>
      <c r="F114" s="159" t="str">
        <f>VLOOKUP(E114,VIP!$A$2:$O15141,2,0)</f>
        <v>DRBR01I</v>
      </c>
      <c r="G114" s="159" t="str">
        <f>VLOOKUP(E114,'LISTADO ATM'!$A$2:$B$900,2,0)</f>
        <v xml:space="preserve">ATM Estafeta Dirección General de Pasaportes/Migración </v>
      </c>
      <c r="H114" s="159" t="str">
        <f>VLOOKUP(E114,VIP!$A$2:$O20102,7,FALSE)</f>
        <v>Si</v>
      </c>
      <c r="I114" s="159" t="str">
        <f>VLOOKUP(E114,VIP!$A$2:$O12067,8,FALSE)</f>
        <v>Si</v>
      </c>
      <c r="J114" s="159" t="str">
        <f>VLOOKUP(E114,VIP!$A$2:$O12017,8,FALSE)</f>
        <v>Si</v>
      </c>
      <c r="K114" s="159" t="str">
        <f>VLOOKUP(E114,VIP!$A$2:$O15591,6,0)</f>
        <v>No</v>
      </c>
      <c r="L114" s="140" t="s">
        <v>2629</v>
      </c>
      <c r="M114" s="95" t="s">
        <v>2438</v>
      </c>
      <c r="N114" s="95" t="s">
        <v>2444</v>
      </c>
      <c r="O114" s="159" t="s">
        <v>2446</v>
      </c>
      <c r="P114" s="159"/>
      <c r="Q114" s="157" t="s">
        <v>2629</v>
      </c>
    </row>
    <row r="115" spans="1:17" s="123" customFormat="1" ht="18" x14ac:dyDescent="0.25">
      <c r="A115" s="159" t="str">
        <f>VLOOKUP(E115,'LISTADO ATM'!$A$2:$C$901,3,0)</f>
        <v>DISTRITO NACIONAL</v>
      </c>
      <c r="B115" s="150" t="s">
        <v>2748</v>
      </c>
      <c r="C115" s="96">
        <v>44427.581018518518</v>
      </c>
      <c r="D115" s="96" t="s">
        <v>2174</v>
      </c>
      <c r="E115" s="136">
        <v>448</v>
      </c>
      <c r="F115" s="159" t="str">
        <f>VLOOKUP(E115,VIP!$A$2:$O15140,2,0)</f>
        <v>DRBR448</v>
      </c>
      <c r="G115" s="159" t="str">
        <f>VLOOKUP(E115,'LISTADO ATM'!$A$2:$B$900,2,0)</f>
        <v xml:space="preserve">ATM Club Banco Central </v>
      </c>
      <c r="H115" s="159" t="str">
        <f>VLOOKUP(E115,VIP!$A$2:$O20101,7,FALSE)</f>
        <v>Si</v>
      </c>
      <c r="I115" s="159" t="str">
        <f>VLOOKUP(E115,VIP!$A$2:$O12066,8,FALSE)</f>
        <v>Si</v>
      </c>
      <c r="J115" s="159" t="str">
        <f>VLOOKUP(E115,VIP!$A$2:$O12016,8,FALSE)</f>
        <v>Si</v>
      </c>
      <c r="K115" s="159" t="str">
        <f>VLOOKUP(E115,VIP!$A$2:$O15590,6,0)</f>
        <v>NO</v>
      </c>
      <c r="L115" s="140" t="s">
        <v>2629</v>
      </c>
      <c r="M115" s="95" t="s">
        <v>2438</v>
      </c>
      <c r="N115" s="95" t="s">
        <v>2444</v>
      </c>
      <c r="O115" s="159" t="s">
        <v>2446</v>
      </c>
      <c r="P115" s="159"/>
      <c r="Q115" s="157" t="s">
        <v>2629</v>
      </c>
    </row>
    <row r="116" spans="1:17" s="123" customFormat="1" ht="18" x14ac:dyDescent="0.25">
      <c r="A116" s="159" t="str">
        <f>VLOOKUP(E116,'LISTADO ATM'!$A$2:$C$901,3,0)</f>
        <v>NORTE</v>
      </c>
      <c r="B116" s="150" t="s">
        <v>2747</v>
      </c>
      <c r="C116" s="96">
        <v>44427.582025462965</v>
      </c>
      <c r="D116" s="96" t="s">
        <v>2175</v>
      </c>
      <c r="E116" s="136">
        <v>261</v>
      </c>
      <c r="F116" s="159" t="str">
        <f>VLOOKUP(E116,VIP!$A$2:$O15139,2,0)</f>
        <v>DRBR261</v>
      </c>
      <c r="G116" s="159" t="str">
        <f>VLOOKUP(E116,'LISTADO ATM'!$A$2:$B$900,2,0)</f>
        <v xml:space="preserve">ATM UNP Aeropuerto Cibao (Santiago) </v>
      </c>
      <c r="H116" s="159" t="str">
        <f>VLOOKUP(E116,VIP!$A$2:$O20100,7,FALSE)</f>
        <v>Si</v>
      </c>
      <c r="I116" s="159" t="str">
        <f>VLOOKUP(E116,VIP!$A$2:$O12065,8,FALSE)</f>
        <v>Si</v>
      </c>
      <c r="J116" s="159" t="str">
        <f>VLOOKUP(E116,VIP!$A$2:$O12015,8,FALSE)</f>
        <v>Si</v>
      </c>
      <c r="K116" s="159" t="str">
        <f>VLOOKUP(E116,VIP!$A$2:$O15589,6,0)</f>
        <v>NO</v>
      </c>
      <c r="L116" s="140" t="s">
        <v>2629</v>
      </c>
      <c r="M116" s="95" t="s">
        <v>2438</v>
      </c>
      <c r="N116" s="95" t="s">
        <v>2444</v>
      </c>
      <c r="O116" s="159" t="s">
        <v>2583</v>
      </c>
      <c r="P116" s="159"/>
      <c r="Q116" s="157" t="s">
        <v>2629</v>
      </c>
    </row>
    <row r="117" spans="1:17" s="123" customFormat="1" ht="18" x14ac:dyDescent="0.25">
      <c r="A117" s="159" t="str">
        <f>VLOOKUP(E117,'LISTADO ATM'!$A$2:$C$901,3,0)</f>
        <v>DISTRITO NACIONAL</v>
      </c>
      <c r="B117" s="150" t="s">
        <v>2746</v>
      </c>
      <c r="C117" s="96">
        <v>44427.589201388888</v>
      </c>
      <c r="D117" s="96" t="s">
        <v>2174</v>
      </c>
      <c r="E117" s="136">
        <v>787</v>
      </c>
      <c r="F117" s="159" t="str">
        <f>VLOOKUP(E117,VIP!$A$2:$O15138,2,0)</f>
        <v>DRBR278</v>
      </c>
      <c r="G117" s="159" t="str">
        <f>VLOOKUP(E117,'LISTADO ATM'!$A$2:$B$900,2,0)</f>
        <v xml:space="preserve">ATM Cafetería CTB II </v>
      </c>
      <c r="H117" s="159" t="str">
        <f>VLOOKUP(E117,VIP!$A$2:$O20099,7,FALSE)</f>
        <v>Si</v>
      </c>
      <c r="I117" s="159" t="str">
        <f>VLOOKUP(E117,VIP!$A$2:$O12064,8,FALSE)</f>
        <v>Si</v>
      </c>
      <c r="J117" s="159" t="str">
        <f>VLOOKUP(E117,VIP!$A$2:$O12014,8,FALSE)</f>
        <v>Si</v>
      </c>
      <c r="K117" s="159" t="str">
        <f>VLOOKUP(E117,VIP!$A$2:$O15588,6,0)</f>
        <v>NO</v>
      </c>
      <c r="L117" s="140" t="s">
        <v>2629</v>
      </c>
      <c r="M117" s="95" t="s">
        <v>2438</v>
      </c>
      <c r="N117" s="95" t="s">
        <v>2444</v>
      </c>
      <c r="O117" s="159" t="s">
        <v>2446</v>
      </c>
      <c r="P117" s="159" t="s">
        <v>2763</v>
      </c>
      <c r="Q117" s="157" t="s">
        <v>2629</v>
      </c>
    </row>
    <row r="118" spans="1:17" s="123" customFormat="1" ht="18" x14ac:dyDescent="0.25">
      <c r="A118" s="159" t="str">
        <f>VLOOKUP(E118,'LISTADO ATM'!$A$2:$C$901,3,0)</f>
        <v>DISTRITO NACIONAL</v>
      </c>
      <c r="B118" s="150" t="s">
        <v>2653</v>
      </c>
      <c r="C118" s="96">
        <v>44426.333831018521</v>
      </c>
      <c r="D118" s="96" t="s">
        <v>2174</v>
      </c>
      <c r="E118" s="136">
        <v>648</v>
      </c>
      <c r="F118" s="159" t="str">
        <f>VLOOKUP(E118,VIP!$A$2:$O15088,2,0)</f>
        <v>DRBR190</v>
      </c>
      <c r="G118" s="159" t="str">
        <f>VLOOKUP(E118,'LISTADO ATM'!$A$2:$B$900,2,0)</f>
        <v xml:space="preserve">ATM Hermandad de Pensionados </v>
      </c>
      <c r="H118" s="159" t="str">
        <f>VLOOKUP(E118,VIP!$A$2:$O20049,7,FALSE)</f>
        <v>Si</v>
      </c>
      <c r="I118" s="159" t="str">
        <f>VLOOKUP(E118,VIP!$A$2:$O12014,8,FALSE)</f>
        <v>No</v>
      </c>
      <c r="J118" s="159" t="str">
        <f>VLOOKUP(E118,VIP!$A$2:$O11964,8,FALSE)</f>
        <v>No</v>
      </c>
      <c r="K118" s="159" t="str">
        <f>VLOOKUP(E118,VIP!$A$2:$O15538,6,0)</f>
        <v>NO</v>
      </c>
      <c r="L118" s="140" t="s">
        <v>2618</v>
      </c>
      <c r="M118" s="95" t="s">
        <v>2438</v>
      </c>
      <c r="N118" s="95" t="s">
        <v>2444</v>
      </c>
      <c r="O118" s="159" t="s">
        <v>2446</v>
      </c>
      <c r="P118" s="159"/>
      <c r="Q118" s="157" t="s">
        <v>2618</v>
      </c>
    </row>
    <row r="119" spans="1:17" s="123" customFormat="1" ht="18" x14ac:dyDescent="0.25">
      <c r="A119" s="159" t="str">
        <f>VLOOKUP(E119,'LISTADO ATM'!$A$2:$C$901,3,0)</f>
        <v>NORTE</v>
      </c>
      <c r="B119" s="150" t="s">
        <v>2672</v>
      </c>
      <c r="C119" s="96">
        <v>44426.769629629627</v>
      </c>
      <c r="D119" s="96" t="s">
        <v>2175</v>
      </c>
      <c r="E119" s="136">
        <v>538</v>
      </c>
      <c r="F119" s="159" t="str">
        <f>VLOOKUP(E119,VIP!$A$2:$O15132,2,0)</f>
        <v>DRBR538</v>
      </c>
      <c r="G119" s="159" t="str">
        <f>VLOOKUP(E119,'LISTADO ATM'!$A$2:$B$900,2,0)</f>
        <v>ATM  Autoservicio San Fco. Macorís</v>
      </c>
      <c r="H119" s="159" t="str">
        <f>VLOOKUP(E119,VIP!$A$2:$O20093,7,FALSE)</f>
        <v>Si</v>
      </c>
      <c r="I119" s="159" t="str">
        <f>VLOOKUP(E119,VIP!$A$2:$O12058,8,FALSE)</f>
        <v>Si</v>
      </c>
      <c r="J119" s="159" t="str">
        <f>VLOOKUP(E119,VIP!$A$2:$O12008,8,FALSE)</f>
        <v>Si</v>
      </c>
      <c r="K119" s="159" t="str">
        <f>VLOOKUP(E119,VIP!$A$2:$O15582,6,0)</f>
        <v>NO</v>
      </c>
      <c r="L119" s="140" t="s">
        <v>2647</v>
      </c>
      <c r="M119" s="95" t="s">
        <v>2438</v>
      </c>
      <c r="N119" s="95" t="s">
        <v>2444</v>
      </c>
      <c r="O119" s="159" t="s">
        <v>2583</v>
      </c>
      <c r="P119" s="159"/>
      <c r="Q119" s="157" t="s">
        <v>2647</v>
      </c>
    </row>
    <row r="120" spans="1:17" s="123" customFormat="1" ht="18" x14ac:dyDescent="0.25">
      <c r="A120" s="159" t="str">
        <f>VLOOKUP(E120,'LISTADO ATM'!$A$2:$C$901,3,0)</f>
        <v>DISTRITO NACIONAL</v>
      </c>
      <c r="B120" s="150" t="s">
        <v>2704</v>
      </c>
      <c r="C120" s="96">
        <v>44427.08792824074</v>
      </c>
      <c r="D120" s="96" t="s">
        <v>2441</v>
      </c>
      <c r="E120" s="136">
        <v>958</v>
      </c>
      <c r="F120" s="159" t="str">
        <f>VLOOKUP(E120,VIP!$A$2:$O15138,2,0)</f>
        <v>DRBR958</v>
      </c>
      <c r="G120" s="159" t="str">
        <f>VLOOKUP(E120,'LISTADO ATM'!$A$2:$B$900,2,0)</f>
        <v xml:space="preserve">ATM Olé Aut. San Isidro </v>
      </c>
      <c r="H120" s="159" t="str">
        <f>VLOOKUP(E120,VIP!$A$2:$O20099,7,FALSE)</f>
        <v>Si</v>
      </c>
      <c r="I120" s="159" t="str">
        <f>VLOOKUP(E120,VIP!$A$2:$O12064,8,FALSE)</f>
        <v>Si</v>
      </c>
      <c r="J120" s="159" t="str">
        <f>VLOOKUP(E120,VIP!$A$2:$O12014,8,FALSE)</f>
        <v>Si</v>
      </c>
      <c r="K120" s="159" t="str">
        <f>VLOOKUP(E120,VIP!$A$2:$O15588,6,0)</f>
        <v>NO</v>
      </c>
      <c r="L120" s="140" t="s">
        <v>2410</v>
      </c>
      <c r="M120" s="95" t="s">
        <v>2438</v>
      </c>
      <c r="N120" s="95" t="s">
        <v>2444</v>
      </c>
      <c r="O120" s="159" t="s">
        <v>2445</v>
      </c>
      <c r="P120" s="159"/>
      <c r="Q120" s="157" t="s">
        <v>2410</v>
      </c>
    </row>
    <row r="121" spans="1:17" s="123" customFormat="1" ht="18" x14ac:dyDescent="0.25">
      <c r="A121" s="159" t="str">
        <f>VLOOKUP(E121,'LISTADO ATM'!$A$2:$C$901,3,0)</f>
        <v>DISTRITO NACIONAL</v>
      </c>
      <c r="B121" s="150" t="s">
        <v>2716</v>
      </c>
      <c r="C121" s="96">
        <v>44427.321469907409</v>
      </c>
      <c r="D121" s="96" t="s">
        <v>2441</v>
      </c>
      <c r="E121" s="136">
        <v>600</v>
      </c>
      <c r="F121" s="159" t="str">
        <f>VLOOKUP(E121,VIP!$A$2:$O15135,2,0)</f>
        <v>DRBR600</v>
      </c>
      <c r="G121" s="159" t="str">
        <f>VLOOKUP(E121,'LISTADO ATM'!$A$2:$B$900,2,0)</f>
        <v>ATM S/M Bravo Hipica</v>
      </c>
      <c r="H121" s="159" t="str">
        <f>VLOOKUP(E121,VIP!$A$2:$O20096,7,FALSE)</f>
        <v>N/A</v>
      </c>
      <c r="I121" s="159" t="str">
        <f>VLOOKUP(E121,VIP!$A$2:$O12061,8,FALSE)</f>
        <v>N/A</v>
      </c>
      <c r="J121" s="159" t="str">
        <f>VLOOKUP(E121,VIP!$A$2:$O12011,8,FALSE)</f>
        <v>N/A</v>
      </c>
      <c r="K121" s="159" t="str">
        <f>VLOOKUP(E121,VIP!$A$2:$O15585,6,0)</f>
        <v>N/A</v>
      </c>
      <c r="L121" s="140" t="s">
        <v>2410</v>
      </c>
      <c r="M121" s="95" t="s">
        <v>2438</v>
      </c>
      <c r="N121" s="95" t="s">
        <v>2444</v>
      </c>
      <c r="O121" s="159" t="s">
        <v>2445</v>
      </c>
      <c r="P121" s="159"/>
      <c r="Q121" s="157" t="s">
        <v>2410</v>
      </c>
    </row>
    <row r="122" spans="1:17" s="123" customFormat="1" ht="18" x14ac:dyDescent="0.25">
      <c r="A122" s="159" t="str">
        <f>VLOOKUP(E122,'LISTADO ATM'!$A$2:$C$901,3,0)</f>
        <v>DISTRITO NACIONAL</v>
      </c>
      <c r="B122" s="150" t="s">
        <v>2722</v>
      </c>
      <c r="C122" s="96">
        <v>44427.447442129633</v>
      </c>
      <c r="D122" s="96" t="s">
        <v>2460</v>
      </c>
      <c r="E122" s="136">
        <v>717</v>
      </c>
      <c r="F122" s="159" t="str">
        <f>VLOOKUP(E122,VIP!$A$2:$O15135,2,0)</f>
        <v>DRBR24K</v>
      </c>
      <c r="G122" s="159" t="str">
        <f>VLOOKUP(E122,'LISTADO ATM'!$A$2:$B$900,2,0)</f>
        <v xml:space="preserve">ATM Oficina Los Alcarrizos </v>
      </c>
      <c r="H122" s="159" t="str">
        <f>VLOOKUP(E122,VIP!$A$2:$O20096,7,FALSE)</f>
        <v>Si</v>
      </c>
      <c r="I122" s="159" t="str">
        <f>VLOOKUP(E122,VIP!$A$2:$O12061,8,FALSE)</f>
        <v>Si</v>
      </c>
      <c r="J122" s="159" t="str">
        <f>VLOOKUP(E122,VIP!$A$2:$O12011,8,FALSE)</f>
        <v>Si</v>
      </c>
      <c r="K122" s="159" t="str">
        <f>VLOOKUP(E122,VIP!$A$2:$O15585,6,0)</f>
        <v>SI</v>
      </c>
      <c r="L122" s="140" t="s">
        <v>2410</v>
      </c>
      <c r="M122" s="95" t="s">
        <v>2438</v>
      </c>
      <c r="N122" s="95" t="s">
        <v>2444</v>
      </c>
      <c r="O122" s="159" t="s">
        <v>2461</v>
      </c>
      <c r="P122" s="159"/>
      <c r="Q122" s="157" t="s">
        <v>2410</v>
      </c>
    </row>
    <row r="123" spans="1:17" s="123" customFormat="1" ht="18" x14ac:dyDescent="0.25">
      <c r="A123" s="159" t="str">
        <f>VLOOKUP(E123,'LISTADO ATM'!$A$2:$C$901,3,0)</f>
        <v>DISTRITO NACIONAL</v>
      </c>
      <c r="B123" s="150" t="s">
        <v>2759</v>
      </c>
      <c r="C123" s="96">
        <v>44427.454641203702</v>
      </c>
      <c r="D123" s="96" t="s">
        <v>2441</v>
      </c>
      <c r="E123" s="136">
        <v>900</v>
      </c>
      <c r="F123" s="159" t="str">
        <f>VLOOKUP(E123,VIP!$A$2:$O15151,2,0)</f>
        <v>DRBR900</v>
      </c>
      <c r="G123" s="159" t="str">
        <f>VLOOKUP(E123,'LISTADO ATM'!$A$2:$B$900,2,0)</f>
        <v xml:space="preserve">ATM UNP Merca Santo Domingo </v>
      </c>
      <c r="H123" s="159" t="str">
        <f>VLOOKUP(E123,VIP!$A$2:$O20112,7,FALSE)</f>
        <v>Si</v>
      </c>
      <c r="I123" s="159" t="str">
        <f>VLOOKUP(E123,VIP!$A$2:$O12077,8,FALSE)</f>
        <v>Si</v>
      </c>
      <c r="J123" s="159" t="str">
        <f>VLOOKUP(E123,VIP!$A$2:$O12027,8,FALSE)</f>
        <v>Si</v>
      </c>
      <c r="K123" s="159" t="str">
        <f>VLOOKUP(E123,VIP!$A$2:$O15601,6,0)</f>
        <v>NO</v>
      </c>
      <c r="L123" s="140" t="s">
        <v>2410</v>
      </c>
      <c r="M123" s="95" t="s">
        <v>2438</v>
      </c>
      <c r="N123" s="95" t="s">
        <v>2444</v>
      </c>
      <c r="O123" s="159" t="s">
        <v>2445</v>
      </c>
      <c r="P123" s="159"/>
      <c r="Q123" s="157" t="s">
        <v>2410</v>
      </c>
    </row>
    <row r="124" spans="1:17" s="123" customFormat="1" ht="18" x14ac:dyDescent="0.25">
      <c r="A124" s="159" t="str">
        <f>VLOOKUP(E124,'LISTADO ATM'!$A$2:$C$901,3,0)</f>
        <v>DISTRITO NACIONAL</v>
      </c>
      <c r="B124" s="150" t="s">
        <v>2758</v>
      </c>
      <c r="C124" s="96">
        <v>44427.456909722219</v>
      </c>
      <c r="D124" s="96" t="s">
        <v>2441</v>
      </c>
      <c r="E124" s="136">
        <v>169</v>
      </c>
      <c r="F124" s="159" t="str">
        <f>VLOOKUP(E124,VIP!$A$2:$O15150,2,0)</f>
        <v>DRBR169</v>
      </c>
      <c r="G124" s="159" t="str">
        <f>VLOOKUP(E124,'LISTADO ATM'!$A$2:$B$900,2,0)</f>
        <v xml:space="preserve">ATM Oficina Caonabo </v>
      </c>
      <c r="H124" s="159" t="str">
        <f>VLOOKUP(E124,VIP!$A$2:$O20111,7,FALSE)</f>
        <v>Si</v>
      </c>
      <c r="I124" s="159" t="str">
        <f>VLOOKUP(E124,VIP!$A$2:$O12076,8,FALSE)</f>
        <v>Si</v>
      </c>
      <c r="J124" s="159" t="str">
        <f>VLOOKUP(E124,VIP!$A$2:$O12026,8,FALSE)</f>
        <v>Si</v>
      </c>
      <c r="K124" s="159" t="str">
        <f>VLOOKUP(E124,VIP!$A$2:$O15600,6,0)</f>
        <v>NO</v>
      </c>
      <c r="L124" s="140" t="s">
        <v>2410</v>
      </c>
      <c r="M124" s="95" t="s">
        <v>2438</v>
      </c>
      <c r="N124" s="95" t="s">
        <v>2444</v>
      </c>
      <c r="O124" s="159" t="s">
        <v>2445</v>
      </c>
      <c r="P124" s="159"/>
      <c r="Q124" s="157" t="s">
        <v>2410</v>
      </c>
    </row>
    <row r="125" spans="1:17" s="123" customFormat="1" ht="18" x14ac:dyDescent="0.25">
      <c r="A125" s="159" t="str">
        <f>VLOOKUP(E125,'LISTADO ATM'!$A$2:$C$901,3,0)</f>
        <v>NORTE</v>
      </c>
      <c r="B125" s="150" t="s">
        <v>2743</v>
      </c>
      <c r="C125" s="96">
        <v>44427.59747685185</v>
      </c>
      <c r="D125" s="96" t="s">
        <v>2614</v>
      </c>
      <c r="E125" s="136">
        <v>632</v>
      </c>
      <c r="F125" s="159" t="str">
        <f>VLOOKUP(E125,VIP!$A$2:$O15135,2,0)</f>
        <v>DRBR263</v>
      </c>
      <c r="G125" s="159" t="str">
        <f>VLOOKUP(E125,'LISTADO ATM'!$A$2:$B$900,2,0)</f>
        <v xml:space="preserve">ATM Autobanco Gurabo </v>
      </c>
      <c r="H125" s="159" t="str">
        <f>VLOOKUP(E125,VIP!$A$2:$O20096,7,FALSE)</f>
        <v>Si</v>
      </c>
      <c r="I125" s="159" t="str">
        <f>VLOOKUP(E125,VIP!$A$2:$O12061,8,FALSE)</f>
        <v>Si</v>
      </c>
      <c r="J125" s="159" t="str">
        <f>VLOOKUP(E125,VIP!$A$2:$O12011,8,FALSE)</f>
        <v>Si</v>
      </c>
      <c r="K125" s="159" t="str">
        <f>VLOOKUP(E125,VIP!$A$2:$O15585,6,0)</f>
        <v>NO</v>
      </c>
      <c r="L125" s="140" t="s">
        <v>2410</v>
      </c>
      <c r="M125" s="95" t="s">
        <v>2438</v>
      </c>
      <c r="N125" s="95" t="s">
        <v>2444</v>
      </c>
      <c r="O125" s="159" t="s">
        <v>2615</v>
      </c>
      <c r="P125" s="159"/>
      <c r="Q125" s="157" t="s">
        <v>2410</v>
      </c>
    </row>
    <row r="126" spans="1:17" s="123" customFormat="1" ht="18" x14ac:dyDescent="0.25">
      <c r="A126" s="159" t="str">
        <f>VLOOKUP(E126,'LISTADO ATM'!$A$2:$C$901,3,0)</f>
        <v>SUR</v>
      </c>
      <c r="B126" s="150" t="s">
        <v>2776</v>
      </c>
      <c r="C126" s="96">
        <v>44427.606990740744</v>
      </c>
      <c r="D126" s="96" t="s">
        <v>2441</v>
      </c>
      <c r="E126" s="136">
        <v>592</v>
      </c>
      <c r="F126" s="159" t="str">
        <f>VLOOKUP(E126,VIP!$A$2:$O15145,2,0)</f>
        <v>DRBR081</v>
      </c>
      <c r="G126" s="159" t="str">
        <f>VLOOKUP(E126,'LISTADO ATM'!$A$2:$B$900,2,0)</f>
        <v xml:space="preserve">ATM Centro de Caja San Cristóbal I </v>
      </c>
      <c r="H126" s="159" t="str">
        <f>VLOOKUP(E126,VIP!$A$2:$O20106,7,FALSE)</f>
        <v>Si</v>
      </c>
      <c r="I126" s="159" t="str">
        <f>VLOOKUP(E126,VIP!$A$2:$O12071,8,FALSE)</f>
        <v>Si</v>
      </c>
      <c r="J126" s="159" t="str">
        <f>VLOOKUP(E126,VIP!$A$2:$O12021,8,FALSE)</f>
        <v>Si</v>
      </c>
      <c r="K126" s="159" t="str">
        <f>VLOOKUP(E126,VIP!$A$2:$O15595,6,0)</f>
        <v>SI</v>
      </c>
      <c r="L126" s="140" t="s">
        <v>2410</v>
      </c>
      <c r="M126" s="95" t="s">
        <v>2438</v>
      </c>
      <c r="N126" s="95" t="s">
        <v>2444</v>
      </c>
      <c r="O126" s="159" t="s">
        <v>2445</v>
      </c>
      <c r="P126" s="159"/>
      <c r="Q126" s="157" t="s">
        <v>2410</v>
      </c>
    </row>
    <row r="127" spans="1:17" s="123" customFormat="1" ht="18" x14ac:dyDescent="0.25">
      <c r="A127" s="159" t="str">
        <f>VLOOKUP(E127,'LISTADO ATM'!$A$2:$C$901,3,0)</f>
        <v>DISTRITO NACIONAL</v>
      </c>
      <c r="B127" s="150" t="s">
        <v>2771</v>
      </c>
      <c r="C127" s="96">
        <v>44427.647314814814</v>
      </c>
      <c r="D127" s="96" t="s">
        <v>2460</v>
      </c>
      <c r="E127" s="136">
        <v>514</v>
      </c>
      <c r="F127" s="159" t="str">
        <f>VLOOKUP(E127,VIP!$A$2:$O15140,2,0)</f>
        <v>DRBR514</v>
      </c>
      <c r="G127" s="159" t="str">
        <f>VLOOKUP(E127,'LISTADO ATM'!$A$2:$B$900,2,0)</f>
        <v>ATM Autoservicio Charles de Gaulle</v>
      </c>
      <c r="H127" s="159" t="str">
        <f>VLOOKUP(E127,VIP!$A$2:$O20101,7,FALSE)</f>
        <v>Si</v>
      </c>
      <c r="I127" s="159" t="str">
        <f>VLOOKUP(E127,VIP!$A$2:$O12066,8,FALSE)</f>
        <v>No</v>
      </c>
      <c r="J127" s="159" t="str">
        <f>VLOOKUP(E127,VIP!$A$2:$O12016,8,FALSE)</f>
        <v>No</v>
      </c>
      <c r="K127" s="159" t="str">
        <f>VLOOKUP(E127,VIP!$A$2:$O15590,6,0)</f>
        <v>NO</v>
      </c>
      <c r="L127" s="140" t="s">
        <v>2410</v>
      </c>
      <c r="M127" s="95" t="s">
        <v>2438</v>
      </c>
      <c r="N127" s="95" t="s">
        <v>2444</v>
      </c>
      <c r="O127" s="159" t="s">
        <v>2461</v>
      </c>
      <c r="P127" s="159"/>
      <c r="Q127" s="157" t="s">
        <v>2410</v>
      </c>
    </row>
    <row r="128" spans="1:17" s="123" customFormat="1" ht="18" x14ac:dyDescent="0.25">
      <c r="A128" s="159" t="str">
        <f>VLOOKUP(E128,'LISTADO ATM'!$A$2:$C$901,3,0)</f>
        <v>DISTRITO NACIONAL</v>
      </c>
      <c r="B128" s="150" t="s">
        <v>2698</v>
      </c>
      <c r="C128" s="96">
        <v>44427.227083333331</v>
      </c>
      <c r="D128" s="96" t="s">
        <v>2174</v>
      </c>
      <c r="E128" s="136">
        <v>946</v>
      </c>
      <c r="F128" s="159" t="str">
        <f>VLOOKUP(E128,VIP!$A$2:$O15132,2,0)</f>
        <v>DRBR24R</v>
      </c>
      <c r="G128" s="159" t="str">
        <f>VLOOKUP(E128,'LISTADO ATM'!$A$2:$B$900,2,0)</f>
        <v xml:space="preserve">ATM Oficina Núñez de Cáceres I </v>
      </c>
      <c r="H128" s="159" t="str">
        <f>VLOOKUP(E128,VIP!$A$2:$O20093,7,FALSE)</f>
        <v>Si</v>
      </c>
      <c r="I128" s="159" t="str">
        <f>VLOOKUP(E128,VIP!$A$2:$O12058,8,FALSE)</f>
        <v>Si</v>
      </c>
      <c r="J128" s="159" t="str">
        <f>VLOOKUP(E128,VIP!$A$2:$O12008,8,FALSE)</f>
        <v>Si</v>
      </c>
      <c r="K128" s="159" t="str">
        <f>VLOOKUP(E128,VIP!$A$2:$O15582,6,0)</f>
        <v>NO</v>
      </c>
      <c r="L128" s="140" t="s">
        <v>2456</v>
      </c>
      <c r="M128" s="95" t="s">
        <v>2438</v>
      </c>
      <c r="N128" s="95" t="s">
        <v>2444</v>
      </c>
      <c r="O128" s="159" t="s">
        <v>2446</v>
      </c>
      <c r="P128" s="159"/>
      <c r="Q128" s="157" t="s">
        <v>2456</v>
      </c>
    </row>
    <row r="129" spans="1:17" s="123" customFormat="1" ht="18" x14ac:dyDescent="0.25">
      <c r="A129" s="159" t="str">
        <f>VLOOKUP(E129,'LISTADO ATM'!$A$2:$C$901,3,0)</f>
        <v>NORTE</v>
      </c>
      <c r="B129" s="150" t="s">
        <v>2744</v>
      </c>
      <c r="C129" s="96">
        <v>44427.594965277778</v>
      </c>
      <c r="D129" s="96" t="s">
        <v>2175</v>
      </c>
      <c r="E129" s="136">
        <v>689</v>
      </c>
      <c r="F129" s="159" t="str">
        <f>VLOOKUP(E129,VIP!$A$2:$O15136,2,0)</f>
        <v>DRBR689</v>
      </c>
      <c r="G129" s="159" t="str">
        <f>VLOOKUP(E129,'LISTADO ATM'!$A$2:$B$900,2,0)</f>
        <v>ATM Eco Petroleo Villa Gonzalez</v>
      </c>
      <c r="H129" s="159" t="str">
        <f>VLOOKUP(E129,VIP!$A$2:$O20097,7,FALSE)</f>
        <v>NO</v>
      </c>
      <c r="I129" s="159" t="str">
        <f>VLOOKUP(E129,VIP!$A$2:$O12062,8,FALSE)</f>
        <v>NO</v>
      </c>
      <c r="J129" s="159" t="str">
        <f>VLOOKUP(E129,VIP!$A$2:$O12012,8,FALSE)</f>
        <v>NO</v>
      </c>
      <c r="K129" s="159" t="str">
        <f>VLOOKUP(E129,VIP!$A$2:$O15586,6,0)</f>
        <v>NO</v>
      </c>
      <c r="L129" s="140" t="s">
        <v>2456</v>
      </c>
      <c r="M129" s="95" t="s">
        <v>2438</v>
      </c>
      <c r="N129" s="95" t="s">
        <v>2444</v>
      </c>
      <c r="O129" s="159" t="s">
        <v>2583</v>
      </c>
      <c r="P129" s="159"/>
      <c r="Q129" s="157" t="s">
        <v>2456</v>
      </c>
    </row>
    <row r="130" spans="1:17" s="123" customFormat="1" ht="18" x14ac:dyDescent="0.25">
      <c r="A130" s="159" t="str">
        <f>VLOOKUP(E130,'LISTADO ATM'!$A$2:$C$901,3,0)</f>
        <v>DISTRITO NACIONAL</v>
      </c>
      <c r="B130" s="150" t="s">
        <v>2742</v>
      </c>
      <c r="C130" s="96">
        <v>44427.597754629627</v>
      </c>
      <c r="D130" s="96" t="s">
        <v>2174</v>
      </c>
      <c r="E130" s="136">
        <v>914</v>
      </c>
      <c r="F130" s="159" t="str">
        <f>VLOOKUP(E130,VIP!$A$2:$O15134,2,0)</f>
        <v>DRBR914</v>
      </c>
      <c r="G130" s="159" t="str">
        <f>VLOOKUP(E130,'LISTADO ATM'!$A$2:$B$900,2,0)</f>
        <v xml:space="preserve">ATM Clínica Abreu </v>
      </c>
      <c r="H130" s="159" t="str">
        <f>VLOOKUP(E130,VIP!$A$2:$O20095,7,FALSE)</f>
        <v>Si</v>
      </c>
      <c r="I130" s="159" t="str">
        <f>VLOOKUP(E130,VIP!$A$2:$O12060,8,FALSE)</f>
        <v>No</v>
      </c>
      <c r="J130" s="159" t="str">
        <f>VLOOKUP(E130,VIP!$A$2:$O12010,8,FALSE)</f>
        <v>No</v>
      </c>
      <c r="K130" s="159" t="str">
        <f>VLOOKUP(E130,VIP!$A$2:$O15584,6,0)</f>
        <v>NO</v>
      </c>
      <c r="L130" s="140" t="s">
        <v>2456</v>
      </c>
      <c r="M130" s="95" t="s">
        <v>2438</v>
      </c>
      <c r="N130" s="95" t="s">
        <v>2444</v>
      </c>
      <c r="O130" s="159" t="s">
        <v>2446</v>
      </c>
      <c r="P130" s="159"/>
      <c r="Q130" s="157" t="s">
        <v>2456</v>
      </c>
    </row>
    <row r="1036719" spans="16:16" ht="18" x14ac:dyDescent="0.25">
      <c r="P1036719" s="110"/>
    </row>
  </sheetData>
  <autoFilter ref="A4:Q99">
    <sortState ref="A5:Q130">
      <sortCondition ref="M4:M99"/>
    </sortState>
  </autoFilter>
  <sortState ref="C118:C126">
    <sortCondition ref="C130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49" r:id="rId7" display="http://s460-helpdesk/CAisd/pdmweb.exe?OP=SEARCH+FACTORY=in+SKIPLIST=1+QBE.EQ.id=3699821"/>
    <hyperlink ref="B118" r:id="rId8" display="http://s460-helpdesk/CAisd/pdmweb.exe?OP=SEARCH+FACTORY=in+SKIPLIST=1+QBE.EQ.id=3700383"/>
    <hyperlink ref="B27" r:id="rId9" display="http://s460-helpdesk/CAisd/pdmweb.exe?OP=SEARCH+FACTORY=in+SKIPLIST=1+QBE.EQ.id=3700379"/>
    <hyperlink ref="B66" r:id="rId10" display="http://s460-helpdesk/CAisd/pdmweb.exe?OP=SEARCH+FACTORY=in+SKIPLIST=1+QBE.EQ.id=3701002"/>
    <hyperlink ref="B77" r:id="rId11" display="http://s460-helpdesk/CAisd/pdmweb.exe?OP=SEARCH+FACTORY=in+SKIPLIST=1+QBE.EQ.id=3700977"/>
    <hyperlink ref="B76" r:id="rId12" display="http://s460-helpdesk/CAisd/pdmweb.exe?OP=SEARCH+FACTORY=in+SKIPLIST=1+QBE.EQ.id=3700971"/>
    <hyperlink ref="B108" r:id="rId13" display="http://s460-helpdesk/CAisd/pdmweb.exe?OP=SEARCH+FACTORY=in+SKIPLIST=1+QBE.EQ.id=3700923"/>
    <hyperlink ref="B55" r:id="rId14" display="http://s460-helpdesk/CAisd/pdmweb.exe?OP=SEARCH+FACTORY=in+SKIPLIST=1+QBE.EQ.id=3700910"/>
    <hyperlink ref="B43" r:id="rId15" display="http://s460-helpdesk/CAisd/pdmweb.exe?OP=SEARCH+FACTORY=in+SKIPLIST=1+QBE.EQ.id=3701530"/>
    <hyperlink ref="B8" r:id="rId16" display="http://s460-helpdesk/CAisd/pdmweb.exe?OP=SEARCH+FACTORY=in+SKIPLIST=1+QBE.EQ.id=3701365"/>
    <hyperlink ref="B80" r:id="rId17" display="http://s460-helpdesk/CAisd/pdmweb.exe?OP=SEARCH+FACTORY=in+SKIPLIST=1+QBE.EQ.id=3701362"/>
    <hyperlink ref="B113" r:id="rId18" display="http://s460-helpdesk/CAisd/pdmweb.exe?OP=SEARCH+FACTORY=in+SKIPLIST=1+QBE.EQ.id=3701353"/>
    <hyperlink ref="B109" r:id="rId19" display="http://s460-helpdesk/CAisd/pdmweb.exe?OP=SEARCH+FACTORY=in+SKIPLIST=1+QBE.EQ.id=3701211"/>
    <hyperlink ref="B7" r:id="rId20" display="http://s460-helpdesk/CAisd/pdmweb.exe?OP=SEARCH+FACTORY=in+SKIPLIST=1+QBE.EQ.id=3701194"/>
    <hyperlink ref="B6" r:id="rId21" display="http://s460-helpdesk/CAisd/pdmweb.exe?OP=SEARCH+FACTORY=in+SKIPLIST=1+QBE.EQ.id=3701192"/>
    <hyperlink ref="B79" r:id="rId22" display="http://s460-helpdesk/CAisd/pdmweb.exe?OP=SEARCH+FACTORY=in+SKIPLIST=1+QBE.EQ.id=3701191"/>
    <hyperlink ref="B5" r:id="rId23" display="http://s460-helpdesk/CAisd/pdmweb.exe?OP=SEARCH+FACTORY=in+SKIPLIST=1+QBE.EQ.id=3701167"/>
    <hyperlink ref="B78" r:id="rId24" display="http://s460-helpdesk/CAisd/pdmweb.exe?OP=SEARCH+FACTORY=in+SKIPLIST=1+QBE.EQ.id=3701164"/>
  </hyperlinks>
  <pageMargins left="0.7" right="0.7" top="0.75" bottom="0.75" header="0.3" footer="0.3"/>
  <pageSetup scale="60" orientation="landscape" r:id="rId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opLeftCell="A52" zoomScale="70" zoomScaleNormal="70" workbookViewId="0">
      <selection activeCell="C90" sqref="C90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97" t="s">
        <v>2540</v>
      </c>
      <c r="G1" s="198"/>
      <c r="H1" s="100">
        <f>COUNTIF(A:E,"2 Gavetas Vacías + 1 Fallando")</f>
        <v>3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85" t="s">
        <v>2405</v>
      </c>
      <c r="B2" s="186"/>
      <c r="C2" s="186"/>
      <c r="D2" s="186"/>
      <c r="E2" s="187"/>
      <c r="F2" s="99" t="s">
        <v>2539</v>
      </c>
      <c r="G2" s="98">
        <f>G3+G4</f>
        <v>126</v>
      </c>
      <c r="H2" s="99" t="s">
        <v>2549</v>
      </c>
      <c r="I2" s="98">
        <f>COUNTIF(A:E,"Abastecido")</f>
        <v>17</v>
      </c>
      <c r="J2" s="99" t="s">
        <v>2566</v>
      </c>
      <c r="K2" s="98">
        <f>COUNTIF(REPORTE!A:Q,"REINICIO FALLIDO")</f>
        <v>0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61</v>
      </c>
      <c r="H3" s="99" t="s">
        <v>2545</v>
      </c>
      <c r="I3" s="98">
        <f>COUNTIF(A:E,"Gavetas Vacías + Gavetas Fallando")</f>
        <v>3</v>
      </c>
      <c r="J3" s="99" t="s">
        <v>2567</v>
      </c>
      <c r="K3" s="98">
        <f>COUNTIF(REPORTE!A:Q,"CARGA FALLIDA")</f>
        <v>1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65</v>
      </c>
      <c r="H4" s="99" t="s">
        <v>2548</v>
      </c>
      <c r="I4" s="98">
        <f>COUNTIF(A:E,"Solucionado")</f>
        <v>6</v>
      </c>
      <c r="J4" s="99" t="s">
        <v>2568</v>
      </c>
      <c r="K4" s="98">
        <f>COUNTIF(REPORTE!A:Q,"PRINTER FALLIDO")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2</v>
      </c>
      <c r="H5" s="99" t="s">
        <v>2542</v>
      </c>
      <c r="I5" s="98">
        <f>I1+H1+J1</f>
        <v>14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2</v>
      </c>
      <c r="H6" s="99" t="s">
        <v>2546</v>
      </c>
      <c r="I6" s="98">
        <f>COUNTIF(A:E,"GAVETA DE RECHAZO LLENA")</f>
        <v>0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5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9">
        <v>736</v>
      </c>
      <c r="C9" s="136" t="str">
        <f>VLOOKUP(B9,'[2]LISTADO ATM'!$A$2:$B$922,2,0)</f>
        <v xml:space="preserve">ATM Oficina Puerto Plata I </v>
      </c>
      <c r="D9" s="134" t="s">
        <v>2619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9">
        <v>577</v>
      </c>
      <c r="C10" s="136" t="str">
        <f>VLOOKUP(B10,'[2]LISTADO ATM'!$A$2:$B$922,2,0)</f>
        <v xml:space="preserve">ATM Olé Ave. Duarte </v>
      </c>
      <c r="D10" s="134" t="s">
        <v>2619</v>
      </c>
      <c r="E10" s="152">
        <v>3335991586</v>
      </c>
    </row>
    <row r="11" spans="1:11" s="108" customFormat="1" ht="18" x14ac:dyDescent="0.25">
      <c r="A11" s="160" t="str">
        <f>VLOOKUP(B11,'[2]LISTADO ATM'!$A$2:$C$822,3,0)</f>
        <v>DISTRITO NACIONAL</v>
      </c>
      <c r="B11" s="159">
        <v>911</v>
      </c>
      <c r="C11" s="136" t="str">
        <f>VLOOKUP(B11,'[2]LISTADO ATM'!$A$2:$B$822,2,0)</f>
        <v xml:space="preserve">ATM Oficina Venezuela II </v>
      </c>
      <c r="D11" s="134" t="s">
        <v>2619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9">
        <v>633</v>
      </c>
      <c r="C12" s="136" t="str">
        <f>VLOOKUP(B12,'[2]LISTADO ATM'!$A$2:$B$922,2,0)</f>
        <v xml:space="preserve">ATM Autobanco Las Colinas </v>
      </c>
      <c r="D12" s="134" t="s">
        <v>2619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9">
        <v>900</v>
      </c>
      <c r="C13" s="136" t="str">
        <f>VLOOKUP(B13,'[2]LISTADO ATM'!$A$2:$B$922,2,0)</f>
        <v xml:space="preserve">ATM UNP Merca Santo Domingo </v>
      </c>
      <c r="D13" s="134" t="s">
        <v>2619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9">
        <v>719</v>
      </c>
      <c r="C14" s="136" t="str">
        <f>VLOOKUP(B14,'[2]LISTADO ATM'!$A$2:$B$922,2,0)</f>
        <v xml:space="preserve">ATM Ayuntamiento Municipal San Luís </v>
      </c>
      <c r="D14" s="134" t="s">
        <v>2619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9">
        <v>958</v>
      </c>
      <c r="C15" s="136" t="str">
        <f>VLOOKUP(B15,'[2]LISTADO ATM'!$A$2:$B$922,2,0)</f>
        <v xml:space="preserve">ATM Olé Aut. San Isidro </v>
      </c>
      <c r="D15" s="134" t="s">
        <v>2619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9">
        <v>600</v>
      </c>
      <c r="C16" s="136" t="str">
        <f>VLOOKUP(B16,'[2]LISTADO ATM'!$A$2:$B$922,2,0)</f>
        <v>ATM S/M Bravo Hipica</v>
      </c>
      <c r="D16" s="134" t="s">
        <v>2619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9">
        <v>169</v>
      </c>
      <c r="C17" s="136" t="str">
        <f>VLOOKUP(B17,'[2]LISTADO ATM'!$A$2:$B$922,2,0)</f>
        <v xml:space="preserve">ATM Oficina Caonabo </v>
      </c>
      <c r="D17" s="134" t="s">
        <v>2619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9">
        <v>993</v>
      </c>
      <c r="C18" s="136" t="str">
        <f>VLOOKUP(B18,'[2]LISTADO ATM'!$A$2:$B$922,2,0)</f>
        <v xml:space="preserve">ATM Centro Medico Integral II </v>
      </c>
      <c r="D18" s="134" t="s">
        <v>2619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9">
        <v>904</v>
      </c>
      <c r="C19" s="136" t="str">
        <f>VLOOKUP(B19,'[2]LISTADO ATM'!$A$2:$B$922,2,0)</f>
        <v xml:space="preserve">ATM Oficina Multicentro La Sirena Churchill </v>
      </c>
      <c r="D19" s="134" t="s">
        <v>2619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9">
        <v>662</v>
      </c>
      <c r="C20" s="136" t="str">
        <f>VLOOKUP(B20,'[2]LISTADO ATM'!$A$2:$B$922,2,0)</f>
        <v>ATM UTESA (Santiago)</v>
      </c>
      <c r="D20" s="134" t="s">
        <v>2619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9">
        <v>85</v>
      </c>
      <c r="C21" s="136" t="str">
        <f>VLOOKUP(B21,'[2]LISTADO ATM'!$A$2:$B$922,2,0)</f>
        <v xml:space="preserve">ATM Oficina San Isidro (Fuerza Aérea) </v>
      </c>
      <c r="D21" s="134" t="s">
        <v>2619</v>
      </c>
      <c r="E21" s="152" t="s">
        <v>2765</v>
      </c>
    </row>
    <row r="22" spans="1:5" s="114" customFormat="1" ht="18" customHeight="1" x14ac:dyDescent="0.25">
      <c r="A22" s="136" t="str">
        <f>VLOOKUP(B22,'[2]LISTADO ATM'!$A$2:$C$922,3,0)</f>
        <v>ESTE</v>
      </c>
      <c r="B22" s="159">
        <v>651</v>
      </c>
      <c r="C22" s="136" t="str">
        <f>VLOOKUP(B22,'[2]LISTADO ATM'!$A$2:$B$922,2,0)</f>
        <v>ATM Eco Petroleo Romana</v>
      </c>
      <c r="D22" s="134" t="s">
        <v>2619</v>
      </c>
      <c r="E22" s="152" t="s">
        <v>2684</v>
      </c>
    </row>
    <row r="23" spans="1:5" s="114" customFormat="1" ht="18" customHeight="1" x14ac:dyDescent="0.25">
      <c r="A23" s="136" t="str">
        <f>VLOOKUP(B23,'[2]LISTADO ATM'!$A$2:$C$822,3,0)</f>
        <v>SUR</v>
      </c>
      <c r="B23" s="159">
        <v>470</v>
      </c>
      <c r="C23" s="136" t="str">
        <f>VLOOKUP(B23,'[2]LISTADO ATM'!$A$2:$B$822,2,0)</f>
        <v xml:space="preserve">ATM Hospital Taiwán (Azua) </v>
      </c>
      <c r="D23" s="134" t="s">
        <v>2619</v>
      </c>
      <c r="E23" s="159" t="s">
        <v>2630</v>
      </c>
    </row>
    <row r="24" spans="1:5" s="114" customFormat="1" ht="18" customHeight="1" x14ac:dyDescent="0.25">
      <c r="A24" s="160" t="str">
        <f>VLOOKUP(B24,'[2]LISTADO ATM'!$A$2:$C$822,3,0)</f>
        <v>DISTRITO NACIONAL</v>
      </c>
      <c r="B24" s="159">
        <v>162</v>
      </c>
      <c r="C24" s="136" t="str">
        <f>VLOOKUP(B24,'[2]LISTADO ATM'!$A$2:$B$822,2,0)</f>
        <v xml:space="preserve">ATM Oficina Tiradentes I </v>
      </c>
      <c r="D24" s="134" t="s">
        <v>2619</v>
      </c>
      <c r="E24" s="149">
        <v>3335993308</v>
      </c>
    </row>
    <row r="25" spans="1:5" s="114" customFormat="1" ht="18" customHeight="1" x14ac:dyDescent="0.25">
      <c r="A25" s="160" t="str">
        <f>VLOOKUP(B25,'[2]LISTADO ATM'!$A$2:$C$822,3,0)</f>
        <v>DISTRITO NACIONAL</v>
      </c>
      <c r="B25" s="159">
        <v>231</v>
      </c>
      <c r="C25" s="136" t="str">
        <f>VLOOKUP(B25,'[2]LISTADO ATM'!$A$2:$B$822,2,0)</f>
        <v xml:space="preserve">ATM Oficina Zona Oriental </v>
      </c>
      <c r="D25" s="134" t="s">
        <v>2619</v>
      </c>
      <c r="E25" s="149">
        <v>3335992819</v>
      </c>
    </row>
    <row r="26" spans="1:5" s="114" customFormat="1" ht="18" customHeight="1" thickBot="1" x14ac:dyDescent="0.3">
      <c r="A26" s="126" t="s">
        <v>2463</v>
      </c>
      <c r="B26" s="153">
        <f>COUNT(B9:B25)</f>
        <v>17</v>
      </c>
      <c r="C26" s="191"/>
      <c r="D26" s="192"/>
      <c r="E26" s="193"/>
    </row>
    <row r="27" spans="1:5" s="114" customFormat="1" ht="18.75" customHeight="1" x14ac:dyDescent="0.25">
      <c r="A27" s="123"/>
      <c r="B27" s="128"/>
      <c r="C27" s="123"/>
      <c r="D27" s="123"/>
      <c r="E27" s="128"/>
    </row>
    <row r="28" spans="1:5" s="123" customFormat="1" ht="18.75" customHeight="1" x14ac:dyDescent="0.25">
      <c r="A28" s="182" t="s">
        <v>2571</v>
      </c>
      <c r="B28" s="183"/>
      <c r="C28" s="183"/>
      <c r="D28" s="183"/>
      <c r="E28" s="184"/>
    </row>
    <row r="29" spans="1:5" s="123" customFormat="1" ht="18.75" customHeight="1" x14ac:dyDescent="0.25">
      <c r="A29" s="135" t="s">
        <v>15</v>
      </c>
      <c r="B29" s="135" t="s">
        <v>2408</v>
      </c>
      <c r="C29" s="135" t="s">
        <v>46</v>
      </c>
      <c r="D29" s="135" t="s">
        <v>2411</v>
      </c>
      <c r="E29" s="135" t="s">
        <v>2409</v>
      </c>
    </row>
    <row r="30" spans="1:5" s="123" customFormat="1" ht="18.75" customHeight="1" x14ac:dyDescent="0.25">
      <c r="A30" s="161" t="str">
        <f>VLOOKUP(B30,'[2]LISTADO ATM'!$A$2:$C$822,3,0)</f>
        <v>SUR</v>
      </c>
      <c r="B30" s="136">
        <v>252</v>
      </c>
      <c r="C30" s="161" t="str">
        <f>VLOOKUP(B30,'[2]LISTADO ATM'!$A$2:$B$822,2,0)</f>
        <v xml:space="preserve">ATM Banco Agrícola (Barahona) </v>
      </c>
      <c r="D30" s="134" t="s">
        <v>2531</v>
      </c>
      <c r="E30" s="149">
        <v>3335993325</v>
      </c>
    </row>
    <row r="31" spans="1:5" s="123" customFormat="1" ht="18.75" customHeight="1" x14ac:dyDescent="0.25">
      <c r="A31" s="161" t="str">
        <f>VLOOKUP(B31,'[2]LISTADO ATM'!$A$2:$C$822,3,0)</f>
        <v>NORTE</v>
      </c>
      <c r="B31" s="136">
        <v>304</v>
      </c>
      <c r="C31" s="161" t="str">
        <f>VLOOKUP(B31,'[2]LISTADO ATM'!$A$2:$B$822,2,0)</f>
        <v xml:space="preserve">ATM Multicentro La Sirena Estrella Sadhala </v>
      </c>
      <c r="D31" s="134" t="s">
        <v>2531</v>
      </c>
      <c r="E31" s="149">
        <v>3335993306</v>
      </c>
    </row>
    <row r="32" spans="1:5" s="123" customFormat="1" ht="18.75" customHeight="1" x14ac:dyDescent="0.25">
      <c r="A32" s="161" t="str">
        <f>VLOOKUP(B32,'[2]LISTADO ATM'!$A$2:$C$822,3,0)</f>
        <v>DISTRITO NACIONAL</v>
      </c>
      <c r="B32" s="136">
        <v>536</v>
      </c>
      <c r="C32" s="161" t="str">
        <f>VLOOKUP(B32,'[2]LISTADO ATM'!$A$2:$B$822,2,0)</f>
        <v xml:space="preserve">ATM Super Lama San Isidro </v>
      </c>
      <c r="D32" s="134" t="s">
        <v>2531</v>
      </c>
      <c r="E32" s="149">
        <v>3335993305</v>
      </c>
    </row>
    <row r="33" spans="1:10" s="114" customFormat="1" ht="18.75" customHeight="1" x14ac:dyDescent="0.25">
      <c r="A33" s="161" t="str">
        <f>VLOOKUP(B33,'[2]LISTADO ATM'!$A$2:$C$822,3,0)</f>
        <v>NORTE</v>
      </c>
      <c r="B33" s="136">
        <v>266</v>
      </c>
      <c r="C33" s="161" t="str">
        <f>VLOOKUP(B33,'[2]LISTADO ATM'!$A$2:$B$822,2,0)</f>
        <v xml:space="preserve">ATM Oficina Villa Francisca </v>
      </c>
      <c r="D33" s="134" t="s">
        <v>2531</v>
      </c>
      <c r="E33" s="149" t="s">
        <v>2673</v>
      </c>
    </row>
    <row r="34" spans="1:10" s="114" customFormat="1" ht="18.75" customHeight="1" x14ac:dyDescent="0.25">
      <c r="A34" s="161" t="str">
        <f>VLOOKUP(B34,'[2]LISTADO ATM'!$A$2:$C$822,3,0)</f>
        <v>DISTRITO NACIONAL</v>
      </c>
      <c r="B34" s="156">
        <v>231</v>
      </c>
      <c r="C34" s="161" t="str">
        <f>VLOOKUP(B34,'[2]LISTADO ATM'!$A$2:$B$822,2,0)</f>
        <v xml:space="preserve">ATM Oficina Zona Oriental </v>
      </c>
      <c r="D34" s="134" t="s">
        <v>2531</v>
      </c>
      <c r="E34" s="149">
        <v>3335993930</v>
      </c>
    </row>
    <row r="35" spans="1:10" s="114" customFormat="1" ht="18" customHeight="1" x14ac:dyDescent="0.25">
      <c r="A35" s="161" t="str">
        <f>VLOOKUP(B35,'[2]LISTADO ATM'!$A$2:$C$822,3,0)</f>
        <v>DISTRITO NACIONAL</v>
      </c>
      <c r="B35" s="136">
        <v>70</v>
      </c>
      <c r="C35" s="161" t="str">
        <f>VLOOKUP(B35,'[2]LISTADO ATM'!$A$2:$B$822,2,0)</f>
        <v xml:space="preserve">ATM Autoservicio Plaza Lama Zona Oriental </v>
      </c>
      <c r="D35" s="134" t="s">
        <v>2531</v>
      </c>
      <c r="E35" s="149">
        <v>3335991612</v>
      </c>
    </row>
    <row r="36" spans="1:10" s="114" customFormat="1" ht="18.75" customHeight="1" thickBot="1" x14ac:dyDescent="0.3">
      <c r="A36" s="126" t="s">
        <v>2463</v>
      </c>
      <c r="B36" s="153">
        <f>COUNT(B30:B35)</f>
        <v>6</v>
      </c>
      <c r="C36" s="191"/>
      <c r="D36" s="192"/>
      <c r="E36" s="193"/>
      <c r="G36" s="122"/>
    </row>
    <row r="37" spans="1:10" s="114" customFormat="1" ht="18" customHeight="1" thickBot="1" x14ac:dyDescent="0.3">
      <c r="A37" s="123"/>
      <c r="B37" s="128"/>
      <c r="C37" s="123"/>
      <c r="D37" s="123"/>
      <c r="E37" s="128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77" t="s">
        <v>2464</v>
      </c>
      <c r="B38" s="178"/>
      <c r="C38" s="178"/>
      <c r="D38" s="178"/>
      <c r="E38" s="179"/>
      <c r="F38" s="122"/>
      <c r="G38" s="122"/>
      <c r="H38" s="122"/>
      <c r="I38" s="122"/>
      <c r="J38" s="122"/>
    </row>
    <row r="39" spans="1:10" s="122" customFormat="1" ht="18" customHeight="1" x14ac:dyDescent="0.25">
      <c r="A39" s="125" t="s">
        <v>15</v>
      </c>
      <c r="B39" s="125" t="s">
        <v>2408</v>
      </c>
      <c r="C39" s="125" t="s">
        <v>46</v>
      </c>
      <c r="D39" s="125" t="s">
        <v>2411</v>
      </c>
      <c r="E39" s="135" t="s">
        <v>2409</v>
      </c>
    </row>
    <row r="40" spans="1:10" s="122" customFormat="1" ht="18.75" customHeight="1" x14ac:dyDescent="0.25">
      <c r="A40" s="136" t="str">
        <f>VLOOKUP(B40,'[2]LISTADO ATM'!$A$2:$C$922,3,0)</f>
        <v>DISTRITO NACIONAL</v>
      </c>
      <c r="B40" s="159">
        <v>811</v>
      </c>
      <c r="C40" s="136" t="str">
        <f>VLOOKUP(B40,'[2]LISTADO ATM'!$A$2:$B$922,2,0)</f>
        <v xml:space="preserve">ATM Almacenes Unidos </v>
      </c>
      <c r="D40" s="144" t="s">
        <v>2429</v>
      </c>
      <c r="E40" s="152" t="s">
        <v>2683</v>
      </c>
    </row>
    <row r="41" spans="1:10" s="122" customFormat="1" ht="18.75" customHeight="1" x14ac:dyDescent="0.25">
      <c r="A41" s="136" t="str">
        <f>VLOOKUP(B41,'[2]LISTADO ATM'!$A$2:$C$922,3,0)</f>
        <v>DISTRITO NACIONAL</v>
      </c>
      <c r="B41" s="159">
        <v>717</v>
      </c>
      <c r="C41" s="136" t="str">
        <f>VLOOKUP(B41,'[2]LISTADO ATM'!$A$2:$B$922,2,0)</f>
        <v xml:space="preserve">ATM Oficina Los Alcarrizos </v>
      </c>
      <c r="D41" s="144" t="s">
        <v>2429</v>
      </c>
      <c r="E41" s="152">
        <v>3335993897</v>
      </c>
    </row>
    <row r="42" spans="1:10" s="122" customFormat="1" ht="18" x14ac:dyDescent="0.25">
      <c r="A42" s="136" t="str">
        <f>VLOOKUP(B42,'[2]LISTADO ATM'!$A$2:$C$922,3,0)</f>
        <v>NORTE</v>
      </c>
      <c r="B42" s="159">
        <v>632</v>
      </c>
      <c r="C42" s="136" t="str">
        <f>VLOOKUP(B42,'[2]LISTADO ATM'!$A$2:$B$922,2,0)</f>
        <v xml:space="preserve">ATM Autobanco Gurabo </v>
      </c>
      <c r="D42" s="144" t="s">
        <v>2429</v>
      </c>
      <c r="E42" s="152">
        <v>3335994352</v>
      </c>
    </row>
    <row r="43" spans="1:10" s="122" customFormat="1" ht="18" customHeight="1" x14ac:dyDescent="0.25">
      <c r="A43" s="136" t="str">
        <f>VLOOKUP(B43,'[2]LISTADO ATM'!$A$2:$C$922,3,0)</f>
        <v>SUR</v>
      </c>
      <c r="B43" s="159">
        <v>592</v>
      </c>
      <c r="C43" s="136" t="str">
        <f>VLOOKUP(B43,'[2]LISTADO ATM'!$A$2:$B$922,2,0)</f>
        <v xml:space="preserve">ATM Centro de Caja San Cristóbal I </v>
      </c>
      <c r="D43" s="144" t="s">
        <v>2429</v>
      </c>
      <c r="E43" s="152">
        <v>3335994387</v>
      </c>
    </row>
    <row r="44" spans="1:10" s="122" customFormat="1" ht="18" x14ac:dyDescent="0.25">
      <c r="A44" s="136" t="str">
        <f>VLOOKUP(B44,'[2]LISTADO ATM'!$A$2:$C$922,3,0)</f>
        <v>DISTRITO NACIONAL</v>
      </c>
      <c r="B44" s="211">
        <v>13</v>
      </c>
      <c r="C44" s="136" t="str">
        <f>VLOOKUP(B44,'[2]LISTADO ATM'!$A$2:$B$922,2,0)</f>
        <v xml:space="preserve">ATM CDEEE </v>
      </c>
      <c r="D44" s="144" t="s">
        <v>2429</v>
      </c>
      <c r="E44" s="152">
        <v>3335994445</v>
      </c>
    </row>
    <row r="45" spans="1:10" s="114" customFormat="1" ht="18" customHeight="1" thickBot="1" x14ac:dyDescent="0.3">
      <c r="A45" s="126"/>
      <c r="B45" s="153">
        <f>COUNT(B40:B44)</f>
        <v>5</v>
      </c>
      <c r="C45" s="133"/>
      <c r="D45" s="133"/>
      <c r="E45" s="146"/>
      <c r="F45" s="122"/>
      <c r="G45" s="122"/>
      <c r="H45" s="122"/>
      <c r="I45" s="122"/>
      <c r="J45" s="122"/>
    </row>
    <row r="46" spans="1:10" s="114" customFormat="1" ht="18.75" customHeight="1" thickBot="1" x14ac:dyDescent="0.3">
      <c r="A46" s="123"/>
      <c r="B46" s="128"/>
      <c r="C46" s="123"/>
      <c r="D46" s="123"/>
      <c r="E46" s="128"/>
      <c r="F46" s="122"/>
      <c r="G46" s="122"/>
      <c r="H46" s="122"/>
      <c r="I46" s="122"/>
      <c r="J46" s="122"/>
    </row>
    <row r="47" spans="1:10" s="114" customFormat="1" ht="18" customHeight="1" x14ac:dyDescent="0.25">
      <c r="A47" s="194" t="s">
        <v>2608</v>
      </c>
      <c r="B47" s="195"/>
      <c r="C47" s="195"/>
      <c r="D47" s="195"/>
      <c r="E47" s="196"/>
      <c r="F47" s="122"/>
      <c r="G47" s="122"/>
      <c r="H47" s="122"/>
      <c r="I47" s="122"/>
      <c r="J47" s="122"/>
    </row>
    <row r="48" spans="1:10" s="114" customFormat="1" ht="18" customHeight="1" x14ac:dyDescent="0.25">
      <c r="A48" s="135" t="s">
        <v>15</v>
      </c>
      <c r="B48" s="135" t="s">
        <v>2408</v>
      </c>
      <c r="C48" s="135" t="s">
        <v>46</v>
      </c>
      <c r="D48" s="135" t="s">
        <v>2411</v>
      </c>
      <c r="E48" s="135" t="s">
        <v>2409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ATM'!$A$2:$C$822,3,0)</f>
        <v>ESTE</v>
      </c>
      <c r="B49" s="159">
        <v>673</v>
      </c>
      <c r="C49" s="136" t="str">
        <f>VLOOKUP(B49,'[2]LISTADO ATM'!$A$2:$B$822,2,0)</f>
        <v>ATM Clínica Dr. Cruz Jiminián</v>
      </c>
      <c r="D49" s="136" t="s">
        <v>2470</v>
      </c>
      <c r="E49" s="149">
        <v>3335989663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60" t="str">
        <f>VLOOKUP(B50,'[2]LISTADO ATM'!$A$2:$C$822,3,0)</f>
        <v>SUR</v>
      </c>
      <c r="B50" s="159">
        <v>537</v>
      </c>
      <c r="C50" s="136" t="str">
        <f>VLOOKUP(B50,'[2]LISTADO ATM'!$A$2:$B$822,2,0)</f>
        <v xml:space="preserve">ATM Estación Texaco Enriquillo (Barahona) </v>
      </c>
      <c r="D50" s="136" t="s">
        <v>2470</v>
      </c>
      <c r="E50" s="149" t="s">
        <v>2685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60" t="str">
        <f>VLOOKUP(B51,'[2]LISTADO ATM'!$A$2:$C$822,3,0)</f>
        <v>DISTRITO NACIONAL</v>
      </c>
      <c r="B51" s="159">
        <v>574</v>
      </c>
      <c r="C51" s="136" t="str">
        <f>VLOOKUP(B51,'[2]LISTADO ATM'!$A$2:$B$822,2,0)</f>
        <v xml:space="preserve">ATM Club Obras Públicas </v>
      </c>
      <c r="D51" s="136" t="s">
        <v>2470</v>
      </c>
      <c r="E51" s="149" t="s">
        <v>2686</v>
      </c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137" t="s">
        <v>2463</v>
      </c>
      <c r="B52" s="153">
        <f>COUNT(B23:B51)</f>
        <v>20</v>
      </c>
      <c r="C52" s="133"/>
      <c r="D52" s="133"/>
      <c r="E52" s="146"/>
    </row>
    <row r="53" spans="1:10" s="114" customFormat="1" ht="18" customHeight="1" thickBot="1" x14ac:dyDescent="0.3">
      <c r="A53" s="123"/>
      <c r="B53" s="128"/>
      <c r="C53" s="123"/>
      <c r="D53" s="123"/>
      <c r="E53" s="128"/>
    </row>
    <row r="54" spans="1:10" s="114" customFormat="1" ht="18" customHeight="1" x14ac:dyDescent="0.25">
      <c r="A54" s="194" t="s">
        <v>2585</v>
      </c>
      <c r="B54" s="195"/>
      <c r="C54" s="195"/>
      <c r="D54" s="195"/>
      <c r="E54" s="196"/>
    </row>
    <row r="55" spans="1:10" s="114" customFormat="1" ht="18.75" customHeight="1" x14ac:dyDescent="0.25">
      <c r="A55" s="135" t="s">
        <v>15</v>
      </c>
      <c r="B55" s="135" t="s">
        <v>2408</v>
      </c>
      <c r="C55" s="135" t="s">
        <v>46</v>
      </c>
      <c r="D55" s="135" t="s">
        <v>2411</v>
      </c>
      <c r="E55" s="135" t="s">
        <v>2409</v>
      </c>
    </row>
    <row r="56" spans="1:10" s="114" customFormat="1" ht="18" customHeight="1" x14ac:dyDescent="0.25">
      <c r="A56" s="161" t="str">
        <f>VLOOKUP(B56,'[2]LISTADO ATM'!$A$2:$C$822,3,0)</f>
        <v>DISTRITO NACIONAL</v>
      </c>
      <c r="B56" s="136">
        <v>818</v>
      </c>
      <c r="C56" s="161" t="str">
        <f>VLOOKUP(B56,'[2]LISTADO ATM'!$A$2:$B$822,2,0)</f>
        <v xml:space="preserve">ATM Juridicción Inmobiliaria </v>
      </c>
      <c r="D56" s="140" t="s">
        <v>2711</v>
      </c>
      <c r="E56" s="159">
        <v>3335991196</v>
      </c>
    </row>
    <row r="57" spans="1:10" s="122" customFormat="1" ht="18" customHeight="1" x14ac:dyDescent="0.25">
      <c r="A57" s="161" t="str">
        <f>VLOOKUP(B57,'[2]LISTADO ATM'!$A$2:$C$822,3,0)</f>
        <v>DISTRITO NACIONAL</v>
      </c>
      <c r="B57" s="136">
        <v>354</v>
      </c>
      <c r="C57" s="161" t="str">
        <f>VLOOKUP(B57,'[2]LISTADO ATM'!$A$2:$B$822,2,0)</f>
        <v xml:space="preserve">ATM Oficina Núñez de Cáceres II </v>
      </c>
      <c r="D57" s="140" t="s">
        <v>2711</v>
      </c>
      <c r="E57" s="159">
        <v>3335993916</v>
      </c>
    </row>
    <row r="58" spans="1:10" s="122" customFormat="1" ht="18" customHeight="1" x14ac:dyDescent="0.25">
      <c r="A58" s="161" t="str">
        <f>VLOOKUP(B58,'[2]LISTADO ATM'!$A$2:$C$822,3,0)</f>
        <v>DISTRITO NACIONAL</v>
      </c>
      <c r="B58" s="136">
        <v>925</v>
      </c>
      <c r="C58" s="161" t="str">
        <f>VLOOKUP(B58,'[2]LISTADO ATM'!$A$2:$B$822,2,0)</f>
        <v xml:space="preserve">ATM Oficina Plaza Lama Av. 27 de Febrero </v>
      </c>
      <c r="D58" s="140" t="s">
        <v>2711</v>
      </c>
      <c r="E58" s="159">
        <v>3335994436</v>
      </c>
    </row>
    <row r="59" spans="1:10" s="122" customFormat="1" ht="18" customHeight="1" x14ac:dyDescent="0.25">
      <c r="A59" s="161" t="str">
        <f>VLOOKUP(B59,'[2]LISTADO ATM'!$A$2:$C$822,3,0)</f>
        <v>DISTRITO NACIONAL</v>
      </c>
      <c r="B59" s="136">
        <v>793</v>
      </c>
      <c r="C59" s="161" t="str">
        <f>VLOOKUP(B59,'[2]LISTADO ATM'!$A$2:$B$822,2,0)</f>
        <v xml:space="preserve">ATM Centro de Caja Agora Mall </v>
      </c>
      <c r="D59" s="151" t="s">
        <v>2627</v>
      </c>
      <c r="E59" s="149" t="s">
        <v>2637</v>
      </c>
    </row>
    <row r="60" spans="1:10" s="122" customFormat="1" ht="18" x14ac:dyDescent="0.25">
      <c r="A60" s="161" t="str">
        <f>VLOOKUP(B60,'[2]LISTADO ATM'!$A$2:$C$822,3,0)</f>
        <v>NORTE</v>
      </c>
      <c r="B60" s="136">
        <v>944</v>
      </c>
      <c r="C60" s="161" t="str">
        <f>VLOOKUP(B60,'[2]LISTADO ATM'!$A$2:$B$822,2,0)</f>
        <v xml:space="preserve">ATM UNP Mao </v>
      </c>
      <c r="D60" s="151" t="s">
        <v>2627</v>
      </c>
      <c r="E60" s="149" t="s">
        <v>2678</v>
      </c>
    </row>
    <row r="61" spans="1:10" s="122" customFormat="1" ht="18" x14ac:dyDescent="0.25">
      <c r="A61" s="161" t="e">
        <f>VLOOKUP(B61,'[2]LISTADO ATM'!$A$2:$C$822,3,0)</f>
        <v>#N/A</v>
      </c>
      <c r="B61" s="156"/>
      <c r="C61" s="161" t="e">
        <f>VLOOKUP(B61,'[2]LISTADO ATM'!$A$2:$B$822,2,0)</f>
        <v>#N/A</v>
      </c>
      <c r="D61" s="151" t="s">
        <v>2627</v>
      </c>
      <c r="E61" s="149"/>
    </row>
    <row r="62" spans="1:10" s="122" customFormat="1" ht="18" customHeight="1" thickBot="1" x14ac:dyDescent="0.3">
      <c r="A62" s="137" t="s">
        <v>2463</v>
      </c>
      <c r="B62" s="153">
        <f>COUNT(B56:B60)</f>
        <v>5</v>
      </c>
      <c r="C62" s="133"/>
      <c r="D62" s="133"/>
      <c r="E62" s="146"/>
    </row>
    <row r="63" spans="1:10" s="123" customFormat="1" ht="18" customHeight="1" thickBot="1" x14ac:dyDescent="0.3">
      <c r="B63" s="128"/>
      <c r="E63" s="128"/>
    </row>
    <row r="64" spans="1:10" s="123" customFormat="1" ht="18" customHeight="1" thickBot="1" x14ac:dyDescent="0.3">
      <c r="A64" s="175" t="s">
        <v>2465</v>
      </c>
      <c r="B64" s="176"/>
      <c r="C64" s="123" t="s">
        <v>2405</v>
      </c>
      <c r="D64" s="128"/>
      <c r="E64" s="128"/>
    </row>
    <row r="65" spans="1:5" s="123" customFormat="1" ht="18" customHeight="1" thickBot="1" x14ac:dyDescent="0.3">
      <c r="A65" s="162">
        <f>+B45+B52+B62</f>
        <v>30</v>
      </c>
      <c r="B65" s="163"/>
      <c r="E65" s="138"/>
    </row>
    <row r="66" spans="1:5" s="123" customFormat="1" ht="18" customHeight="1" thickBot="1" x14ac:dyDescent="0.3">
      <c r="B66" s="128"/>
      <c r="E66" s="128"/>
    </row>
    <row r="67" spans="1:5" s="123" customFormat="1" ht="18" customHeight="1" thickBot="1" x14ac:dyDescent="0.3">
      <c r="A67" s="177" t="s">
        <v>2466</v>
      </c>
      <c r="B67" s="178"/>
      <c r="C67" s="178"/>
      <c r="D67" s="178"/>
      <c r="E67" s="179"/>
    </row>
    <row r="68" spans="1:5" s="123" customFormat="1" ht="18" customHeight="1" x14ac:dyDescent="0.25">
      <c r="A68" s="129" t="s">
        <v>15</v>
      </c>
      <c r="B68" s="129" t="s">
        <v>2408</v>
      </c>
      <c r="C68" s="127" t="s">
        <v>46</v>
      </c>
      <c r="D68" s="180" t="s">
        <v>2411</v>
      </c>
      <c r="E68" s="181"/>
    </row>
    <row r="69" spans="1:5" s="123" customFormat="1" ht="18" customHeight="1" x14ac:dyDescent="0.25">
      <c r="A69" s="136" t="str">
        <f>VLOOKUP(B69,'[2]LISTADO ATM'!$A$2:$C$822,3,0)</f>
        <v>DISTRITO NACIONAL</v>
      </c>
      <c r="B69" s="159">
        <v>546</v>
      </c>
      <c r="C69" s="136" t="str">
        <f>VLOOKUP(B69,'[2]LISTADO ATM'!$A$2:$B$822,2,0)</f>
        <v xml:space="preserve">ATM ITLA </v>
      </c>
      <c r="D69" s="173" t="s">
        <v>2620</v>
      </c>
      <c r="E69" s="174"/>
    </row>
    <row r="70" spans="1:5" s="122" customFormat="1" ht="18.75" customHeight="1" x14ac:dyDescent="0.25">
      <c r="A70" s="136" t="str">
        <f>VLOOKUP(B70,'[2]LISTADO ATM'!$A$2:$C$822,3,0)</f>
        <v>ESTE</v>
      </c>
      <c r="B70" s="159">
        <v>495</v>
      </c>
      <c r="C70" s="136" t="str">
        <f>VLOOKUP(B70,'[2]LISTADO ATM'!$A$2:$B$822,2,0)</f>
        <v>ATM Cemento PANAM</v>
      </c>
      <c r="D70" s="173" t="s">
        <v>2587</v>
      </c>
      <c r="E70" s="174"/>
    </row>
    <row r="71" spans="1:5" s="123" customFormat="1" ht="18.75" customHeight="1" x14ac:dyDescent="0.25">
      <c r="A71" s="136" t="str">
        <f>VLOOKUP(B71,'[2]LISTADO ATM'!$A$2:$C$822,3,0)</f>
        <v>SUR</v>
      </c>
      <c r="B71" s="159">
        <v>296</v>
      </c>
      <c r="C71" s="136" t="str">
        <f>VLOOKUP(B71,'[2]LISTADO ATM'!$A$2:$B$822,2,0)</f>
        <v>ATM Estación BANICOMB (Baní)  ECO Petroleo</v>
      </c>
      <c r="D71" s="173" t="s">
        <v>2587</v>
      </c>
      <c r="E71" s="174"/>
    </row>
    <row r="72" spans="1:5" s="123" customFormat="1" ht="18.75" customHeight="1" x14ac:dyDescent="0.25">
      <c r="A72" s="160" t="str">
        <f>VLOOKUP(B72,'[2]LISTADO ATM'!$A$2:$C$822,3,0)</f>
        <v>DISTRITO NACIONAL</v>
      </c>
      <c r="B72" s="159">
        <v>514</v>
      </c>
      <c r="C72" s="136" t="str">
        <f>VLOOKUP(B72,'[2]LISTADO ATM'!$A$2:$B$822,2,0)</f>
        <v>ATM Autoservicio Charles de Gaulle</v>
      </c>
      <c r="D72" s="173" t="s">
        <v>2587</v>
      </c>
      <c r="E72" s="174"/>
    </row>
    <row r="73" spans="1:5" s="123" customFormat="1" ht="18.75" customHeight="1" x14ac:dyDescent="0.25">
      <c r="A73" s="160" t="str">
        <f>VLOOKUP(B73,'[2]LISTADO ATM'!$A$2:$C$822,3,0)</f>
        <v>DISTRITO NACIONAL</v>
      </c>
      <c r="B73" s="159">
        <v>708</v>
      </c>
      <c r="C73" s="136" t="str">
        <f>VLOOKUP(B73,'[2]LISTADO ATM'!$A$2:$B$822,2,0)</f>
        <v xml:space="preserve">ATM El Vestir De Hoy </v>
      </c>
      <c r="D73" s="173" t="s">
        <v>2587</v>
      </c>
      <c r="E73" s="174"/>
    </row>
    <row r="74" spans="1:5" s="114" customFormat="1" ht="18" customHeight="1" x14ac:dyDescent="0.25">
      <c r="A74" s="160" t="str">
        <f>VLOOKUP(B74,'[2]LISTADO ATM'!$A$2:$C$822,3,0)</f>
        <v>NORTE</v>
      </c>
      <c r="B74" s="159">
        <v>903</v>
      </c>
      <c r="C74" s="136" t="str">
        <f>VLOOKUP(B74,'[2]LISTADO ATM'!$A$2:$B$822,2,0)</f>
        <v xml:space="preserve">ATM Oficina La Vega Real I </v>
      </c>
      <c r="D74" s="173" t="s">
        <v>2620</v>
      </c>
      <c r="E74" s="174"/>
    </row>
    <row r="75" spans="1:5" s="122" customFormat="1" ht="18.75" customHeight="1" x14ac:dyDescent="0.25">
      <c r="A75" s="160" t="str">
        <f>VLOOKUP(B75,'[2]LISTADO ATM'!$A$2:$C$822,3,0)</f>
        <v>DISTRITO NACIONAL</v>
      </c>
      <c r="B75" s="159">
        <v>139</v>
      </c>
      <c r="C75" s="136" t="str">
        <f>VLOOKUP(B75,'[2]LISTADO ATM'!$A$2:$B$822,2,0)</f>
        <v xml:space="preserve">ATM Oficina Plaza Lama Zona Oriental I </v>
      </c>
      <c r="D75" s="173" t="s">
        <v>2587</v>
      </c>
      <c r="E75" s="174"/>
    </row>
    <row r="76" spans="1:5" s="122" customFormat="1" ht="18" customHeight="1" x14ac:dyDescent="0.25">
      <c r="A76" s="160" t="str">
        <f>VLOOKUP(B76,'[2]LISTADO ATM'!$A$2:$C$822,3,0)</f>
        <v>ESTE</v>
      </c>
      <c r="B76" s="159">
        <v>219</v>
      </c>
      <c r="C76" s="136" t="str">
        <f>VLOOKUP(B76,'[2]LISTADO ATM'!$A$2:$B$822,2,0)</f>
        <v xml:space="preserve">ATM Oficina La Altagracia (Higuey) </v>
      </c>
      <c r="D76" s="173" t="s">
        <v>2587</v>
      </c>
      <c r="E76" s="174"/>
    </row>
    <row r="77" spans="1:5" s="122" customFormat="1" ht="18" customHeight="1" x14ac:dyDescent="0.25">
      <c r="A77" s="160" t="str">
        <f>VLOOKUP(B77,'[2]LISTADO ATM'!$A$2:$C$822,3,0)</f>
        <v>NORTE</v>
      </c>
      <c r="B77" s="159">
        <v>63</v>
      </c>
      <c r="C77" s="136" t="str">
        <f>VLOOKUP(B77,'[2]LISTADO ATM'!$A$2:$B$822,2,0)</f>
        <v xml:space="preserve">ATM Oficina Villa Vásquez (Montecristi) </v>
      </c>
      <c r="D77" s="173" t="s">
        <v>2587</v>
      </c>
      <c r="E77" s="174"/>
    </row>
    <row r="78" spans="1:5" s="122" customFormat="1" ht="17.45" customHeight="1" x14ac:dyDescent="0.25">
      <c r="A78" s="160" t="str">
        <f>VLOOKUP(B78,'[2]LISTADO ATM'!$A$2:$C$822,3,0)</f>
        <v>SUR</v>
      </c>
      <c r="B78" s="159">
        <v>677</v>
      </c>
      <c r="C78" s="136" t="str">
        <f>VLOOKUP(B78,'[2]LISTADO ATM'!$A$2:$B$822,2,0)</f>
        <v>ATM PBG Villa Jaragua</v>
      </c>
      <c r="D78" s="173" t="s">
        <v>2587</v>
      </c>
      <c r="E78" s="174"/>
    </row>
    <row r="79" spans="1:5" s="122" customFormat="1" ht="18.75" customHeight="1" x14ac:dyDescent="0.25">
      <c r="A79" s="160" t="str">
        <f>VLOOKUP(B79,'[2]LISTADO ATM'!$A$2:$C$822,3,0)</f>
        <v>ESTE</v>
      </c>
      <c r="B79" s="159">
        <v>385</v>
      </c>
      <c r="C79" s="136" t="str">
        <f>VLOOKUP(B79,'[2]LISTADO ATM'!$A$2:$B$822,2,0)</f>
        <v xml:space="preserve">ATM Plaza Verón I </v>
      </c>
      <c r="D79" s="173" t="s">
        <v>2587</v>
      </c>
      <c r="E79" s="174"/>
    </row>
    <row r="80" spans="1:5" s="114" customFormat="1" ht="18.75" customHeight="1" x14ac:dyDescent="0.25">
      <c r="A80" s="160" t="str">
        <f>VLOOKUP(B80,'[2]LISTADO ATM'!$A$2:$C$822,3,0)</f>
        <v>DISTRITO NACIONAL</v>
      </c>
      <c r="B80" s="159">
        <v>715</v>
      </c>
      <c r="C80" s="136" t="str">
        <f>VLOOKUP(B80,'[2]LISTADO ATM'!$A$2:$B$822,2,0)</f>
        <v xml:space="preserve">ATM Oficina 27 de Febrero (Lobby) </v>
      </c>
      <c r="D80" s="173" t="s">
        <v>2587</v>
      </c>
      <c r="E80" s="174"/>
    </row>
    <row r="81" spans="1:5" s="114" customFormat="1" ht="18" customHeight="1" x14ac:dyDescent="0.25">
      <c r="A81" s="160" t="str">
        <f>VLOOKUP(B81,'[2]LISTADO ATM'!$A$2:$C$822,3,0)</f>
        <v>DISTRITO NACIONAL</v>
      </c>
      <c r="B81" s="159">
        <v>722</v>
      </c>
      <c r="C81" s="136" t="str">
        <f>VLOOKUP(B81,'[2]LISTADO ATM'!$A$2:$B$822,2,0)</f>
        <v xml:space="preserve">ATM Oficina Charles de Gaulle III </v>
      </c>
      <c r="D81" s="173" t="s">
        <v>2587</v>
      </c>
      <c r="E81" s="174"/>
    </row>
    <row r="82" spans="1:5" s="114" customFormat="1" ht="18" customHeight="1" x14ac:dyDescent="0.25">
      <c r="A82" s="160" t="str">
        <f>VLOOKUP(B82,'[2]LISTADO ATM'!$A$2:$C$822,3,0)</f>
        <v>SUR</v>
      </c>
      <c r="B82" s="159">
        <v>765</v>
      </c>
      <c r="C82" s="136" t="str">
        <f>VLOOKUP(B82,'[2]LISTADO ATM'!$A$2:$B$822,2,0)</f>
        <v xml:space="preserve">ATM Oficina Azua I </v>
      </c>
      <c r="D82" s="173" t="s">
        <v>2620</v>
      </c>
      <c r="E82" s="174"/>
    </row>
    <row r="83" spans="1:5" s="114" customFormat="1" ht="18.75" customHeight="1" thickBot="1" x14ac:dyDescent="0.3">
      <c r="A83" s="137" t="s">
        <v>2463</v>
      </c>
      <c r="B83" s="153">
        <f>COUNT(B69:B82)</f>
        <v>14</v>
      </c>
      <c r="C83" s="143"/>
      <c r="D83" s="143"/>
      <c r="E83" s="147"/>
    </row>
    <row r="84" spans="1:5" s="114" customFormat="1" ht="18" customHeight="1" x14ac:dyDescent="0.25">
      <c r="A84" s="123"/>
      <c r="B84" s="142"/>
      <c r="C84" s="123"/>
      <c r="D84" s="123"/>
      <c r="E84" s="138"/>
    </row>
    <row r="85" spans="1:5" s="122" customFormat="1" ht="18.75" customHeight="1" x14ac:dyDescent="0.25">
      <c r="A85" s="123"/>
      <c r="B85" s="142"/>
      <c r="C85" s="123"/>
      <c r="D85" s="123"/>
      <c r="E85" s="138"/>
    </row>
    <row r="86" spans="1:5" s="122" customFormat="1" ht="18.75" customHeight="1" x14ac:dyDescent="0.25">
      <c r="A86" s="123"/>
      <c r="B86" s="142"/>
      <c r="C86" s="123"/>
      <c r="D86" s="123"/>
      <c r="E86" s="138"/>
    </row>
    <row r="87" spans="1:5" s="123" customFormat="1" ht="18.75" customHeight="1" x14ac:dyDescent="0.25">
      <c r="B87" s="142"/>
      <c r="E87" s="138"/>
    </row>
    <row r="88" spans="1:5" s="123" customFormat="1" ht="18.75" customHeight="1" x14ac:dyDescent="0.25">
      <c r="B88" s="142"/>
      <c r="E88" s="138"/>
    </row>
    <row r="89" spans="1:5" s="123" customFormat="1" ht="18.75" customHeight="1" x14ac:dyDescent="0.25">
      <c r="B89" s="142"/>
      <c r="E89" s="138"/>
    </row>
    <row r="90" spans="1:5" s="123" customFormat="1" ht="18.75" customHeight="1" x14ac:dyDescent="0.25">
      <c r="B90" s="142"/>
      <c r="E90" s="138"/>
    </row>
    <row r="91" spans="1:5" s="114" customFormat="1" ht="18" customHeight="1" x14ac:dyDescent="0.25">
      <c r="A91" s="123"/>
      <c r="B91" s="142"/>
      <c r="C91" s="123"/>
      <c r="D91" s="123"/>
      <c r="E91" s="138"/>
    </row>
    <row r="92" spans="1:5" s="114" customFormat="1" ht="18" customHeight="1" x14ac:dyDescent="0.25">
      <c r="A92" s="123"/>
      <c r="B92" s="142"/>
      <c r="C92" s="123"/>
      <c r="D92" s="123"/>
      <c r="E92" s="138"/>
    </row>
    <row r="93" spans="1:5" s="114" customFormat="1" x14ac:dyDescent="0.25">
      <c r="A93" s="123"/>
      <c r="B93" s="142"/>
      <c r="C93" s="123"/>
      <c r="D93" s="123"/>
      <c r="E93" s="138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D81:E81"/>
    <mergeCell ref="D82:E82"/>
    <mergeCell ref="D76:E76"/>
    <mergeCell ref="D77:E77"/>
    <mergeCell ref="D78:E78"/>
    <mergeCell ref="D79:E79"/>
    <mergeCell ref="D80:E80"/>
    <mergeCell ref="C26:E26"/>
    <mergeCell ref="C36:E36"/>
    <mergeCell ref="A38:E38"/>
    <mergeCell ref="A47:E47"/>
    <mergeCell ref="A54:E54"/>
    <mergeCell ref="A64:B64"/>
    <mergeCell ref="A67:E67"/>
    <mergeCell ref="A28:E28"/>
    <mergeCell ref="F1:G1"/>
    <mergeCell ref="A7:E7"/>
    <mergeCell ref="A2:E2"/>
    <mergeCell ref="A1:E1"/>
    <mergeCell ref="D73:E73"/>
    <mergeCell ref="D74:E74"/>
    <mergeCell ref="D75:E75"/>
    <mergeCell ref="D68:E68"/>
    <mergeCell ref="D69:E69"/>
    <mergeCell ref="D70:E70"/>
    <mergeCell ref="D71:E71"/>
    <mergeCell ref="D72:E72"/>
  </mergeCells>
  <phoneticPr fontId="46" type="noConversion"/>
  <conditionalFormatting sqref="B438:B1048576">
    <cfRule type="duplicateValues" dxfId="159" priority="1563"/>
  </conditionalFormatting>
  <conditionalFormatting sqref="B438:B1048576">
    <cfRule type="duplicateValues" dxfId="158" priority="135296"/>
  </conditionalFormatting>
  <conditionalFormatting sqref="B11">
    <cfRule type="duplicateValues" dxfId="157" priority="24"/>
  </conditionalFormatting>
  <conditionalFormatting sqref="E11">
    <cfRule type="duplicateValues" dxfId="156" priority="23"/>
  </conditionalFormatting>
  <conditionalFormatting sqref="E24">
    <cfRule type="duplicateValues" dxfId="155" priority="22"/>
  </conditionalFormatting>
  <conditionalFormatting sqref="E25">
    <cfRule type="duplicateValues" dxfId="154" priority="21"/>
  </conditionalFormatting>
  <conditionalFormatting sqref="E9">
    <cfRule type="duplicateValues" dxfId="153" priority="20"/>
  </conditionalFormatting>
  <conditionalFormatting sqref="E19 E22">
    <cfRule type="duplicateValues" dxfId="152" priority="19"/>
  </conditionalFormatting>
  <conditionalFormatting sqref="E74">
    <cfRule type="duplicateValues" dxfId="151" priority="18"/>
  </conditionalFormatting>
  <conditionalFormatting sqref="E75">
    <cfRule type="duplicateValues" dxfId="150" priority="17"/>
  </conditionalFormatting>
  <conditionalFormatting sqref="E15">
    <cfRule type="duplicateValues" dxfId="149" priority="25"/>
  </conditionalFormatting>
  <conditionalFormatting sqref="B83:B437 B45:B47 B52:B54 B76:B77 B69:B70 B1:B7 B56:B67 B26:B28 B30:B39">
    <cfRule type="duplicateValues" dxfId="148" priority="26"/>
  </conditionalFormatting>
  <conditionalFormatting sqref="E18">
    <cfRule type="duplicateValues" dxfId="147" priority="27"/>
  </conditionalFormatting>
  <conditionalFormatting sqref="B31">
    <cfRule type="duplicateValues" dxfId="146" priority="16"/>
  </conditionalFormatting>
  <conditionalFormatting sqref="E31">
    <cfRule type="duplicateValues" dxfId="145" priority="15"/>
  </conditionalFormatting>
  <conditionalFormatting sqref="B32">
    <cfRule type="duplicateValues" dxfId="144" priority="14"/>
  </conditionalFormatting>
  <conditionalFormatting sqref="E32">
    <cfRule type="duplicateValues" dxfId="143" priority="13"/>
  </conditionalFormatting>
  <conditionalFormatting sqref="B59">
    <cfRule type="duplicateValues" dxfId="142" priority="12"/>
  </conditionalFormatting>
  <conditionalFormatting sqref="E59">
    <cfRule type="duplicateValues" dxfId="141" priority="11"/>
  </conditionalFormatting>
  <conditionalFormatting sqref="B33">
    <cfRule type="duplicateValues" dxfId="140" priority="10"/>
  </conditionalFormatting>
  <conditionalFormatting sqref="E30 E33:E35">
    <cfRule type="duplicateValues" dxfId="139" priority="9"/>
  </conditionalFormatting>
  <conditionalFormatting sqref="B1:B437">
    <cfRule type="duplicateValues" dxfId="138" priority="8"/>
  </conditionalFormatting>
  <conditionalFormatting sqref="B40:B44 B9:B10 B12:B22">
    <cfRule type="duplicateValues" dxfId="137" priority="28"/>
  </conditionalFormatting>
  <conditionalFormatting sqref="E57">
    <cfRule type="duplicateValues" dxfId="136" priority="7"/>
  </conditionalFormatting>
  <conditionalFormatting sqref="E76:E78">
    <cfRule type="duplicateValues" dxfId="135" priority="29"/>
  </conditionalFormatting>
  <conditionalFormatting sqref="E20">
    <cfRule type="duplicateValues" dxfId="134" priority="6"/>
  </conditionalFormatting>
  <conditionalFormatting sqref="E79">
    <cfRule type="duplicateValues" dxfId="133" priority="5"/>
  </conditionalFormatting>
  <conditionalFormatting sqref="E80">
    <cfRule type="duplicateValues" dxfId="132" priority="4"/>
  </conditionalFormatting>
  <conditionalFormatting sqref="E81">
    <cfRule type="duplicateValues" dxfId="131" priority="3"/>
  </conditionalFormatting>
  <conditionalFormatting sqref="E82">
    <cfRule type="duplicateValues" dxfId="130" priority="30"/>
  </conditionalFormatting>
  <conditionalFormatting sqref="B78:B82">
    <cfRule type="duplicateValues" dxfId="129" priority="31"/>
  </conditionalFormatting>
  <conditionalFormatting sqref="E71:E73">
    <cfRule type="duplicateValues" dxfId="128" priority="32"/>
  </conditionalFormatting>
  <conditionalFormatting sqref="B71:B75">
    <cfRule type="duplicateValues" dxfId="127" priority="33"/>
  </conditionalFormatting>
  <conditionalFormatting sqref="B60:B61 B34">
    <cfRule type="duplicateValues" dxfId="126" priority="34"/>
  </conditionalFormatting>
  <conditionalFormatting sqref="E60:E61">
    <cfRule type="duplicateValues" dxfId="125" priority="35"/>
  </conditionalFormatting>
  <conditionalFormatting sqref="E83:E437 E1:E7 E56 E45:E47 E62:E70 E49:E54 E23 E35:E40 E10 E26:E28">
    <cfRule type="duplicateValues" dxfId="124" priority="36"/>
  </conditionalFormatting>
  <conditionalFormatting sqref="B49:B51 B23:B25">
    <cfRule type="duplicateValues" dxfId="123" priority="37"/>
  </conditionalFormatting>
  <conditionalFormatting sqref="E42:E43 E21">
    <cfRule type="duplicateValues" dxfId="122" priority="38"/>
  </conditionalFormatting>
  <conditionalFormatting sqref="E41 E12:E14 E16:E17">
    <cfRule type="duplicateValues" dxfId="121" priority="39"/>
  </conditionalFormatting>
  <conditionalFormatting sqref="E58">
    <cfRule type="duplicateValues" dxfId="120" priority="2"/>
  </conditionalFormatting>
  <conditionalFormatting sqref="E44">
    <cfRule type="duplicateValues" dxfId="11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2612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2632</v>
      </c>
      <c r="C843" s="38" t="s">
        <v>1270</v>
      </c>
    </row>
  </sheetData>
  <autoFilter ref="A1:C829">
    <sortState ref="A2:C843">
      <sortCondition sortBy="cellColor" ref="A1:A830" dxfId="20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8" priority="20"/>
  </conditionalFormatting>
  <conditionalFormatting sqref="A830">
    <cfRule type="duplicateValues" dxfId="117" priority="19"/>
  </conditionalFormatting>
  <conditionalFormatting sqref="A831">
    <cfRule type="duplicateValues" dxfId="116" priority="18"/>
  </conditionalFormatting>
  <conditionalFormatting sqref="A832">
    <cfRule type="duplicateValues" dxfId="115" priority="17"/>
  </conditionalFormatting>
  <conditionalFormatting sqref="A833">
    <cfRule type="duplicateValues" dxfId="114" priority="16"/>
  </conditionalFormatting>
  <conditionalFormatting sqref="A844:A1048576 A1:A833">
    <cfRule type="duplicateValues" dxfId="113" priority="15"/>
  </conditionalFormatting>
  <conditionalFormatting sqref="A834:A840">
    <cfRule type="duplicateValues" dxfId="112" priority="14"/>
  </conditionalFormatting>
  <conditionalFormatting sqref="A834:A840">
    <cfRule type="duplicateValues" dxfId="111" priority="13"/>
  </conditionalFormatting>
  <conditionalFormatting sqref="A844:A1048576 A1:A840">
    <cfRule type="duplicateValues" dxfId="110" priority="12"/>
  </conditionalFormatting>
  <conditionalFormatting sqref="A841">
    <cfRule type="duplicateValues" dxfId="109" priority="11"/>
  </conditionalFormatting>
  <conditionalFormatting sqref="A841">
    <cfRule type="duplicateValues" dxfId="108" priority="10"/>
  </conditionalFormatting>
  <conditionalFormatting sqref="A841">
    <cfRule type="duplicateValues" dxfId="107" priority="9"/>
  </conditionalFormatting>
  <conditionalFormatting sqref="A842">
    <cfRule type="duplicateValues" dxfId="106" priority="8"/>
  </conditionalFormatting>
  <conditionalFormatting sqref="A842">
    <cfRule type="duplicateValues" dxfId="105" priority="7"/>
  </conditionalFormatting>
  <conditionalFormatting sqref="A842">
    <cfRule type="duplicateValues" dxfId="104" priority="6"/>
  </conditionalFormatting>
  <conditionalFormatting sqref="A1:A842 A844:A1048576">
    <cfRule type="duplicateValues" dxfId="103" priority="5"/>
  </conditionalFormatting>
  <conditionalFormatting sqref="A843">
    <cfRule type="duplicateValues" dxfId="102" priority="4"/>
  </conditionalFormatting>
  <conditionalFormatting sqref="A843">
    <cfRule type="duplicateValues" dxfId="101" priority="3"/>
  </conditionalFormatting>
  <conditionalFormatting sqref="A843">
    <cfRule type="duplicateValues" dxfId="100" priority="2"/>
  </conditionalFormatting>
  <conditionalFormatting sqref="A843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2413</v>
      </c>
      <c r="B1" s="200"/>
      <c r="C1" s="200"/>
      <c r="D1" s="20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2422</v>
      </c>
      <c r="B18" s="200"/>
      <c r="C18" s="200"/>
      <c r="D18" s="20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2021-08-19T20:00:36Z</dcterms:modified>
</cp:coreProperties>
</file>