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0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REPORTE!$A$4:$Q$63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7" i="1" l="1"/>
  <c r="A78" i="1"/>
  <c r="F77" i="1"/>
  <c r="G77" i="1"/>
  <c r="H77" i="1"/>
  <c r="I77" i="1"/>
  <c r="J77" i="1"/>
  <c r="K77" i="1"/>
  <c r="F78" i="1"/>
  <c r="G78" i="1"/>
  <c r="H78" i="1"/>
  <c r="I78" i="1"/>
  <c r="J78" i="1"/>
  <c r="K78" i="1"/>
  <c r="F76" i="1"/>
  <c r="G76" i="1"/>
  <c r="H76" i="1"/>
  <c r="I76" i="1"/>
  <c r="J76" i="1"/>
  <c r="K76" i="1"/>
  <c r="A76" i="1"/>
  <c r="A75" i="1"/>
  <c r="F75" i="1"/>
  <c r="G75" i="1"/>
  <c r="H75" i="1"/>
  <c r="I75" i="1"/>
  <c r="J75" i="1"/>
  <c r="K75" i="1"/>
  <c r="A74" i="1"/>
  <c r="A73" i="1"/>
  <c r="A72" i="1"/>
  <c r="A71" i="1"/>
  <c r="A70" i="1"/>
  <c r="A69" i="1"/>
  <c r="A68" i="1"/>
  <c r="A67" i="1"/>
  <c r="A66" i="1"/>
  <c r="A6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43" i="1"/>
  <c r="F43" i="1"/>
  <c r="G43" i="1"/>
  <c r="H43" i="1"/>
  <c r="I43" i="1"/>
  <c r="J43" i="1"/>
  <c r="K43" i="1"/>
  <c r="B93" i="16" l="1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A55" i="16"/>
  <c r="B53" i="16"/>
  <c r="A76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4" i="1" l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4" i="1"/>
  <c r="A63" i="1"/>
  <c r="A62" i="1"/>
  <c r="A61" i="1"/>
  <c r="A60" i="1"/>
  <c r="A59" i="1"/>
  <c r="A58" i="1"/>
  <c r="A57" i="1"/>
  <c r="K56" i="1" l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2" i="1"/>
  <c r="J41" i="1"/>
  <c r="J40" i="1"/>
  <c r="J39" i="1"/>
  <c r="J38" i="1"/>
  <c r="J37" i="1"/>
  <c r="J36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2" i="1"/>
  <c r="H41" i="1"/>
  <c r="H40" i="1"/>
  <c r="H39" i="1"/>
  <c r="H38" i="1"/>
  <c r="H37" i="1"/>
  <c r="H36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5" i="1"/>
  <c r="A34" i="1"/>
  <c r="A33" i="1"/>
  <c r="A32" i="1"/>
  <c r="A31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29" i="1"/>
  <c r="A28" i="1"/>
  <c r="A27" i="1"/>
  <c r="A26" i="1"/>
  <c r="A25" i="1" l="1"/>
  <c r="A24" i="1"/>
  <c r="A23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2" i="1"/>
  <c r="A21" i="1"/>
  <c r="A20" i="1"/>
  <c r="A19" i="1" l="1"/>
  <c r="A18" i="1"/>
  <c r="A17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4" i="1" l="1"/>
  <c r="A15" i="1"/>
  <c r="A16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A12" i="1" l="1"/>
  <c r="A13" i="1"/>
  <c r="F12" i="1"/>
  <c r="G12" i="1"/>
  <c r="H12" i="1"/>
  <c r="I12" i="1"/>
  <c r="J12" i="1"/>
  <c r="K12" i="1"/>
  <c r="F13" i="1"/>
  <c r="G13" i="1"/>
  <c r="H13" i="1"/>
  <c r="I13" i="1"/>
  <c r="J13" i="1"/>
  <c r="K13" i="1"/>
  <c r="F11" i="1"/>
  <c r="G11" i="1"/>
  <c r="H11" i="1"/>
  <c r="I11" i="1"/>
  <c r="J11" i="1"/>
  <c r="K11" i="1"/>
  <c r="A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A9" i="1"/>
  <c r="A8" i="1"/>
  <c r="F7" i="1" l="1"/>
  <c r="G7" i="1"/>
  <c r="H7" i="1"/>
  <c r="I7" i="1"/>
  <c r="J7" i="1"/>
  <c r="K7" i="1"/>
  <c r="A7" i="1"/>
  <c r="A9" i="3" l="1"/>
  <c r="G9" i="3"/>
  <c r="H9" i="3"/>
  <c r="I9" i="3"/>
  <c r="J9" i="3"/>
  <c r="F9" i="3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K4" i="16" s="1"/>
  <c r="A5" i="1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<sst xmlns="http://schemas.openxmlformats.org/spreadsheetml/2006/main" count="13703" uniqueCount="2715">
  <si>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</si>
  <si>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</si>
  <si>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</si>
  <si>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</si>
  <si>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</si>
  <si>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</si>
  <si>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</si>
  <si>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</si>
  <si>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</si>
  <si>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</si>
  <si>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</si>
  <si>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</si>
  <si>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</si>
  <si>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</si>
  <si>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</si>
  <si>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</si>
  <si>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</si>
  <si>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</si>
  <si>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</si>
  <si>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</si>
  <si>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</si>
  <si>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</si>
  <si>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</si>
  <si>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</si>
  <si>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</si>
  <si>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</si>
  <si>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</si>
  <si>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</si>
  <si>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</si>
  <si>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</si>
  <si>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</si>
  <si>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</si>
  <si>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</si>
  <si>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</si>
  <si>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</si>
  <si>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</si>
  <si>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</si>
  <si>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</si>
  <si>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</si>
  <si>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</si>
  <si>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</si>
  <si>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</si>
  <si>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</si>
  <si>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</si>
  <si>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</si>
  <si>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</si>
  <si>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</si>
  <si>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</si>
  <si>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</si>
  <si>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</si>
  <si>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</si>
  <si>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</si>
  <si>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</si>
  <si>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</si>
  <si>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</si>
  <si>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</si>
  <si>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</si>
  <si>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</si>
  <si>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</si>
  <si>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</si>
  <si>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</si>
  <si>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</si>
  <si>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</si>
  <si>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</si>
  <si>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</si>
  <si>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</si>
  <si>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</si>
  <si>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</si>
  <si>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</si>
  <si>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</si>
  <si>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</si>
  <si>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</si>
  <si>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</si>
  <si>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</si>
  <si>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</si>
  <si>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</si>
  <si>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</si>
  <si>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</si>
  <si>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</si>
  <si>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</si>
  <si>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</si>
  <si>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</si>
  <si>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</si>
  <si>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</si>
  <si>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</si>
  <si>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</si>
  <si>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</si>
  <si>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</si>
  <si>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</si>
  <si>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</si>
  <si>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</si>
  <si>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</si>
  <si>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</si>
  <si>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</si>
  <si>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</si>
  <si>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</si>
  <si>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</si>
  <si>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</si>
  <si>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</si>
  <si>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</si>
  <si>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</si>
  <si>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</si>
  <si>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</si>
  <si>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</si>
  <si>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</si>
  <si>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</si>
  <si>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</si>
  <si>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</si>
  <si>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</si>
  <si>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</si>
  <si>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</si>
  <si>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</si>
  <si>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</si>
  <si>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</si>
  <si>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</si>
  <si>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</si>
  <si>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</si>
  <si>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</si>
  <si>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</si>
  <si>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</si>
  <si>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</si>
  <si>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</si>
  <si>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</si>
  <si>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</si>
  <si>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</si>
  <si>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</si>
  <si>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</si>
  <si>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</si>
  <si>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</si>
  <si>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</si>
  <si>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</si>
  <si>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</si>
  <si>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</si>
  <si>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</si>
  <si>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</si>
  <si>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</si>
  <si>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</si>
  <si>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</si>
  <si>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</si>
  <si>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</si>
  <si>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</si>
  <si>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</si>
  <si>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</si>
  <si>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</si>
  <si>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</si>
  <si>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</si>
  <si>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</si>
  <si>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</si>
  <si>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</si>
  <si>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</si>
  <si>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</si>
  <si>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</si>
  <si>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</si>
  <si>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</si>
  <si>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</si>
  <si>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</si>
  <si>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</si>
  <si>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</si>
  <si>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</si>
  <si>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</si>
  <si>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</si>
  <si>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</si>
  <si>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</si>
  <si>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</si>
  <si>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</si>
  <si>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</si>
  <si>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</si>
  <si>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</si>
  <si>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</si>
  <si>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</si>
  <si>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</si>
  <si>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</si>
  <si>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</si>
  <si>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</si>
  <si>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</si>
  <si>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</si>
  <si>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</si>
  <si>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</si>
  <si>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</si>
  <si>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</si>
  <si>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</si>
  <si>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</si>
  <si>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</si>
  <si>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</si>
  <si>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</si>
  <si>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</si>
  <si>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</si>
  <si>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</si>
  <si>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</si>
  <si>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</si>
  <si>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</si>
  <si>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</si>
  <si>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</si>
  <si>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</si>
  <si>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</si>
  <si>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</si>
  <si>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</si>
  <si>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</si>
  <si>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</si>
  <si>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</si>
  <si>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</si>
  <si>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</si>
  <si>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</si>
  <si>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</si>
  <si>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</si>
  <si>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</si>
  <si>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</si>
  <si>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</si>
  <si>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</si>
  <si>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</si>
  <si>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</si>
  <si>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</si>
  <si>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</si>
  <si>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</si>
  <si>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</si>
  <si>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</si>
  <si>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</si>
  <si>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</si>
  <si>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</si>
  <si>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</si>
  <si>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</si>
  <si>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</si>
  <si>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</si>
  <si>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</si>
  <si>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</si>
  <si>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</si>
  <si>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</si>
  <si>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</si>
  <si>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</si>
  <si>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</si>
  <si>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</si>
  <si>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</si>
  <si>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</si>
  <si>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</si>
  <si>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</si>
  <si>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</si>
  <si>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</si>
  <si>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</si>
  <si>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</si>
  <si>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</si>
  <si>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</si>
  <si>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</si>
  <si>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</si>
  <si>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</si>
  <si>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</si>
  <si>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</si>
  <si>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</si>
  <si>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</si>
  <si>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</si>
  <si>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</si>
  <si>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</si>
  <si>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</si>
  <si>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</si>
  <si>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</si>
  <si>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</si>
  <si>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</si>
  <si>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</si>
  <si>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</si>
  <si>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</si>
  <si>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</si>
  <si>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</si>
  <si>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</si>
  <si>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</si>
  <si>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</si>
  <si>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</si>
  <si>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</si>
  <si>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</si>
  <si>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</si>
  <si>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</si>
  <si>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</si>
  <si>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</si>
  <si>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</si>
  <si>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</si>
  <si>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</si>
  <si>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</si>
  <si>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</si>
  <si>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</si>
  <si>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</si>
  <si>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</si>
  <si>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</si>
  <si>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</si>
  <si>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</si>
  <si>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</si>
  <si>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</si>
  <si>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</si>
  <si>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</si>
  <si>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</si>
  <si>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</si>
  <si>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</si>
  <si>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</si>
  <si>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</si>
  <si>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</si>
  <si>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</si>
  <si>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</si>
  <si>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</si>
  <si>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</si>
  <si>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</si>
  <si>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</si>
  <si>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</si>
  <si>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</si>
  <si>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</si>
  <si>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</si>
  <si>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</si>
  <si>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</si>
  <si>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</si>
  <si>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</si>
  <si>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</si>
  <si>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</si>
  <si>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</si>
  <si>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</si>
  <si>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</si>
  <si>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</si>
  <si>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</si>
  <si>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</si>
  <si>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</si>
  <si>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</si>
  <si>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</si>
  <si>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</si>
  <si>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</si>
  <si>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</si>
  <si>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</si>
  <si>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</si>
  <si>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</si>
  <si>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</si>
  <si>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</si>
  <si>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</si>
  <si>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</si>
  <si>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</si>
  <si>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</si>
  <si>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</si>
  <si>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</si>
  <si>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</si>
  <si>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</si>
  <si>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</si>
  <si>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</si>
  <si>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</si>
  <si>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</si>
  <si>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</si>
  <si>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</si>
  <si>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</si>
  <si>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</si>
  <si>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</si>
  <si>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</si>
  <si>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</si>
  <si>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</si>
  <si>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</si>
  <si>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</si>
  <si>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</si>
  <si>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</si>
  <si>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</si>
  <si>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</si>
  <si>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</si>
  <si>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</si>
  <si>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</si>
  <si>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</si>
  <si>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</si>
  <si>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</si>
  <si>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</si>
  <si>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</si>
  <si>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</si>
  <si>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</si>
  <si>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</si>
  <si>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</si>
  <si>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</si>
  <si>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</si>
  <si>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</si>
  <si>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</si>
  <si>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</si>
  <si>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</si>
  <si>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</si>
  <si>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</si>
  <si>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</si>
  <si>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</si>
  <si>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</si>
  <si>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</si>
  <si>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</si>
  <si>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</si>
  <si>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</si>
  <si>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</si>
  <si>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</si>
  <si>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</si>
  <si>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</si>
  <si>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</si>
  <si>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</si>
  <si>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</si>
  <si>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</si>
  <si>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</si>
  <si>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</si>
  <si>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</si>
  <si>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</si>
  <si>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</si>
  <si>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</si>
  <si>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</si>
  <si>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</si>
  <si>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</si>
  <si>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</si>
  <si>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</si>
  <si>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</si>
  <si>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</si>
  <si>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</si>
  <si>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</si>
  <si>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</si>
  <si>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</si>
  <si>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</si>
  <si>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</si>
  <si>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</si>
  <si>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</si>
  <si>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</si>
  <si>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</si>
  <si>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</si>
  <si>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</si>
  <si>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</si>
  <si>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</si>
  <si>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</si>
  <si>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</si>
  <si>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</si>
  <si>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</si>
  <si>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</si>
  <si>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</si>
  <si>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</si>
  <si>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</si>
  <si>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</si>
  <si>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</si>
  <si>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</si>
  <si>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</si>
  <si>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</si>
  <si>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</si>
  <si>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</si>
  <si>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</si>
  <si>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</si>
  <si>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</si>
  <si>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</si>
  <si>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</si>
  <si>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</si>
  <si>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</si>
  <si>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</si>
  <si>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</si>
  <si>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</si>
  <si>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</si>
  <si>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</si>
  <si>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</si>
  <si>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</si>
  <si>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</si>
  <si>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</si>
  <si>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</si>
  <si>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</si>
  <si>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</si>
  <si>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</si>
  <si>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</si>
  <si>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</si>
  <si>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</si>
  <si>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</si>
  <si>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</si>
  <si>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</si>
  <si>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</si>
  <si>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</si>
  <si>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</si>
  <si>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</si>
  <si>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</si>
  <si>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</si>
  <si>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</si>
  <si>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</si>
  <si>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</si>
  <si>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</si>
  <si>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</si>
  <si>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</si>
  <si>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</si>
  <si>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</si>
  <si>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</si>
  <si>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</si>
  <si>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</si>
  <si>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</si>
  <si>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</si>
  <si>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</si>
  <si>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</si>
  <si>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</si>
  <si>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</si>
  <si>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</si>
  <si>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</si>
  <si>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</si>
  <si>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</si>
  <si>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</si>
  <si>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</si>
  <si>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</si>
  <si>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</si>
  <si>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</si>
  <si>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</si>
  <si>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</si>
  <si>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</si>
  <si>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</si>
  <si>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</si>
  <si>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</si>
  <si>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</si>
  <si>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</si>
  <si>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</si>
  <si>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</si>
  <si>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</si>
  <si>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</si>
  <si>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</si>
  <si>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</si>
  <si>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</si>
  <si>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</si>
  <si>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</si>
  <si>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</si>
  <si>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</si>
  <si>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</si>
  <si>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</si>
  <si>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</si>
  <si>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</si>
  <si>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</si>
  <si>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</si>
  <si>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</si>
  <si>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</si>
  <si>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</si>
  <si>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</si>
  <si>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</si>
  <si>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</si>
  <si>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</si>
  <si>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</si>
  <si>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</si>
  <si>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</si>
  <si>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</si>
  <si>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</si>
  <si>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</si>
  <si>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</si>
  <si>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</si>
  <si>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</si>
  <si>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</si>
  <si>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</si>
  <si>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</si>
  <si>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</si>
  <si>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</si>
  <si>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</si>
  <si>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</si>
  <si>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</si>
  <si>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</si>
  <si>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</si>
  <si>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</si>
  <si>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</si>
  <si>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</si>
  <si>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</si>
  <si>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</si>
  <si>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</si>
  <si>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</si>
  <si>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</si>
  <si>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</si>
  <si>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</si>
  <si>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</si>
  <si>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</si>
  <si>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</si>
  <si>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</si>
  <si>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</si>
  <si>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</si>
  <si>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</si>
  <si>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</si>
  <si>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</si>
  <si>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</si>
  <si>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</si>
  <si>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</si>
  <si>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</si>
  <si>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</si>
  <si>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</si>
  <si>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</si>
  <si>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</si>
  <si>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</si>
  <si>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</si>
  <si>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</si>
  <si>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</si>
  <si>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</si>
  <si>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</si>
  <si>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</si>
  <si>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</si>
  <si>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</si>
  <si>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</si>
  <si>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</si>
  <si>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</si>
  <si>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</si>
  <si>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</si>
  <si>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</si>
  <si>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</si>
  <si>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</si>
  <si>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</si>
  <si>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</si>
  <si>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</si>
  <si>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</si>
  <si>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</si>
  <si>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</si>
  <si>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</si>
  <si>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</si>
  <si>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</si>
  <si>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</si>
  <si>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</si>
  <si>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</si>
  <si>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</si>
  <si>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</si>
  <si>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</si>
  <si>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</si>
  <si>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</si>
  <si>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</si>
  <si>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</si>
  <si>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</si>
  <si>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</si>
  <si>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</si>
  <si>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</si>
  <si>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</si>
  <si>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</si>
  <si>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</si>
  <si>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</si>
  <si>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</si>
  <si>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</si>
  <si>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</si>
  <si>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</si>
  <si>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</si>
  <si>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</si>
  <si>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</si>
  <si>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</si>
  <si>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</si>
  <si>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</si>
  <si>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</si>
  <si>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</si>
  <si>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</si>
  <si>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</si>
  <si>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</si>
  <si>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</si>
  <si>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</si>
  <si>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</si>
  <si>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</si>
  <si>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</si>
  <si>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</si>
  <si>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</si>
  <si>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</si>
  <si>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</si>
  <si>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</si>
  <si>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</si>
  <si>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</si>
  <si>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</si>
  <si>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</si>
  <si>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</si>
  <si>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</si>
  <si>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</si>
  <si>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</si>
  <si>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</si>
  <si>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</si>
  <si>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</si>
  <si>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</si>
  <si>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</si>
  <si>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</si>
  <si>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</si>
  <si>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</si>
  <si>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</si>
  <si>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</si>
  <si>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</si>
  <si>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</si>
  <si>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</si>
  <si>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</si>
  <si>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</si>
  <si>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</si>
  <si>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</si>
  <si>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</si>
  <si>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</si>
  <si>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</si>
  <si>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</si>
  <si>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</si>
  <si>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</si>
  <si>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</si>
  <si>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</si>
  <si>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</si>
  <si>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</si>
  <si>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</si>
  <si>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</si>
  <si>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</si>
  <si>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</si>
  <si>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</si>
  <si>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</si>
  <si>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</si>
  <si>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</si>
  <si>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</si>
  <si>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</si>
  <si>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</si>
  <si>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</si>
  <si>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</si>
  <si>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</si>
  <si>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</si>
  <si>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</si>
  <si>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</si>
  <si>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</si>
  <si>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</si>
  <si>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</si>
  <si>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</si>
  <si>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</si>
  <si>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</si>
  <si>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</si>
  <si>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</si>
  <si>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</si>
  <si>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</si>
  <si>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</si>
  <si>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</si>
  <si>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</si>
  <si>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</si>
  <si>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</si>
  <si>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</si>
  <si>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</si>
  <si>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</si>
  <si>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</si>
  <si>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</si>
  <si>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</si>
  <si>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</si>
  <si>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</si>
  <si>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</si>
  <si>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</si>
  <si>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</si>
  <si>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</si>
  <si>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</si>
  <si>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</si>
  <si>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</si>
  <si>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</si>
  <si>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</si>
  <si>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</si>
  <si>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</si>
  <si>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</si>
  <si>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</si>
  <si>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</si>
  <si>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</si>
  <si>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</si>
  <si>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</si>
  <si>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</si>
  <si>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</si>
  <si>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</si>
  <si>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</si>
  <si>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</si>
  <si>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</si>
  <si>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</si>
  <si>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</si>
  <si>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</si>
  <si>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</si>
  <si>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</si>
  <si>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</si>
  <si>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</si>
  <si>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</si>
  <si>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</si>
  <si>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</si>
  <si>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</si>
  <si>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</si>
  <si>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</si>
  <si>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</si>
  <si>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</si>
  <si>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</si>
  <si>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</si>
  <si>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</si>
  <si>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</si>
  <si>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</si>
  <si>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</si>
  <si>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</si>
  <si>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</si>
  <si>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</si>
  <si>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</si>
  <si>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</si>
  <si>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</si>
  <si>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</si>
  <si>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</si>
  <si>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</si>
  <si>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</si>
  <si>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</si>
  <si>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</si>
  <si>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</si>
  <si>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</si>
  <si>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</si>
  <si>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</si>
  <si>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</si>
  <si>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</si>
  <si>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</si>
  <si>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</si>
  <si>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</si>
  <si>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</si>
  <si>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</si>
  <si>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</si>
  <si>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</si>
  <si>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</si>
  <si>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</si>
  <si>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</si>
  <si>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</si>
  <si>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</si>
  <si>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</si>
  <si>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</si>
  <si>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</si>
  <si>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</si>
  <si>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</si>
  <si>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</si>
  <si>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</si>
  <si>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</si>
  <si>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</si>
  <si>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</si>
  <si>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</si>
  <si>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</si>
  <si>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</si>
  <si>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</si>
  <si>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</si>
  <si>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</si>
  <si>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</si>
  <si>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</si>
  <si>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</si>
  <si>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</si>
  <si>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</si>
  <si>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</si>
  <si>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</si>
  <si>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</si>
  <si>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</si>
  <si>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</si>
  <si>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</si>
  <si>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</si>
  <si>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</si>
  <si>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</si>
  <si>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</si>
  <si>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</si>
  <si>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</si>
  <si>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</si>
  <si>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</si>
  <si>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</si>
  <si>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</si>
  <si>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</si>
  <si>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</si>
  <si>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</si>
  <si>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</si>
  <si>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</si>
  <si>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</si>
  <si>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</si>
  <si>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</si>
  <si>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</si>
  <si>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</si>
  <si>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</si>
  <si>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</si>
  <si>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</si>
  <si>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</si>
  <si>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</si>
  <si>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</si>
  <si>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</si>
  <si>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</si>
  <si>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</si>
  <si>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</si>
  <si>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</si>
  <si>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</si>
  <si>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</si>
  <si>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</si>
  <si>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</si>
  <si>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</si>
  <si>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</si>
  <si>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</si>
  <si>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</si>
  <si>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</si>
  <si>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</si>
  <si>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</si>
  <si>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</si>
  <si>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</si>
  <si>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</si>
  <si>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</si>
  <si>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</si>
  <si>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</si>
  <si>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</si>
  <si>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</si>
  <si>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</si>
  <si>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</si>
  <si>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</si>
  <si>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</si>
  <si>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</si>
  <si>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</si>
  <si>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</si>
  <si>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</si>
  <si>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</si>
  <si>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</si>
  <si>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</si>
  <si>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</si>
  <si>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</si>
  <si>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</si>
  <si>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</si>
  <si>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</si>
  <si>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</si>
  <si>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</si>
  <si>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</si>
  <si>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</si>
  <si>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</si>
  <si>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</si>
  <si>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</si>
  <si>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</si>
  <si>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</si>
  <si>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</si>
  <si>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</si>
  <si>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</si>
  <si>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</si>
  <si>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</si>
  <si>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</si>
  <si>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</si>
  <si>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</si>
  <si>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</si>
  <si>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</si>
  <si>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</si>
  <si>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</si>
  <si>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</si>
  <si>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</si>
  <si>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</si>
  <si>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</si>
  <si>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</si>
  <si>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</si>
  <si>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</si>
  <si>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</si>
  <si>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</si>
  <si>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</si>
  <si>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</si>
  <si>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</si>
  <si>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</si>
  <si>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</si>
  <si>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</si>
  <si>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</si>
  <si>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</si>
  <si>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</si>
  <si>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</si>
  <si>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</si>
  <si>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</si>
  <si>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</si>
  <si>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</si>
  <si>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</si>
  <si>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</si>
  <si>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</si>
  <si>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</si>
  <si>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</si>
  <si>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</si>
  <si>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</si>
  <si>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</si>
  <si>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</si>
  <si>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</si>
  <si>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</si>
  <si>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</si>
  <si>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</si>
  <si>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</si>
  <si>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</si>
  <si>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</si>
  <si>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</si>
  <si>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</si>
  <si>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</si>
  <si>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</si>
  <si>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</si>
  <si>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</si>
  <si>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</si>
  <si>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</si>
  <si>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</si>
  <si>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</si>
  <si>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</si>
  <si>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</si>
  <si>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</si>
  <si>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</si>
  <si>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</si>
  <si>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</si>
  <si>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</si>
  <si>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</si>
  <si>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</si>
  <si>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</si>
  <si>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</si>
  <si>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</si>
  <si>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</si>
  <si>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</si>
  <si>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</si>
  <si>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</si>
  <si>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</si>
  <si>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</si>
  <si>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</si>
  <si>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</si>
  <si>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</si>
  <si>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</si>
  <si>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</si>
  <si>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</si>
  <si>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</si>
  <si>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</si>
  <si>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</si>
  <si>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</si>
  <si>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</si>
  <si>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</si>
  <si>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</si>
  <si>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</si>
  <si>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</si>
  <si>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</si>
  <si>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</si>
  <si>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</si>
  <si>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</si>
  <si>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</si>
  <si>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</si>
  <si>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</si>
  <si>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</si>
  <si>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</si>
  <si>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</si>
  <si>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</si>
  <si>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</si>
  <si>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</si>
  <si>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</si>
  <si>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</si>
  <si>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</si>
  <si>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</si>
  <si>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</si>
  <si>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</si>
  <si>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</si>
  <si>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</si>
  <si>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</si>
  <si>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</si>
  <si>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</si>
  <si>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</si>
  <si>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</si>
  <si>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</si>
  <si>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</si>
  <si>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</si>
  <si>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</si>
  <si>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</si>
  <si>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</si>
  <si>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</si>
  <si>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</si>
  <si>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</si>
  <si>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</si>
  <si>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</si>
  <si>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</si>
  <si>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</si>
  <si>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</si>
  <si>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</si>
  <si>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</si>
  <si>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</si>
  <si>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</si>
  <si>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</si>
  <si>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</si>
  <si>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</si>
  <si>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</si>
  <si>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</si>
  <si>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</si>
  <si>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</si>
  <si>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</si>
  <si>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</si>
  <si>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</si>
  <si>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</si>
  <si>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</si>
  <si>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</si>
  <si>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</si>
  <si>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</si>
  <si>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</si>
  <si>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</si>
  <si>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</si>
  <si>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</si>
  <si>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</si>
  <si>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</si>
  <si>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</si>
  <si>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</si>
  <si>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</si>
  <si>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</si>
  <si>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</si>
  <si>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</si>
  <si>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</si>
  <si>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</si>
  <si>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</si>
  <si>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</si>
  <si>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</si>
  <si>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</si>
  <si>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</si>
  <si>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</si>
  <si>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</si>
  <si>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</si>
  <si>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</si>
  <si>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</si>
  <si>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</si>
  <si>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</si>
  <si>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</si>
  <si>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</si>
  <si>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</si>
  <si>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</si>
  <si>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</si>
  <si>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</si>
  <si>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</si>
  <si>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</si>
  <si>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</si>
  <si>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</si>
  <si>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</si>
  <si>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</si>
  <si>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</si>
  <si>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</si>
  <si>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</si>
  <si>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</si>
  <si>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</si>
  <si>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</si>
  <si>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</si>
  <si>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</si>
  <si>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</si>
  <si>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</si>
  <si>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</si>
  <si>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</si>
  <si>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</si>
  <si>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</si>
  <si>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</si>
  <si>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</si>
  <si>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</si>
  <si>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</si>
  <si>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</si>
  <si>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</si>
  <si>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</si>
  <si>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</si>
  <si>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</si>
  <si>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</si>
  <si>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</si>
  <si>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</si>
  <si>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</si>
  <si>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</si>
  <si>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</si>
  <si>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</si>
  <si>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</si>
  <si>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</si>
  <si>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</si>
  <si>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</si>
  <si>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</si>
  <si>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</si>
  <si>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</si>
  <si>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</si>
  <si>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</si>
  <si>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</si>
  <si>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</si>
  <si>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</si>
  <si>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</si>
  <si>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</si>
  <si>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</si>
  <si>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</si>
  <si>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</si>
  <si>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</si>
  <si>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</si>
  <si>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</si>
  <si>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</si>
  <si>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</si>
  <si>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</si>
  <si>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</si>
  <si>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</si>
  <si>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</si>
  <si>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</si>
  <si>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</si>
  <si>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</si>
  <si>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</si>
  <si>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</si>
  <si>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</si>
  <si>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</si>
  <si>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</si>
  <si>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</si>
  <si>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</si>
  <si>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</si>
  <si>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</si>
  <si>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</si>
  <si>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</si>
  <si>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</si>
  <si>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</si>
  <si>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</si>
  <si>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</si>
  <si>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</si>
  <si>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</si>
  <si>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</si>
  <si>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</si>
  <si>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</si>
  <si>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</si>
  <si>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</si>
  <si>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</si>
  <si>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</si>
  <si>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</si>
  <si>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</si>
  <si>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</si>
  <si>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</si>
  <si>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</si>
  <si>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</si>
  <si>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</si>
  <si>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</si>
  <si>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</si>
  <si>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</si>
  <si>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</si>
  <si>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</si>
  <si>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</si>
  <si>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</si>
  <si>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</si>
  <si>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</si>
  <si>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</si>
  <si>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</si>
  <si>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</si>
  <si>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</si>
  <si>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</si>
  <si>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</si>
  <si>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</si>
  <si>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</si>
  <si>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</si>
  <si>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</si>
  <si>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</si>
  <si>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</si>
  <si>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</si>
  <si>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</si>
  <si>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</si>
  <si>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</si>
  <si>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</si>
  <si>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</si>
  <si>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</si>
  <si>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</si>
  <si>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</si>
  <si>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</si>
  <si>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</si>
  <si>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</si>
  <si>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</si>
  <si>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</si>
  <si>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</si>
  <si>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</si>
  <si>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</si>
  <si>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</si>
  <si>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</si>
  <si>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</si>
  <si>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</si>
  <si>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</si>
  <si>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</si>
  <si>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</si>
  <si>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</si>
  <si>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</si>
  <si>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</si>
  <si>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</si>
  <si>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</si>
  <si>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</si>
  <si>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</si>
  <si>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</si>
  <si>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</si>
  <si>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</si>
  <si>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</si>
  <si>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</si>
  <si>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</si>
  <si>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</si>
  <si>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</si>
  <si>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</si>
  <si>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</si>
  <si>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</si>
  <si>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</si>
  <si>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</si>
  <si>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</si>
  <si>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</si>
  <si>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</si>
  <si>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</si>
  <si>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</si>
  <si>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</si>
  <si>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</si>
  <si>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</si>
  <si>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</si>
  <si>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</si>
  <si>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</si>
  <si>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</si>
  <si>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</si>
  <si>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</si>
  <si>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</si>
  <si>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</si>
  <si>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</si>
  <si>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</si>
  <si>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</si>
  <si>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</si>
  <si>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</si>
  <si>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</si>
  <si>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</si>
  <si>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</si>
  <si>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</si>
  <si>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</si>
  <si>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</si>
  <si>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</si>
  <si>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</si>
  <si>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</si>
  <si>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</si>
  <si>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</si>
  <si>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</si>
  <si>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</si>
  <si>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</si>
  <si>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</si>
  <si>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</si>
  <si>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</si>
  <si>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</si>
  <si>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</si>
  <si>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</si>
  <si>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</si>
  <si>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</si>
  <si>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</si>
  <si>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</si>
  <si>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</si>
  <si>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</si>
  <si>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</si>
  <si>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</si>
  <si>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</si>
  <si>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</si>
  <si>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</si>
  <si>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</si>
  <si>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</si>
  <si>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</si>
  <si>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</si>
  <si>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</si>
  <si>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</si>
  <si>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</si>
  <si>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</si>
  <si>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</si>
  <si>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</si>
  <si>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</si>
  <si>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</si>
  <si>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</si>
  <si>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</si>
  <si>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</si>
  <si>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</si>
  <si>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</si>
  <si>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</si>
  <si>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</si>
  <si>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</si>
  <si>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</si>
  <si>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</si>
  <si>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</si>
  <si>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</si>
  <si>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</si>
  <si>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</si>
  <si>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</si>
  <si>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</si>
  <si>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</si>
  <si>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</si>
  <si>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</si>
  <si>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</si>
  <si>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</si>
  <si>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</si>
  <si>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</si>
  <si>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</si>
  <si>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</si>
  <si>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</si>
  <si>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</si>
  <si>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</si>
  <si>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</si>
  <si>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</si>
  <si>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</si>
  <si>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</si>
  <si>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</si>
  <si>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</si>
  <si>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</si>
  <si>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</si>
  <si>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</si>
  <si>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</si>
  <si>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</si>
  <si>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</si>
  <si>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</si>
  <si>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</si>
  <si>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</si>
  <si>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</si>
  <si>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</si>
  <si>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</si>
  <si>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</si>
  <si>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</si>
  <si>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</si>
  <si>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</si>
  <si>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</si>
  <si>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</si>
  <si>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</si>
  <si>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</si>
  <si>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</si>
  <si>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</si>
  <si>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</si>
  <si>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</si>
  <si>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</si>
  <si>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</si>
  <si>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</si>
  <si>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</si>
  <si>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</si>
  <si>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</si>
  <si>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</si>
  <si>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</si>
  <si>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</si>
  <si>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</si>
  <si>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</si>
  <si>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</si>
  <si>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</si>
  <si>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</si>
  <si>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</si>
  <si>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</si>
  <si>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</si>
  <si>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</si>
  <si>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</si>
  <si>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</si>
  <si>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</si>
  <si>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</si>
  <si>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</si>
  <si>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</si>
  <si>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</si>
  <si>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</si>
  <si>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</si>
  <si>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</si>
  <si>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</si>
  <si>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</si>
  <si>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</si>
  <si>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</si>
  <si>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</si>
  <si>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</si>
  <si>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</si>
  <si>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</si>
  <si>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</si>
  <si>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</si>
  <si>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</si>
  <si>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</si>
  <si>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</si>
  <si>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</si>
  <si>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</si>
  <si>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</si>
  <si>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</si>
  <si>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</si>
  <si>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</si>
  <si>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</si>
  <si>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</si>
  <si>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</si>
  <si>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</si>
  <si>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</si>
  <si>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</si>
  <si>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</si>
  <si>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</si>
  <si>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</si>
  <si>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</si>
  <si>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</si>
  <si>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</si>
  <si>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</si>
  <si>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</si>
  <si>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</si>
  <si>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</si>
  <si>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</si>
  <si>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</si>
  <si>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</si>
  <si>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</si>
  <si>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</si>
  <si>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</si>
  <si>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</si>
  <si>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</si>
  <si>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</si>
  <si>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</si>
  <si>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</si>
  <si>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</si>
  <si>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</si>
  <si>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</si>
  <si>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</si>
  <si>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</si>
  <si>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</si>
  <si>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</si>
  <si>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</si>
  <si>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</si>
  <si>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</si>
  <si>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</si>
  <si>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</si>
  <si>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</si>
  <si>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</si>
  <si>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</si>
  <si>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</si>
  <si>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</si>
  <si>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</si>
  <si>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</si>
  <si>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</si>
  <si>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</si>
  <si>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</si>
  <si>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</si>
  <si>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</si>
  <si>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</si>
  <si>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</si>
  <si>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</si>
  <si>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</si>
  <si>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</si>
  <si>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</si>
  <si>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</si>
  <si>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</si>
  <si>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</si>
  <si>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</si>
  <si>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</si>
  <si>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</si>
  <si>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</si>
  <si>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</si>
  <si>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</si>
  <si>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</si>
  <si>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</si>
  <si>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</si>
  <si>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</si>
  <si>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</si>
  <si>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</si>
  <si>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</si>
  <si>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</si>
  <si>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</si>
  <si>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</si>
  <si>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</si>
  <si>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</si>
  <si>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</si>
  <si>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</si>
  <si>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</si>
  <si>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</si>
  <si>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</si>
  <si>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</si>
  <si>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</si>
  <si>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</si>
  <si>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</si>
  <si>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</si>
  <si>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</si>
  <si>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</si>
  <si>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</si>
  <si>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</si>
  <si>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</si>
  <si>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</si>
  <si>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</si>
  <si>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</si>
  <si>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</si>
  <si>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</si>
  <si>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</si>
  <si>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</si>
  <si>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</si>
  <si>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</si>
  <si>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</si>
  <si>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</si>
  <si>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</si>
  <si>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</si>
  <si>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</si>
  <si>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</si>
  <si>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</si>
  <si>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</si>
  <si>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</si>
  <si>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</si>
  <si>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</si>
  <si>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</si>
  <si>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</si>
  <si>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</si>
  <si>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</si>
  <si>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</si>
  <si>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</si>
  <si>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</si>
  <si>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</si>
  <si>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</si>
  <si>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</si>
  <si>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</si>
  <si>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</si>
  <si>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</si>
  <si>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</si>
  <si>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</si>
  <si>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</si>
  <si>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</si>
  <si>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</si>
  <si>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</si>
  <si>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</si>
  <si>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</si>
  <si>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</si>
  <si>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</si>
  <si>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</si>
  <si>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</si>
  <si>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</si>
  <si>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</si>
  <si>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</si>
  <si>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</si>
  <si>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</si>
  <si>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</si>
  <si>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</si>
  <si>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</si>
  <si>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</si>
  <si>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</si>
  <si>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</si>
  <si>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</si>
  <si>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</si>
  <si>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</si>
  <si>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</si>
  <si>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</si>
  <si>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</si>
  <si>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</si>
  <si>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</si>
  <si>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</si>
  <si>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</si>
  <si>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</si>
  <si>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</si>
  <si>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</si>
  <si>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</si>
  <si>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</si>
  <si>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</si>
  <si>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</si>
  <si>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</si>
  <si>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</si>
  <si>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</si>
  <si>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</si>
  <si>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</si>
  <si>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</si>
  <si>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</si>
  <si>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</si>
  <si>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</si>
  <si>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</si>
  <si>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</si>
  <si>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</si>
  <si>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</si>
  <si>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</si>
  <si>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</si>
  <si>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</si>
  <si>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</si>
  <si>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</si>
  <si>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</si>
  <si>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</si>
  <si>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</si>
  <si>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</si>
  <si>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</si>
  <si>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</si>
  <si>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</si>
  <si>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</si>
  <si>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</si>
  <si>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</si>
  <si>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</si>
  <si>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</si>
  <si>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</si>
  <si>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</si>
  <si>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</si>
  <si>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</si>
  <si>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</si>
  <si>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</si>
  <si>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</si>
  <si>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</si>
  <si>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</si>
  <si>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</si>
  <si>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</si>
  <si>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</si>
  <si>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</si>
  <si>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</si>
  <si>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</si>
  <si>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</si>
  <si>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</si>
  <si>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</si>
  <si>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</si>
  <si>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</si>
  <si>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</si>
  <si>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</si>
  <si>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</si>
  <si>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</si>
  <si>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</si>
  <si>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</si>
  <si>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</si>
  <si>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</si>
  <si>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</si>
  <si>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</si>
  <si>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</si>
  <si>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</si>
  <si>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</si>
  <si>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</si>
  <si>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</si>
  <si>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</si>
  <si>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</si>
  <si>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</si>
  <si>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</si>
  <si>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</si>
  <si>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</si>
  <si>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</si>
  <si>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</si>
  <si>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</si>
  <si>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</si>
  <si>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</si>
  <si>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</si>
  <si>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</si>
  <si>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</si>
  <si>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</si>
  <si>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</si>
  <si>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</si>
  <si>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</si>
  <si>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</si>
  <si>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</si>
  <si>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</si>
  <si>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</si>
  <si>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</si>
  <si>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</si>
  <si>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</si>
  <si>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</si>
  <si>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</si>
  <si>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</si>
  <si>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</si>
  <si>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</si>
  <si>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</si>
  <si>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</si>
  <si>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</si>
  <si>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</si>
  <si>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</si>
  <si>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</si>
  <si>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</si>
  <si>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</si>
  <si>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</si>
  <si>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</si>
  <si>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</si>
  <si>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</si>
  <si>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</si>
  <si>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</si>
  <si>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</si>
  <si>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</si>
  <si>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</si>
  <si>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</si>
  <si>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</si>
  <si>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</si>
  <si>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</si>
  <si>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</si>
  <si>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</si>
  <si>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</si>
  <si>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</si>
  <si>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</si>
  <si>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</si>
  <si>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</si>
  <si>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</si>
  <si>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</si>
  <si>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</si>
  <si>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</si>
  <si>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</si>
  <si>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</si>
  <si>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</si>
  <si>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</si>
  <si>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</si>
  <si>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</si>
  <si>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</si>
  <si>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</si>
  <si>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</si>
  <si>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</si>
  <si>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</si>
  <si>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</si>
  <si>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</si>
  <si>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</si>
  <si>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</si>
  <si>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</si>
  <si>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</si>
  <si>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</si>
  <si>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</si>
  <si>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</si>
  <si>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</si>
  <si>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</si>
  <si>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</si>
  <si>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</si>
  <si>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</si>
  <si>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</si>
  <si>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</si>
  <si>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</si>
  <si>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</si>
  <si>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</si>
  <si>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</si>
  <si>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</si>
  <si>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</si>
  <si>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</si>
  <si>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</si>
  <si>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</si>
  <si>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</si>
  <si>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</si>
  <si>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</si>
  <si>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</si>
  <si>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</si>
  <si>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</si>
  <si>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</si>
  <si>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</si>
  <si>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</si>
  <si>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</si>
  <si>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</si>
  <si>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</si>
  <si>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</si>
  <si>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</si>
  <si>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</si>
  <si>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</si>
  <si>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</si>
  <si>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</si>
  <si>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</si>
  <si>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</si>
  <si>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</si>
  <si>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</si>
  <si>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</si>
  <si>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</si>
  <si>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</si>
  <si>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</si>
  <si>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</si>
  <si>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</si>
  <si>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</si>
  <si>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</si>
  <si>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</si>
  <si>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</si>
  <si>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</si>
  <si>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</si>
  <si>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</si>
  <si>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</si>
  <si>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</si>
  <si>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</si>
  <si>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</si>
  <si>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</si>
  <si>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</si>
  <si>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</si>
  <si>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</si>
  <si>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</si>
  <si>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</si>
  <si>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</si>
  <si>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</si>
  <si>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</si>
  <si>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</si>
  <si>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</si>
  <si>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</si>
  <si>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</si>
  <si>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</si>
  <si>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</si>
  <si>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</si>
  <si>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</si>
  <si>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</si>
  <si>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</si>
  <si>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</si>
  <si>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</si>
  <si>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</si>
  <si>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</si>
  <si>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</si>
  <si>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</si>
  <si>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</si>
  <si>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</si>
  <si>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</si>
  <si>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</si>
  <si>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</si>
  <si>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</si>
  <si>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</si>
  <si>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</si>
  <si>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</si>
  <si>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</si>
  <si>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</si>
  <si>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</si>
  <si>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</si>
  <si>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</si>
  <si>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</si>
  <si>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</si>
  <si>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</si>
  <si>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</si>
  <si>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</si>
  <si>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</si>
  <si>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</si>
  <si>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</si>
  <si>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</si>
  <si>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</si>
  <si>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</si>
  <si>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</si>
  <si>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</si>
  <si>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</si>
  <si>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</si>
  <si>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</si>
  <si>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</si>
  <si>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</si>
  <si>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</si>
  <si>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</si>
  <si>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</si>
  <si>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</si>
  <si>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</si>
  <si>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</si>
  <si>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</si>
  <si>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</si>
  <si>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</si>
  <si>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</si>
  <si>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</si>
  <si>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</si>
  <si>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</si>
  <si>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</si>
  <si>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</si>
  <si>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</si>
  <si>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</si>
  <si>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</si>
  <si>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</si>
  <si>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</si>
  <si>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</si>
  <si>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</si>
  <si>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</si>
  <si>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</si>
  <si>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</si>
  <si>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</si>
  <si>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</si>
  <si>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</si>
  <si>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</si>
  <si>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</si>
  <si>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</si>
  <si>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</si>
  <si>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</si>
  <si>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</si>
  <si>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</si>
  <si>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</si>
  <si>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</si>
  <si>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</si>
  <si>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</si>
  <si>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</si>
  <si>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</si>
  <si>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</si>
  <si>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</si>
  <si>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</si>
  <si>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</si>
  <si>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</si>
  <si>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</si>
  <si>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</si>
  <si>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</si>
  <si>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</si>
  <si>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</si>
  <si>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</si>
  <si>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</si>
  <si>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</si>
  <si>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</si>
  <si>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</si>
  <si>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</si>
  <si>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</si>
  <si>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</si>
  <si>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</si>
  <si>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</si>
  <si>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</si>
  <si>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</si>
  <si>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</si>
  <si>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</si>
  <si>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</si>
  <si>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</si>
  <si>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</si>
  <si>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</si>
  <si>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</si>
  <si>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</si>
  <si>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</si>
  <si>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</si>
  <si>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</si>
  <si>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</si>
  <si>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</si>
  <si>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</si>
  <si>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</si>
  <si>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</si>
  <si>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</si>
  <si>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</si>
  <si>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</si>
  <si>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</si>
  <si>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</si>
  <si>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</si>
  <si>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</si>
  <si>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</si>
  <si>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</si>
  <si>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</si>
  <si>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</si>
  <si>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</si>
  <si>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</si>
  <si>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</si>
  <si>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</si>
  <si>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</si>
  <si>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</si>
  <si>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</si>
  <si>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</si>
  <si>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</si>
  <si>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</si>
  <si>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</si>
  <si>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</si>
  <si>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</si>
  <si>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</si>
  <si>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</si>
  <si>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</si>
  <si>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</si>
  <si>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</si>
  <si>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</si>
  <si>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</si>
  <si>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</si>
  <si>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</si>
  <si>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</si>
  <si>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</si>
  <si>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</si>
  <si>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</si>
  <si>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</si>
  <si>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</si>
  <si>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</si>
  <si>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</si>
  <si>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</si>
  <si>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</si>
  <si>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</si>
  <si>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</si>
  <si>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</si>
  <si>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</si>
  <si>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</si>
  <si>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</si>
  <si>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</si>
  <si>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</si>
  <si>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</si>
  <si>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</si>
  <si>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</si>
  <si>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</si>
  <si>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</si>
  <si>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</si>
  <si>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</si>
  <si>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</si>
  <si>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</si>
  <si>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</si>
  <si>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</si>
  <si>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</si>
  <si>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</si>
  <si>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</si>
  <si>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</si>
  <si>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</si>
  <si>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</si>
  <si>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</si>
  <si>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</si>
  <si>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</si>
  <si>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</si>
  <si>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</si>
  <si>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</si>
  <si>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</si>
  <si>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</si>
  <si>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</si>
  <si>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</si>
  <si>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</si>
  <si>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</si>
  <si>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</si>
  <si>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</si>
  <si>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</si>
  <si>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</si>
  <si>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</si>
  <si>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</si>
  <si>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</si>
  <si>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</si>
  <si>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</si>
  <si>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</si>
  <si>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</si>
  <si>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</si>
  <si>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</si>
  <si>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</si>
  <si>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</si>
  <si>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</si>
  <si>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</si>
  <si>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</si>
  <si>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</si>
  <si>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</si>
  <si>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</si>
  <si>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</si>
  <si>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</si>
  <si>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</si>
  <si>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</si>
  <si>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</si>
  <si>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</si>
  <si>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</si>
  <si>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</si>
  <si>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</si>
  <si>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</si>
  <si>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</si>
  <si>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</si>
  <si>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</si>
  <si>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</si>
  <si>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</si>
  <si>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</si>
  <si>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</si>
  <si>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</si>
  <si>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</si>
  <si>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</si>
  <si>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</si>
  <si>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</si>
  <si>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</si>
  <si>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</si>
  <si>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</si>
  <si>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</si>
  <si>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</si>
  <si>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</si>
  <si>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</si>
  <si>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</si>
  <si>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</si>
  <si>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</si>
  <si>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</si>
  <si>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</si>
  <si>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</si>
  <si>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</si>
  <si>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</si>
  <si>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</si>
  <si>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</si>
  <si>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</si>
  <si>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</si>
  <si>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</si>
  <si>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</si>
  <si>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</si>
  <si>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</si>
  <si>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</si>
  <si>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</si>
  <si>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</si>
  <si>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</si>
  <si>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</si>
  <si>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</si>
  <si>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</si>
  <si>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</si>
  <si>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</si>
  <si>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</si>
  <si>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</si>
  <si>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</si>
  <si>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</si>
  <si>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</si>
  <si>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</si>
  <si>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</si>
  <si>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</si>
  <si>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</si>
  <si>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</si>
  <si>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</si>
  <si>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</si>
  <si>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</si>
  <si>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</si>
  <si>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</si>
  <si>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</si>
  <si>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</si>
  <si>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</si>
  <si>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</si>
  <si>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</si>
  <si>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</si>
  <si>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</si>
  <si>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</si>
  <si>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</si>
  <si>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</si>
  <si>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</si>
  <si>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</si>
  <si>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</si>
  <si>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</si>
  <si>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</si>
  <si>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</si>
  <si>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</si>
  <si>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</si>
  <si>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</si>
  <si>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</si>
  <si>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</si>
  <si>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</si>
  <si>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</si>
  <si>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</si>
  <si>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</si>
  <si>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</si>
  <si>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</si>
  <si>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</si>
  <si>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</si>
  <si>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</si>
  <si>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</si>
  <si>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</si>
  <si>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</si>
  <si>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</si>
  <si>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</si>
  <si>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</si>
  <si>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</si>
  <si>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</si>
  <si>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</si>
  <si>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</si>
  <si>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</si>
  <si>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</si>
  <si>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</si>
  <si>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</si>
  <si>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</si>
  <si>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</si>
  <si>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</si>
  <si>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</si>
  <si>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</si>
  <si>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</si>
  <si>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</si>
  <si>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</si>
  <si>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</si>
  <si>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</si>
  <si>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</si>
  <si>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</si>
  <si>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</si>
  <si>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</si>
  <si>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</si>
  <si>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</si>
  <si>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</si>
  <si>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</si>
  <si>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</si>
  <si>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</si>
  <si>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</si>
  <si>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</si>
  <si>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</si>
  <si>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</si>
  <si>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</si>
  <si>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</si>
  <si>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</si>
  <si>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</si>
  <si>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</si>
  <si>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</si>
  <si>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</si>
  <si>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</si>
  <si>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</si>
  <si>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</si>
  <si>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</si>
  <si>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</si>
  <si>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</si>
  <si>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</si>
  <si>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</si>
  <si>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</si>
  <si>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</si>
  <si>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</si>
  <si>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</si>
  <si>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</si>
  <si>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</si>
  <si>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</si>
  <si>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</si>
  <si>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</si>
  <si>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</si>
  <si>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</si>
  <si>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</si>
  <si>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</si>
  <si>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</si>
  <si>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</si>
  <si>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</si>
  <si>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</si>
  <si>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</si>
  <si>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</si>
  <si>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</si>
  <si>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</si>
  <si>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</si>
  <si>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</si>
  <si>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</si>
  <si>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</si>
  <si>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</si>
  <si>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</si>
  <si>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</si>
  <si>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</si>
  <si>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</si>
  <si>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</si>
  <si>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</si>
  <si>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</si>
  <si>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</si>
  <si>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</si>
  <si>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</si>
  <si>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</si>
  <si>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</si>
  <si>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</si>
  <si>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</si>
  <si>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</si>
  <si>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</si>
  <si>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</si>
  <si>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</si>
  <si>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</si>
  <si>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</si>
  <si>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</si>
  <si>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</si>
  <si>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</si>
  <si>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</si>
  <si>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</si>
  <si>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</si>
  <si>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</si>
  <si>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</si>
  <si>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</si>
  <si>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</si>
  <si>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</si>
  <si>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</si>
  <si>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</si>
  <si>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</si>
  <si>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</si>
  <si>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</si>
  <si>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</si>
  <si>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</si>
  <si>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</si>
  <si>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</si>
  <si>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</si>
  <si>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</si>
  <si>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</si>
  <si>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</si>
  <si>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</si>
  <si>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</si>
  <si>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</si>
  <si>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</si>
  <si>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</si>
  <si>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</si>
  <si>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</si>
  <si>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</si>
  <si>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</si>
  <si>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</si>
  <si>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</si>
  <si>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</si>
  <si>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</si>
  <si>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</si>
  <si>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</si>
  <si>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</si>
  <si>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</si>
  <si>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</si>
  <si>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</si>
  <si>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</si>
  <si>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</si>
  <si>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</si>
  <si>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</si>
  <si>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</si>
  <si>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</si>
  <si>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</si>
  <si>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</si>
  <si>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</si>
  <si>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</si>
  <si>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</si>
  <si>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</si>
  <si>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</si>
  <si>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</si>
  <si>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</si>
  <si>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</si>
  <si>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</si>
  <si>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</si>
  <si>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</si>
  <si>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</si>
  <si>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</si>
  <si>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</si>
  <si>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</si>
  <si>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</si>
  <si>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</si>
  <si>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</si>
  <si>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</si>
  <si>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</si>
  <si>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</si>
  <si>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</si>
  <si>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</si>
  <si>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</si>
  <si>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</si>
  <si>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</si>
  <si>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</si>
  <si>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</si>
  <si>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</si>
  <si>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</si>
  <si>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</si>
  <si>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</si>
  <si>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</si>
  <si>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</si>
  <si>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</si>
  <si>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</si>
  <si>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</si>
  <si>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</si>
  <si>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</si>
  <si>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</si>
  <si>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</si>
  <si>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</si>
  <si>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</si>
  <si>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</si>
  <si>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</si>
  <si>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</si>
  <si>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</si>
  <si>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</si>
  <si>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</si>
  <si>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</si>
  <si>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</si>
  <si>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</si>
  <si>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</si>
  <si>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</si>
  <si>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</si>
  <si>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</si>
  <si>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</si>
  <si>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</si>
  <si>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</si>
  <si>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</si>
  <si>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</si>
  <si>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</si>
  <si>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</si>
  <si>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</si>
  <si>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</si>
  <si>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</si>
  <si>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</si>
  <si>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</si>
  <si>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</si>
  <si>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</si>
  <si>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</si>
  <si>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</si>
  <si>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</si>
  <si>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</si>
  <si>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</si>
  <si>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</si>
  <si>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</si>
  <si>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</si>
  <si>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</si>
  <si>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</si>
  <si>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</si>
  <si>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</si>
  <si>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</si>
  <si>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</si>
  <si>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</si>
  <si>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</si>
  <si>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</si>
  <si>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</si>
  <si>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</si>
  <si>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</si>
  <si>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</si>
  <si>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</si>
  <si>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</si>
  <si>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</si>
  <si>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</si>
  <si>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</si>
  <si>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</si>
  <si>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</si>
  <si>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</si>
  <si>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</si>
  <si>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</si>
  <si>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</si>
  <si>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</si>
  <si>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</si>
  <si>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</si>
  <si>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</si>
  <si>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</si>
  <si>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</si>
  <si>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</si>
  <si>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</si>
  <si>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</si>
  <si>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</si>
  <si>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</si>
  <si>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</si>
  <si>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</si>
  <si>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</si>
  <si>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</si>
  <si>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</si>
  <si>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</si>
  <si>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</si>
  <si>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</si>
  <si>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</si>
  <si>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</si>
  <si>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</si>
  <si>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</si>
  <si>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</si>
  <si>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</si>
  <si>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</si>
  <si>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</si>
  <si>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</si>
  <si>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</si>
  <si>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</si>
  <si>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</si>
  <si>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</si>
  <si>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</si>
  <si>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</si>
  <si>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</si>
  <si>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</si>
  <si>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</si>
  <si>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</si>
  <si>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</si>
  <si>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</si>
  <si>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</si>
  <si>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</si>
  <si>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</si>
  <si>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</si>
  <si>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</si>
  <si>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</si>
  <si>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</si>
  <si>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</si>
  <si>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</si>
  <si>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</si>
  <si>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</si>
  <si>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</si>
  <si>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</si>
  <si>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</si>
  <si>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</si>
  <si>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</si>
  <si>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</si>
  <si>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</si>
  <si>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</si>
  <si>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</si>
  <si>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</si>
  <si>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</si>
  <si>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</si>
  <si>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</si>
  <si>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</si>
  <si>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</si>
  <si>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</si>
  <si>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</si>
  <si>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</si>
  <si>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</si>
  <si>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</si>
  <si>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</si>
  <si>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</si>
  <si>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</si>
  <si>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</si>
  <si>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</si>
  <si>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</si>
  <si>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</si>
  <si>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</si>
  <si>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</si>
  <si>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</si>
  <si>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</si>
  <si>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</si>
  <si>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</si>
  <si>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</si>
  <si>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</si>
  <si>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</si>
  <si>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</si>
  <si>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</si>
  <si>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</si>
  <si>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</si>
  <si>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</si>
  <si>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</si>
  <si>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</si>
  <si>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</si>
  <si>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</si>
  <si>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</si>
  <si>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</si>
  <si>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</si>
  <si>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</si>
  <si>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</si>
  <si>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</si>
  <si>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</si>
  <si>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</si>
  <si>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</si>
  <si>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</si>
  <si>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</si>
  <si>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</si>
  <si>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</si>
  <si>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</si>
  <si>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</si>
  <si>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</si>
  <si>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</si>
  <si>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</si>
  <si>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</si>
  <si>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</si>
  <si>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</si>
  <si>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</si>
  <si>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</si>
  <si>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</si>
  <si>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</si>
  <si>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</si>
  <si>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</si>
  <si>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</si>
  <si>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</si>
  <si>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</si>
  <si>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</si>
  <si>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</si>
  <si>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</si>
  <si>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</si>
  <si>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</si>
  <si>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</si>
  <si>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</si>
  <si>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</si>
  <si>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</si>
  <si>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</si>
  <si>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</si>
  <si>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</si>
  <si>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</si>
  <si>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</si>
  <si>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</si>
  <si>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</si>
  <si>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</si>
  <si>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</si>
  <si>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</si>
  <si>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</si>
  <si>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</si>
  <si>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</si>
  <si>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</si>
  <si>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</si>
  <si>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</si>
  <si>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</si>
  <si>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</si>
  <si>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</si>
  <si>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</si>
  <si>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</si>
  <si>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</si>
  <si>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</si>
  <si>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</si>
  <si>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</si>
  <si>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</si>
  <si>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</si>
  <si>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</si>
  <si>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</si>
  <si>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</si>
  <si>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</si>
  <si>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</si>
  <si>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</si>
  <si>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</si>
  <si>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</si>
  <si>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</si>
  <si>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</si>
  <si>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</si>
  <si>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</si>
  <si>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</si>
  <si>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</si>
  <si>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</si>
  <si>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</si>
  <si>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</si>
  <si>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</si>
  <si>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</si>
  <si>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</si>
  <si>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</si>
  <si>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</si>
  <si>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</si>
  <si>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</si>
  <si>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</si>
  <si>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</si>
  <si>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</si>
  <si>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</si>
  <si>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</si>
  <si>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</si>
  <si>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</si>
  <si>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</si>
  <si>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</si>
  <si>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</si>
  <si>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</si>
  <si>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</si>
  <si>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</si>
  <si>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</si>
  <si>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</si>
  <si>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</si>
  <si>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</si>
  <si>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</si>
  <si>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</si>
  <si>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</si>
  <si>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</si>
  <si>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</si>
  <si>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</si>
  <si>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</si>
  <si>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</si>
  <si>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</si>
  <si>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</si>
  <si>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</si>
  <si>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</si>
  <si>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</si>
  <si>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</si>
  <si>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</si>
  <si>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</si>
  <si>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</si>
  <si>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</si>
  <si>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</si>
  <si>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</si>
  <si>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</si>
  <si>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</si>
  <si>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</si>
  <si>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</si>
  <si>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</si>
  <si>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</si>
  <si>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</si>
  <si>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</si>
  <si>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</si>
  <si>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</si>
  <si>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</si>
  <si>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</si>
  <si>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</si>
  <si>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</si>
  <si>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</si>
  <si>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</si>
  <si>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</si>
  <si>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</si>
  <si>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</si>
  <si>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</si>
  <si>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</si>
  <si>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</si>
  <si>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</si>
  <si>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</si>
  <si>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</si>
  <si>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</si>
  <si>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</si>
  <si>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</si>
  <si>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</si>
  <si>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</si>
  <si>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Hold</t>
  </si>
  <si>
    <t>DRBR371</t>
  </si>
  <si>
    <t>Oficina Plaza Moderna</t>
  </si>
  <si>
    <t>ATM Oficina Plaza Moderna</t>
  </si>
  <si>
    <t>3335985263</t>
  </si>
  <si>
    <t>ReservaC Norte</t>
  </si>
  <si>
    <t xml:space="preserve">Brioso Luciano, Cristino </t>
  </si>
  <si>
    <t>3335986310</t>
  </si>
  <si>
    <t>3335987713</t>
  </si>
  <si>
    <t>LECTOR</t>
  </si>
  <si>
    <t>Abastecido</t>
  </si>
  <si>
    <t>2 Gavetas Vacías + 1 Fallando</t>
  </si>
  <si>
    <t>LOCALIDAD EN REMODELACION</t>
  </si>
  <si>
    <t>EN ESPERA DE ROZAMIENTO DE FILTRACION EN LOCALIDAD</t>
  </si>
  <si>
    <t>3335989329</t>
  </si>
  <si>
    <t>3335989446</t>
  </si>
  <si>
    <t>3335989430</t>
  </si>
  <si>
    <t>GAVETA DE DEPOSITO LLENA</t>
  </si>
  <si>
    <t>INHIBIDO</t>
  </si>
  <si>
    <t>3335989541</t>
  </si>
  <si>
    <t>ATM S/M Nacional Plaza Central</t>
  </si>
  <si>
    <t>S/M Nacional Plaza Central</t>
  </si>
  <si>
    <t>DRBR379</t>
  </si>
  <si>
    <t>3335989704</t>
  </si>
  <si>
    <t>ATM Autobanco Plaza Moderna</t>
  </si>
  <si>
    <t>REINICIO FALLIDO POR LECTOR</t>
  </si>
  <si>
    <t>3335991583</t>
  </si>
  <si>
    <t>3335991672</t>
  </si>
  <si>
    <t>3335992212</t>
  </si>
  <si>
    <t>3335992266</t>
  </si>
  <si>
    <t>3335992453</t>
  </si>
  <si>
    <t>3335992500</t>
  </si>
  <si>
    <t>3335992651</t>
  </si>
  <si>
    <t>3335993251</t>
  </si>
  <si>
    <t>3335993205</t>
  </si>
  <si>
    <t>3335993120</t>
  </si>
  <si>
    <t>3335993100</t>
  </si>
  <si>
    <t>3335992199 </t>
  </si>
  <si>
    <t>3335993294 </t>
  </si>
  <si>
    <t>3335992212 </t>
  </si>
  <si>
    <t>3335992500 </t>
  </si>
  <si>
    <t>SIN EFECTIVO.</t>
  </si>
  <si>
    <t>19 Agosto de 2021</t>
  </si>
  <si>
    <t>3335993385</t>
  </si>
  <si>
    <t>3335993364</t>
  </si>
  <si>
    <t>3335993328</t>
  </si>
  <si>
    <t>ERROR DE PRINTER</t>
  </si>
  <si>
    <t>3335993897</t>
  </si>
  <si>
    <t>3335993589</t>
  </si>
  <si>
    <t>3335993588</t>
  </si>
  <si>
    <t>3335994356</t>
  </si>
  <si>
    <t>3335994334</t>
  </si>
  <si>
    <t>3335994312</t>
  </si>
  <si>
    <t>3335994292</t>
  </si>
  <si>
    <t>3335994097 </t>
  </si>
  <si>
    <t>3335994543</t>
  </si>
  <si>
    <t>3335994537</t>
  </si>
  <si>
    <t>3335994506</t>
  </si>
  <si>
    <t>3335994484</t>
  </si>
  <si>
    <t>3335994445</t>
  </si>
  <si>
    <t>3335994387</t>
  </si>
  <si>
    <t>3335994833</t>
  </si>
  <si>
    <t>3335994831</t>
  </si>
  <si>
    <t>3335994824</t>
  </si>
  <si>
    <t>3335994821</t>
  </si>
  <si>
    <t>3335994820</t>
  </si>
  <si>
    <t>3335994818</t>
  </si>
  <si>
    <t>3335994812</t>
  </si>
  <si>
    <t>3335994804</t>
  </si>
  <si>
    <t>3335994803</t>
  </si>
  <si>
    <t>3335994800</t>
  </si>
  <si>
    <t>3335994764</t>
  </si>
  <si>
    <t>3335994759</t>
  </si>
  <si>
    <t>3335994750</t>
  </si>
  <si>
    <t>3335994712</t>
  </si>
  <si>
    <t>3335994705</t>
  </si>
  <si>
    <t>3335994702</t>
  </si>
  <si>
    <t>3335994701</t>
  </si>
  <si>
    <t>3335994685</t>
  </si>
  <si>
    <t>3335994599</t>
  </si>
  <si>
    <t>3335994596</t>
  </si>
  <si>
    <t>GAVETAS DE DEPOSITO LLENA</t>
  </si>
  <si>
    <t>REINICIO FALLIDO</t>
  </si>
  <si>
    <t xml:space="preserve"> Cajeros Reportados Sin Efectivo    </t>
  </si>
  <si>
    <t>3335994849</t>
  </si>
  <si>
    <t>3335994848</t>
  </si>
  <si>
    <t>3335994847</t>
  </si>
  <si>
    <t>3335994845</t>
  </si>
  <si>
    <t>3335994844</t>
  </si>
  <si>
    <t>3335994843</t>
  </si>
  <si>
    <t>3335994841</t>
  </si>
  <si>
    <t>3335994839</t>
  </si>
  <si>
    <t>19/08/2021 23:05</t>
  </si>
  <si>
    <t>3335994871</t>
  </si>
  <si>
    <t>3335994870</t>
  </si>
  <si>
    <t>3335994869</t>
  </si>
  <si>
    <t>3335994868</t>
  </si>
  <si>
    <t>3335994867</t>
  </si>
  <si>
    <t>3335994866</t>
  </si>
  <si>
    <t>3335994865</t>
  </si>
  <si>
    <t>3335994864</t>
  </si>
  <si>
    <t>3335994863</t>
  </si>
  <si>
    <t>3335994861</t>
  </si>
  <si>
    <t>PRINTER</t>
  </si>
  <si>
    <t>Acevedo Dominguez, Victor Leonardo</t>
  </si>
  <si>
    <t>3335994876</t>
  </si>
  <si>
    <t>3335994875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</si>
</sst>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8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49" fillId="0" borderId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60" xfId="0" applyBorder="1"/>
    <xf numFmtId="0" fontId="16" fillId="6" borderId="60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0" xfId="0" applyNumberFormat="1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5" xfId="0" applyFont="1" applyFill="1" applyBorder="1" applyAlignment="1">
      <alignment horizontal="center"/>
    </xf>
    <xf numFmtId="0" fontId="52" fillId="40" borderId="65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6" fillId="5" borderId="65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0" xfId="0" applyFont="1" applyFill="1" applyBorder="1" applyAlignment="1">
      <alignment horizontal="center" vertical="center" wrapText="1"/>
    </xf>
    <xf numFmtId="0" fontId="32" fillId="42" borderId="59" xfId="0" applyFont="1" applyFill="1" applyBorder="1" applyAlignment="1" applyProtection="1">
      <alignment horizontal="right" vertical="center" wrapText="1"/>
    </xf>
    <xf numFmtId="0" fontId="32" fillId="42" borderId="59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0" xfId="0"/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7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7" fillId="0" borderId="65" xfId="0" applyNumberFormat="1" applyFont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56" xfId="0" applyFont="1" applyFill="1" applyBorder="1" applyAlignment="1">
      <alignment vertical="center" wrapText="1"/>
    </xf>
    <xf numFmtId="0" fontId="43" fillId="42" borderId="57" xfId="0" applyFont="1" applyFill="1" applyBorder="1" applyAlignment="1">
      <alignment vertical="center" wrapText="1"/>
    </xf>
    <xf numFmtId="0" fontId="11" fillId="5" borderId="0" xfId="0" applyFont="1" applyFill="1" applyBorder="1" applyAlignment="1">
      <alignment horizontal="center" vertical="center"/>
    </xf>
    <xf numFmtId="43" fontId="3" fillId="3" borderId="63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center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9"/>
      <tableStyleElement type="headerRow" dxfId="208"/>
      <tableStyleElement type="totalRow" dxfId="207"/>
      <tableStyleElement type="firstColumn" dxfId="206"/>
      <tableStyleElement type="lastColumn" dxfId="205"/>
      <tableStyleElement type="firstRowStripe" dxfId="204"/>
      <tableStyleElement type="firstColumnStripe" dxfId="20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700977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700383" TargetMode="External"/><Relationship Id="rId12" Type="http://schemas.openxmlformats.org/officeDocument/2006/relationships/hyperlink" Target="http://s460-helpdesk/CAisd/pdmweb.exe?OP=SEARCH+FACTORY=in+SKIPLIST=1+QBE.EQ.id=3701164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701211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70136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0092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D8" sqref="D8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102.832442129627 días</v>
      </c>
      <c r="B3" s="94" t="s">
        <v>2534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40" t="s">
        <v>2620</v>
      </c>
    </row>
    <row r="4" spans="1:11" ht="18" x14ac:dyDescent="0.25">
      <c r="A4" s="107" t="str">
        <f t="shared" ref="A4:A9" ca="1" si="0">CONCATENATE(TODAY()-C4," días")</f>
        <v>65.4985879629603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40" t="s">
        <v>2621</v>
      </c>
    </row>
    <row r="5" spans="1:11" ht="18" x14ac:dyDescent="0.25">
      <c r="A5" s="107" t="str">
        <f ca="1">CONCATENATE(TODAY()-C5," días")</f>
        <v>55.4985879629603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40" t="s">
        <v>2620</v>
      </c>
    </row>
    <row r="6" spans="1:11" ht="18" x14ac:dyDescent="0.25">
      <c r="A6" s="107" t="str">
        <f t="shared" ca="1" si="0"/>
        <v>55.5651273148178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2620</v>
      </c>
    </row>
    <row r="7" spans="1:11" ht="18" x14ac:dyDescent="0.25">
      <c r="A7" s="107" t="str">
        <f t="shared" ca="1" si="0"/>
        <v>26.0556018518546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2586</v>
      </c>
    </row>
    <row r="8" spans="1:11" ht="18" x14ac:dyDescent="0.25">
      <c r="A8" s="107" t="str">
        <f t="shared" ca="1" si="0"/>
        <v>20.4964583333349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40" t="s">
        <v>2607</v>
      </c>
    </row>
    <row r="9" spans="1:11" ht="18" x14ac:dyDescent="0.25">
      <c r="A9" s="107" t="str">
        <f t="shared" ca="1" si="0"/>
        <v>7.0611689814832 días</v>
      </c>
      <c r="B9" s="150" t="s">
        <v>2616</v>
      </c>
      <c r="C9" s="96">
        <v>44420.938831018517</v>
      </c>
      <c r="D9" s="96" t="s">
        <v>2174</v>
      </c>
      <c r="E9" s="136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40" t="s">
        <v>2586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78" priority="99400"/>
  </conditionalFormatting>
  <conditionalFormatting sqref="E3">
    <cfRule type="duplicateValues" dxfId="77" priority="121763"/>
  </conditionalFormatting>
  <conditionalFormatting sqref="E3">
    <cfRule type="duplicateValues" dxfId="76" priority="121764"/>
    <cfRule type="duplicateValues" dxfId="75" priority="121765"/>
  </conditionalFormatting>
  <conditionalFormatting sqref="E3">
    <cfRule type="duplicateValues" dxfId="74" priority="121766"/>
    <cfRule type="duplicateValues" dxfId="73" priority="121767"/>
    <cfRule type="duplicateValues" dxfId="72" priority="121768"/>
    <cfRule type="duplicateValues" dxfId="71" priority="121769"/>
  </conditionalFormatting>
  <conditionalFormatting sqref="B3">
    <cfRule type="duplicateValues" dxfId="70" priority="121770"/>
  </conditionalFormatting>
  <conditionalFormatting sqref="E4">
    <cfRule type="duplicateValues" dxfId="69" priority="115"/>
  </conditionalFormatting>
  <conditionalFormatting sqref="E4">
    <cfRule type="duplicateValues" dxfId="68" priority="112"/>
    <cfRule type="duplicateValues" dxfId="67" priority="113"/>
    <cfRule type="duplicateValues" dxfId="66" priority="114"/>
  </conditionalFormatting>
  <conditionalFormatting sqref="E4">
    <cfRule type="duplicateValues" dxfId="65" priority="111"/>
  </conditionalFormatting>
  <conditionalFormatting sqref="E4">
    <cfRule type="duplicateValues" dxfId="64" priority="108"/>
    <cfRule type="duplicateValues" dxfId="63" priority="109"/>
    <cfRule type="duplicateValues" dxfId="62" priority="110"/>
  </conditionalFormatting>
  <conditionalFormatting sqref="B4">
    <cfRule type="duplicateValues" dxfId="61" priority="107"/>
  </conditionalFormatting>
  <conditionalFormatting sqref="E4">
    <cfRule type="duplicateValues" dxfId="60" priority="106"/>
  </conditionalFormatting>
  <conditionalFormatting sqref="B5">
    <cfRule type="duplicateValues" dxfId="59" priority="90"/>
  </conditionalFormatting>
  <conditionalFormatting sqref="E5">
    <cfRule type="duplicateValues" dxfId="58" priority="89"/>
  </conditionalFormatting>
  <conditionalFormatting sqref="E5">
    <cfRule type="duplicateValues" dxfId="57" priority="86"/>
    <cfRule type="duplicateValues" dxfId="56" priority="87"/>
    <cfRule type="duplicateValues" dxfId="55" priority="88"/>
  </conditionalFormatting>
  <conditionalFormatting sqref="E5">
    <cfRule type="duplicateValues" dxfId="54" priority="85"/>
  </conditionalFormatting>
  <conditionalFormatting sqref="E5">
    <cfRule type="duplicateValues" dxfId="53" priority="82"/>
    <cfRule type="duplicateValues" dxfId="52" priority="83"/>
    <cfRule type="duplicateValues" dxfId="51" priority="84"/>
  </conditionalFormatting>
  <conditionalFormatting sqref="E5">
    <cfRule type="duplicateValues" dxfId="50" priority="81"/>
  </conditionalFormatting>
  <conditionalFormatting sqref="E7">
    <cfRule type="duplicateValues" dxfId="49" priority="34"/>
  </conditionalFormatting>
  <conditionalFormatting sqref="E7">
    <cfRule type="duplicateValues" dxfId="48" priority="32"/>
    <cfRule type="duplicateValues" dxfId="47" priority="33"/>
  </conditionalFormatting>
  <conditionalFormatting sqref="E7">
    <cfRule type="duplicateValues" dxfId="46" priority="29"/>
    <cfRule type="duplicateValues" dxfId="45" priority="30"/>
    <cfRule type="duplicateValues" dxfId="44" priority="31"/>
  </conditionalFormatting>
  <conditionalFormatting sqref="E7">
    <cfRule type="duplicateValues" dxfId="43" priority="25"/>
    <cfRule type="duplicateValues" dxfId="42" priority="26"/>
    <cfRule type="duplicateValues" dxfId="41" priority="27"/>
    <cfRule type="duplicateValues" dxfId="40" priority="28"/>
  </conditionalFormatting>
  <conditionalFormatting sqref="B7">
    <cfRule type="duplicateValues" dxfId="39" priority="24"/>
  </conditionalFormatting>
  <conditionalFormatting sqref="B7">
    <cfRule type="duplicateValues" dxfId="38" priority="22"/>
    <cfRule type="duplicateValues" dxfId="37" priority="23"/>
  </conditionalFormatting>
  <conditionalFormatting sqref="E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B8">
    <cfRule type="duplicateValues" dxfId="32" priority="17"/>
  </conditionalFormatting>
  <conditionalFormatting sqref="E8">
    <cfRule type="duplicateValues" dxfId="31" priority="16"/>
  </conditionalFormatting>
  <conditionalFormatting sqref="E9">
    <cfRule type="duplicateValues" dxfId="30" priority="5"/>
    <cfRule type="duplicateValues" dxfId="29" priority="6"/>
    <cfRule type="duplicateValues" dxfId="28" priority="7"/>
    <cfRule type="duplicateValues" dxfId="27" priority="8"/>
  </conditionalFormatting>
  <conditionalFormatting sqref="B9">
    <cfRule type="duplicateValues" dxfId="26" priority="130226"/>
  </conditionalFormatting>
  <conditionalFormatting sqref="E6">
    <cfRule type="duplicateValues" dxfId="25" priority="130228"/>
  </conditionalFormatting>
  <conditionalFormatting sqref="B6">
    <cfRule type="duplicateValues" dxfId="24" priority="130229"/>
  </conditionalFormatting>
  <conditionalFormatting sqref="B6">
    <cfRule type="duplicateValues" dxfId="23" priority="130230"/>
    <cfRule type="duplicateValues" dxfId="22" priority="130231"/>
    <cfRule type="duplicateValues" dxfId="21" priority="130232"/>
  </conditionalFormatting>
  <conditionalFormatting sqref="E6">
    <cfRule type="duplicateValues" dxfId="20" priority="130233"/>
    <cfRule type="duplicateValues" dxfId="19" priority="130234"/>
  </conditionalFormatting>
  <conditionalFormatting sqref="E6">
    <cfRule type="duplicateValues" dxfId="18" priority="130235"/>
    <cfRule type="duplicateValues" dxfId="17" priority="130236"/>
    <cfRule type="duplicateValues" dxfId="16" priority="130237"/>
  </conditionalFormatting>
  <conditionalFormatting sqref="E6">
    <cfRule type="duplicateValues" dxfId="15" priority="130238"/>
    <cfRule type="duplicateValues" dxfId="14" priority="130239"/>
    <cfRule type="duplicateValues" dxfId="13" priority="130240"/>
    <cfRule type="duplicateValues" dxfId="12" priority="13024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2630</v>
      </c>
      <c r="C5" s="29" t="s">
        <v>2629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2524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2519</v>
      </c>
      <c r="C16" s="29" t="s">
        <v>2475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2520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2521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2518</v>
      </c>
      <c r="C29" s="29" t="s">
        <v>2474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2476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2477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2533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2478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2576</v>
      </c>
      <c r="C148" s="113" t="s">
        <v>2577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2597</v>
      </c>
      <c r="C212" s="29" t="s">
        <v>2590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2522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2479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2506</v>
      </c>
      <c r="C238" s="29" t="s">
        <v>2493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2480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2507</v>
      </c>
      <c r="C242" s="29" t="s">
        <v>2494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2552</v>
      </c>
      <c r="C244" s="29" t="s">
        <v>2575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2472</v>
      </c>
      <c r="D253" s="29" t="s">
        <v>87</v>
      </c>
      <c r="E253" s="29" t="s">
        <v>90</v>
      </c>
      <c r="F253" s="32" t="s">
        <v>2025</v>
      </c>
      <c r="G253" s="32" t="s">
        <v>2473</v>
      </c>
      <c r="H253" s="32" t="s">
        <v>2473</v>
      </c>
      <c r="I253" s="32" t="s">
        <v>1274</v>
      </c>
      <c r="J253" s="32" t="s">
        <v>2027</v>
      </c>
      <c r="K253" s="32" t="s">
        <v>2473</v>
      </c>
      <c r="L253" s="32" t="s">
        <v>2473</v>
      </c>
      <c r="M253" s="32" t="s">
        <v>2473</v>
      </c>
      <c r="N253" s="32" t="s">
        <v>2473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2508</v>
      </c>
      <c r="C255" s="29" t="s">
        <v>2495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2509</v>
      </c>
      <c r="C257" s="29" t="s">
        <v>2496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2510</v>
      </c>
      <c r="C259" s="29" t="s">
        <v>2497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2511</v>
      </c>
      <c r="C260" s="29" t="s">
        <v>2498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2505</v>
      </c>
      <c r="C261" s="29" t="s">
        <v>2492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2544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2609</v>
      </c>
      <c r="C265" s="29" t="s">
        <v>2569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2598</v>
      </c>
      <c r="C266" s="29" t="s">
        <v>2591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2515</v>
      </c>
      <c r="C267" s="29" t="s">
        <v>2502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2599</v>
      </c>
      <c r="C268" s="29" t="s">
        <v>2592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2482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2481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2483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2516</v>
      </c>
      <c r="C274" s="29" t="s">
        <v>2503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2484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2600</v>
      </c>
      <c r="C287" s="29" t="s">
        <v>2593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2601</v>
      </c>
      <c r="C298" s="29" t="s">
        <v>2594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2589</v>
      </c>
      <c r="C312" s="32" t="s">
        <v>2588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2602</v>
      </c>
      <c r="C331" s="29" t="s">
        <v>2595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2574</v>
      </c>
      <c r="C343" s="32" t="s">
        <v>2573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2603</v>
      </c>
      <c r="C345" s="29" t="s">
        <v>2596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2605</v>
      </c>
      <c r="C347" s="29" t="s">
        <v>2606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2485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2582</v>
      </c>
      <c r="C350" s="32" t="s">
        <v>2581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2467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2512</v>
      </c>
      <c r="C363" s="29" t="s">
        <v>2499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2610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2486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2526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2513</v>
      </c>
      <c r="C438" s="29" t="s">
        <v>2500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2525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2468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2469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2487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2488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2517</v>
      </c>
      <c r="C514" s="29" t="s">
        <v>2504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2514</v>
      </c>
      <c r="C639" s="29" t="s">
        <v>2501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2489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2490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2491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54">
        <v>991</v>
      </c>
      <c r="B823" s="155" t="s">
        <v>1159</v>
      </c>
      <c r="C823" s="55" t="s">
        <v>1160</v>
      </c>
      <c r="D823" s="55" t="s">
        <v>72</v>
      </c>
      <c r="E823" s="55" t="s">
        <v>105</v>
      </c>
      <c r="F823" s="155" t="s">
        <v>2025</v>
      </c>
      <c r="G823" s="155" t="s">
        <v>77</v>
      </c>
      <c r="H823" s="155" t="s">
        <v>77</v>
      </c>
      <c r="I823" s="155" t="s">
        <v>74</v>
      </c>
      <c r="J823" s="155" t="s">
        <v>77</v>
      </c>
      <c r="K823" s="155" t="s">
        <v>74</v>
      </c>
      <c r="L823" s="155" t="s">
        <v>74</v>
      </c>
      <c r="M823" s="155" t="s">
        <v>74</v>
      </c>
      <c r="N823" s="155" t="s">
        <v>77</v>
      </c>
      <c r="O823" s="155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20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" priority="12"/>
  </conditionalFormatting>
  <conditionalFormatting sqref="B823:B1048576 B1:B810">
    <cfRule type="duplicateValues" dxfId="10" priority="11"/>
  </conditionalFormatting>
  <conditionalFormatting sqref="A811:A814">
    <cfRule type="duplicateValues" dxfId="9" priority="10"/>
  </conditionalFormatting>
  <conditionalFormatting sqref="B811:B814">
    <cfRule type="duplicateValues" dxfId="8" priority="9"/>
  </conditionalFormatting>
  <conditionalFormatting sqref="A823:A1048576 A1:A814">
    <cfRule type="duplicateValues" dxfId="7" priority="8"/>
  </conditionalFormatting>
  <conditionalFormatting sqref="A815:A821">
    <cfRule type="duplicateValues" dxfId="6" priority="7"/>
  </conditionalFormatting>
  <conditionalFormatting sqref="B815:B821">
    <cfRule type="duplicateValues" dxfId="5" priority="6"/>
  </conditionalFormatting>
  <conditionalFormatting sqref="A815:A821">
    <cfRule type="duplicateValues" dxfId="4" priority="5"/>
  </conditionalFormatting>
  <conditionalFormatting sqref="A822">
    <cfRule type="duplicateValues" dxfId="3" priority="4"/>
  </conditionalFormatting>
  <conditionalFormatting sqref="A822">
    <cfRule type="duplicateValues" dxfId="2" priority="2"/>
  </conditionalFormatting>
  <conditionalFormatting sqref="B822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6574"/>
  <sheetViews>
    <sheetView tabSelected="1" zoomScale="70" zoomScaleNormal="70" workbookViewId="0">
      <pane ySplit="4" topLeftCell="A47" activePane="bottomLeft" state="frozen"/>
      <selection pane="bottomLeft" activeCell="G74" sqref="G74"/>
    </sheetView>
  </sheetViews>
  <sheetFormatPr baseColWidth="10" defaultColWidth="25.5703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bestFit="1" customWidth="1"/>
    <col min="7" max="7" width="62.42578125" style="44" bestFit="1" customWidth="1"/>
    <col min="8" max="11" width="5.85546875" style="44" bestFit="1" customWidth="1"/>
    <col min="12" max="12" width="52" style="44" bestFit="1" customWidth="1"/>
    <col min="13" max="13" width="20.140625" style="101" bestFit="1" customWidth="1"/>
    <col min="14" max="14" width="18.85546875" style="101" customWidth="1"/>
    <col min="15" max="15" width="42.5703125" style="101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2650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 t="s">
        <v>2462</v>
      </c>
      <c r="Q4" s="92" t="s">
        <v>2430</v>
      </c>
    </row>
    <row r="5" spans="1:17" s="123" customFormat="1" ht="18" x14ac:dyDescent="0.25">
      <c r="A5" s="157" t="str">
        <f>VLOOKUP(E5,'LISTADO ATM'!$A$2:$C$901,3,0)</f>
        <v>DISTRITO NACIONAL</v>
      </c>
      <c r="B5" s="150" t="s">
        <v>2612</v>
      </c>
      <c r="C5" s="96">
        <v>44418.814710648148</v>
      </c>
      <c r="D5" s="96" t="s">
        <v>2174</v>
      </c>
      <c r="E5" s="136">
        <v>318</v>
      </c>
      <c r="F5" s="157" t="str">
        <f>VLOOKUP(E5,VIP!$A$2:$O14849,2,0)</f>
        <v>DRBR318</v>
      </c>
      <c r="G5" s="157" t="str">
        <f>VLOOKUP(E5,'LISTADO ATM'!$A$2:$B$900,2,0)</f>
        <v>ATM Autoservicio Lope de Vega</v>
      </c>
      <c r="H5" s="157" t="str">
        <f>VLOOKUP(E5,VIP!$A$2:$O19810,7,FALSE)</f>
        <v>Si</v>
      </c>
      <c r="I5" s="157" t="str">
        <f>VLOOKUP(E5,VIP!$A$2:$O11775,8,FALSE)</f>
        <v>Si</v>
      </c>
      <c r="J5" s="157" t="str">
        <f>VLOOKUP(E5,VIP!$A$2:$O11725,8,FALSE)</f>
        <v>Si</v>
      </c>
      <c r="K5" s="157" t="str">
        <f>VLOOKUP(E5,VIP!$A$2:$O15299,6,0)</f>
        <v>NO</v>
      </c>
      <c r="L5" s="140" t="s">
        <v>2213</v>
      </c>
      <c r="M5" s="95" t="s">
        <v>2438</v>
      </c>
      <c r="N5" s="95" t="s">
        <v>2444</v>
      </c>
      <c r="O5" s="157" t="s">
        <v>2446</v>
      </c>
      <c r="P5" s="157"/>
      <c r="Q5" s="95" t="s">
        <v>2213</v>
      </c>
    </row>
    <row r="6" spans="1:17" s="123" customFormat="1" ht="18" x14ac:dyDescent="0.25">
      <c r="A6" s="157" t="str">
        <f>VLOOKUP(E6,'[1]LISTADO ATM'!$A$2:$C$902,3,0)</f>
        <v>DISTRITO NACIONAL</v>
      </c>
      <c r="B6" s="150" t="s">
        <v>2615</v>
      </c>
      <c r="C6" s="96">
        <v>44419.692395833335</v>
      </c>
      <c r="D6" s="96" t="s">
        <v>2174</v>
      </c>
      <c r="E6" s="136">
        <v>446</v>
      </c>
      <c r="F6" s="157" t="str">
        <f>VLOOKUP(E6,[1]VIP!$A$2:$O14930,2,0)</f>
        <v>DRBR446</v>
      </c>
      <c r="G6" s="157" t="str">
        <f>VLOOKUP(E6,'[1]LISTADO ATM'!$A$2:$B$901,2,0)</f>
        <v>ATM Hipodromo V Centenario</v>
      </c>
      <c r="H6" s="157" t="str">
        <f>VLOOKUP(E6,[1]VIP!$A$2:$O19891,7,FALSE)</f>
        <v>Si</v>
      </c>
      <c r="I6" s="157" t="str">
        <f>VLOOKUP(E6,[1]VIP!$A$2:$O11856,8,FALSE)</f>
        <v>Si</v>
      </c>
      <c r="J6" s="157" t="str">
        <f>VLOOKUP(E6,[1]VIP!$A$2:$O11806,8,FALSE)</f>
        <v>Si</v>
      </c>
      <c r="K6" s="157" t="str">
        <f>VLOOKUP(E6,[1]VIP!$A$2:$O15380,6,0)</f>
        <v>NO</v>
      </c>
      <c r="L6" s="140" t="s">
        <v>2239</v>
      </c>
      <c r="M6" s="95" t="s">
        <v>2438</v>
      </c>
      <c r="N6" s="95" t="s">
        <v>2444</v>
      </c>
      <c r="O6" s="157" t="s">
        <v>2446</v>
      </c>
      <c r="P6" s="157"/>
      <c r="Q6" s="95" t="s">
        <v>2239</v>
      </c>
    </row>
    <row r="7" spans="1:17" s="123" customFormat="1" ht="18" x14ac:dyDescent="0.25">
      <c r="A7" s="157" t="str">
        <f>VLOOKUP(E7,'LISTADO ATM'!$A$2:$C$901,3,0)</f>
        <v>ESTE</v>
      </c>
      <c r="B7" s="150" t="s">
        <v>2622</v>
      </c>
      <c r="C7" s="96">
        <v>44422.500277777777</v>
      </c>
      <c r="D7" s="96" t="s">
        <v>2174</v>
      </c>
      <c r="E7" s="136">
        <v>217</v>
      </c>
      <c r="F7" s="157" t="str">
        <f>VLOOKUP(E7,VIP!$A$2:$O14945,2,0)</f>
        <v>DRBR217</v>
      </c>
      <c r="G7" s="157" t="str">
        <f>VLOOKUP(E7,'LISTADO ATM'!$A$2:$B$900,2,0)</f>
        <v xml:space="preserve">ATM Oficina Bávaro </v>
      </c>
      <c r="H7" s="157" t="str">
        <f>VLOOKUP(E7,VIP!$A$2:$O19906,7,FALSE)</f>
        <v>Si</v>
      </c>
      <c r="I7" s="157" t="str">
        <f>VLOOKUP(E7,VIP!$A$2:$O11871,8,FALSE)</f>
        <v>Si</v>
      </c>
      <c r="J7" s="157" t="str">
        <f>VLOOKUP(E7,VIP!$A$2:$O11821,8,FALSE)</f>
        <v>Si</v>
      </c>
      <c r="K7" s="157" t="str">
        <f>VLOOKUP(E7,VIP!$A$2:$O15395,6,0)</f>
        <v>NO</v>
      </c>
      <c r="L7" s="140" t="s">
        <v>2213</v>
      </c>
      <c r="M7" s="95" t="s">
        <v>2438</v>
      </c>
      <c r="N7" s="95" t="s">
        <v>2444</v>
      </c>
      <c r="O7" s="157" t="s">
        <v>2446</v>
      </c>
      <c r="P7" s="157"/>
      <c r="Q7" s="95" t="s">
        <v>2213</v>
      </c>
    </row>
    <row r="8" spans="1:17" s="123" customFormat="1" ht="18" x14ac:dyDescent="0.25">
      <c r="A8" s="157" t="str">
        <f>VLOOKUP(E8,'LISTADO ATM'!$A$2:$C$901,3,0)</f>
        <v>DISTRITO NACIONAL</v>
      </c>
      <c r="B8" s="150" t="s">
        <v>2624</v>
      </c>
      <c r="C8" s="96">
        <v>44422.712442129632</v>
      </c>
      <c r="D8" s="96" t="s">
        <v>2174</v>
      </c>
      <c r="E8" s="136">
        <v>735</v>
      </c>
      <c r="F8" s="157" t="str">
        <f>VLOOKUP(E8,VIP!$A$2:$O14946,2,0)</f>
        <v>DRBR179</v>
      </c>
      <c r="G8" s="157" t="str">
        <f>VLOOKUP(E8,'LISTADO ATM'!$A$2:$B$900,2,0)</f>
        <v xml:space="preserve">ATM Oficina Independencia II  </v>
      </c>
      <c r="H8" s="157" t="str">
        <f>VLOOKUP(E8,VIP!$A$2:$O19907,7,FALSE)</f>
        <v>Si</v>
      </c>
      <c r="I8" s="157" t="str">
        <f>VLOOKUP(E8,VIP!$A$2:$O11872,8,FALSE)</f>
        <v>Si</v>
      </c>
      <c r="J8" s="157" t="str">
        <f>VLOOKUP(E8,VIP!$A$2:$O11822,8,FALSE)</f>
        <v>Si</v>
      </c>
      <c r="K8" s="157" t="str">
        <f>VLOOKUP(E8,VIP!$A$2:$O15396,6,0)</f>
        <v>NO</v>
      </c>
      <c r="L8" s="140" t="s">
        <v>2239</v>
      </c>
      <c r="M8" s="95" t="s">
        <v>2438</v>
      </c>
      <c r="N8" s="95" t="s">
        <v>2444</v>
      </c>
      <c r="O8" s="157" t="s">
        <v>2446</v>
      </c>
      <c r="P8" s="157"/>
      <c r="Q8" s="95" t="s">
        <v>2239</v>
      </c>
    </row>
    <row r="9" spans="1:17" s="123" customFormat="1" ht="18" x14ac:dyDescent="0.25">
      <c r="A9" s="157" t="str">
        <f>VLOOKUP(E9,'LISTADO ATM'!$A$2:$C$901,3,0)</f>
        <v>DISTRITO NACIONAL</v>
      </c>
      <c r="B9" s="150" t="s">
        <v>2623</v>
      </c>
      <c r="C9" s="96">
        <v>44422.821701388886</v>
      </c>
      <c r="D9" s="96" t="s">
        <v>2174</v>
      </c>
      <c r="E9" s="136">
        <v>377</v>
      </c>
      <c r="F9" s="157" t="str">
        <f>VLOOKUP(E9,VIP!$A$2:$O14934,2,0)</f>
        <v>DRBR377</v>
      </c>
      <c r="G9" s="157" t="str">
        <f>VLOOKUP(E9,'LISTADO ATM'!$A$2:$B$900,2,0)</f>
        <v>ATM Estación del Metro Eduardo Brito</v>
      </c>
      <c r="H9" s="157" t="str">
        <f>VLOOKUP(E9,VIP!$A$2:$O19895,7,FALSE)</f>
        <v>Si</v>
      </c>
      <c r="I9" s="157" t="str">
        <f>VLOOKUP(E9,VIP!$A$2:$O11860,8,FALSE)</f>
        <v>Si</v>
      </c>
      <c r="J9" s="157" t="str">
        <f>VLOOKUP(E9,VIP!$A$2:$O11810,8,FALSE)</f>
        <v>Si</v>
      </c>
      <c r="K9" s="157" t="str">
        <f>VLOOKUP(E9,VIP!$A$2:$O15384,6,0)</f>
        <v>NO</v>
      </c>
      <c r="L9" s="140" t="s">
        <v>2213</v>
      </c>
      <c r="M9" s="95" t="s">
        <v>2438</v>
      </c>
      <c r="N9" s="95" t="s">
        <v>2444</v>
      </c>
      <c r="O9" s="157" t="s">
        <v>2446</v>
      </c>
      <c r="P9" s="157"/>
      <c r="Q9" s="95" t="s">
        <v>2213</v>
      </c>
    </row>
    <row r="10" spans="1:17" s="123" customFormat="1" ht="18" x14ac:dyDescent="0.25">
      <c r="A10" s="157" t="str">
        <f>VLOOKUP(E10,'LISTADO ATM'!$A$2:$C$901,3,0)</f>
        <v>DISTRITO NACIONAL</v>
      </c>
      <c r="B10" s="150" t="s">
        <v>2634</v>
      </c>
      <c r="C10" s="96">
        <v>44425.874027777776</v>
      </c>
      <c r="D10" s="96" t="s">
        <v>2174</v>
      </c>
      <c r="E10" s="136">
        <v>363</v>
      </c>
      <c r="F10" s="157" t="str">
        <f>VLOOKUP(E10,VIP!$A$2:$O15107,2,0)</f>
        <v>DRBR363</v>
      </c>
      <c r="G10" s="157" t="str">
        <f>VLOOKUP(E10,'LISTADO ATM'!$A$2:$B$900,2,0)</f>
        <v>ATM Sirena Villa Mella</v>
      </c>
      <c r="H10" s="157" t="str">
        <f>VLOOKUP(E10,VIP!$A$2:$O20068,7,FALSE)</f>
        <v>N/A</v>
      </c>
      <c r="I10" s="157" t="str">
        <f>VLOOKUP(E10,VIP!$A$2:$O12033,8,FALSE)</f>
        <v>N/A</v>
      </c>
      <c r="J10" s="157" t="str">
        <f>VLOOKUP(E10,VIP!$A$2:$O11983,8,FALSE)</f>
        <v>N/A</v>
      </c>
      <c r="K10" s="157" t="str">
        <f>VLOOKUP(E10,VIP!$A$2:$O15557,6,0)</f>
        <v>N/A</v>
      </c>
      <c r="L10" s="140" t="s">
        <v>2213</v>
      </c>
      <c r="M10" s="95" t="s">
        <v>2438</v>
      </c>
      <c r="N10" s="95" t="s">
        <v>2444</v>
      </c>
      <c r="O10" s="157" t="s">
        <v>2446</v>
      </c>
      <c r="P10" s="157"/>
      <c r="Q10" s="156" t="s">
        <v>2213</v>
      </c>
    </row>
    <row r="11" spans="1:17" s="123" customFormat="1" ht="18" x14ac:dyDescent="0.25">
      <c r="A11" s="157" t="str">
        <f>VLOOKUP(E11,'LISTADO ATM'!$A$2:$C$901,3,0)</f>
        <v>DISTRITO NACIONAL</v>
      </c>
      <c r="B11" s="150" t="s">
        <v>2635</v>
      </c>
      <c r="C11" s="96">
        <v>44426.333831018521</v>
      </c>
      <c r="D11" s="96" t="s">
        <v>2174</v>
      </c>
      <c r="E11" s="136">
        <v>648</v>
      </c>
      <c r="F11" s="157" t="str">
        <f>VLOOKUP(E11,VIP!$A$2:$O15088,2,0)</f>
        <v>DRBR190</v>
      </c>
      <c r="G11" s="157" t="str">
        <f>VLOOKUP(E11,'LISTADO ATM'!$A$2:$B$900,2,0)</f>
        <v xml:space="preserve">ATM Hermandad de Pensionados </v>
      </c>
      <c r="H11" s="157" t="str">
        <f>VLOOKUP(E11,VIP!$A$2:$O20049,7,FALSE)</f>
        <v>Si</v>
      </c>
      <c r="I11" s="157" t="str">
        <f>VLOOKUP(E11,VIP!$A$2:$O12014,8,FALSE)</f>
        <v>No</v>
      </c>
      <c r="J11" s="157" t="str">
        <f>VLOOKUP(E11,VIP!$A$2:$O11964,8,FALSE)</f>
        <v>No</v>
      </c>
      <c r="K11" s="157" t="str">
        <f>VLOOKUP(E11,VIP!$A$2:$O15538,6,0)</f>
        <v>NO</v>
      </c>
      <c r="L11" s="140" t="s">
        <v>2617</v>
      </c>
      <c r="M11" s="95" t="s">
        <v>2438</v>
      </c>
      <c r="N11" s="95" t="s">
        <v>2444</v>
      </c>
      <c r="O11" s="157" t="s">
        <v>2446</v>
      </c>
      <c r="P11" s="157"/>
      <c r="Q11" s="156" t="s">
        <v>2617</v>
      </c>
    </row>
    <row r="12" spans="1:17" s="123" customFormat="1" ht="18" x14ac:dyDescent="0.25">
      <c r="A12" s="157" t="str">
        <f>VLOOKUP(E12,'LISTADO ATM'!$A$2:$C$901,3,0)</f>
        <v>SUR</v>
      </c>
      <c r="B12" s="150" t="s">
        <v>2636</v>
      </c>
      <c r="C12" s="96">
        <v>44426.449907407405</v>
      </c>
      <c r="D12" s="96" t="s">
        <v>2441</v>
      </c>
      <c r="E12" s="136">
        <v>537</v>
      </c>
      <c r="F12" s="157" t="str">
        <f>VLOOKUP(E12,VIP!$A$2:$O15095,2,0)</f>
        <v>DRBR537</v>
      </c>
      <c r="G12" s="157" t="str">
        <f>VLOOKUP(E12,'LISTADO ATM'!$A$2:$B$900,2,0)</f>
        <v xml:space="preserve">ATM Estación Texaco Enriquillo (Barahona) </v>
      </c>
      <c r="H12" s="157" t="str">
        <f>VLOOKUP(E12,VIP!$A$2:$O20056,7,FALSE)</f>
        <v>Si</v>
      </c>
      <c r="I12" s="157" t="str">
        <f>VLOOKUP(E12,VIP!$A$2:$O12021,8,FALSE)</f>
        <v>Si</v>
      </c>
      <c r="J12" s="157" t="str">
        <f>VLOOKUP(E12,VIP!$A$2:$O11971,8,FALSE)</f>
        <v>Si</v>
      </c>
      <c r="K12" s="157" t="str">
        <f>VLOOKUP(E12,VIP!$A$2:$O15545,6,0)</f>
        <v>NO</v>
      </c>
      <c r="L12" s="140" t="s">
        <v>2434</v>
      </c>
      <c r="M12" s="95" t="s">
        <v>2438</v>
      </c>
      <c r="N12" s="95" t="s">
        <v>2444</v>
      </c>
      <c r="O12" s="157" t="s">
        <v>2445</v>
      </c>
      <c r="P12" s="157"/>
      <c r="Q12" s="156" t="s">
        <v>2434</v>
      </c>
    </row>
    <row r="13" spans="1:17" s="123" customFormat="1" ht="18" x14ac:dyDescent="0.25">
      <c r="A13" s="157" t="str">
        <f>VLOOKUP(E13,'LISTADO ATM'!$A$2:$C$901,3,0)</f>
        <v>DISTRITO NACIONAL</v>
      </c>
      <c r="B13" s="150" t="s">
        <v>2637</v>
      </c>
      <c r="C13" s="96">
        <v>44426.464259259257</v>
      </c>
      <c r="D13" s="96" t="s">
        <v>2174</v>
      </c>
      <c r="E13" s="136">
        <v>498</v>
      </c>
      <c r="F13" s="157" t="str">
        <f>VLOOKUP(E13,VIP!$A$2:$O15099,2,0)</f>
        <v>DRBR498</v>
      </c>
      <c r="G13" s="157" t="str">
        <f>VLOOKUP(E13,'LISTADO ATM'!$A$2:$B$900,2,0)</f>
        <v xml:space="preserve">ATM Estación Sunix 27 de Febrero </v>
      </c>
      <c r="H13" s="157" t="str">
        <f>VLOOKUP(E13,VIP!$A$2:$O20060,7,FALSE)</f>
        <v>Si</v>
      </c>
      <c r="I13" s="157" t="str">
        <f>VLOOKUP(E13,VIP!$A$2:$O12025,8,FALSE)</f>
        <v>Si</v>
      </c>
      <c r="J13" s="157" t="str">
        <f>VLOOKUP(E13,VIP!$A$2:$O11975,8,FALSE)</f>
        <v>Si</v>
      </c>
      <c r="K13" s="157" t="str">
        <f>VLOOKUP(E13,VIP!$A$2:$O15549,6,0)</f>
        <v>NO</v>
      </c>
      <c r="L13" s="140" t="s">
        <v>2213</v>
      </c>
      <c r="M13" s="95" t="s">
        <v>2438</v>
      </c>
      <c r="N13" s="95" t="s">
        <v>2444</v>
      </c>
      <c r="O13" s="157" t="s">
        <v>2446</v>
      </c>
      <c r="P13" s="157"/>
      <c r="Q13" s="156" t="s">
        <v>2213</v>
      </c>
    </row>
    <row r="14" spans="1:17" s="123" customFormat="1" ht="18" x14ac:dyDescent="0.25">
      <c r="A14" s="157" t="str">
        <f>VLOOKUP(E14,'LISTADO ATM'!$A$2:$C$901,3,0)</f>
        <v>DISTRITO NACIONAL</v>
      </c>
      <c r="B14" s="150" t="s">
        <v>2638</v>
      </c>
      <c r="C14" s="96">
        <v>44426.507372685184</v>
      </c>
      <c r="D14" s="96" t="s">
        <v>2174</v>
      </c>
      <c r="E14" s="136">
        <v>327</v>
      </c>
      <c r="F14" s="157" t="str">
        <f>VLOOKUP(E14,VIP!$A$2:$O15109,2,0)</f>
        <v>DRBR327</v>
      </c>
      <c r="G14" s="157" t="str">
        <f>VLOOKUP(E14,'LISTADO ATM'!$A$2:$B$900,2,0)</f>
        <v xml:space="preserve">ATM UNP CCN (Nacional 27 de Febrero) </v>
      </c>
      <c r="H14" s="157" t="str">
        <f>VLOOKUP(E14,VIP!$A$2:$O20070,7,FALSE)</f>
        <v>Si</v>
      </c>
      <c r="I14" s="157" t="str">
        <f>VLOOKUP(E14,VIP!$A$2:$O12035,8,FALSE)</f>
        <v>Si</v>
      </c>
      <c r="J14" s="157" t="str">
        <f>VLOOKUP(E14,VIP!$A$2:$O11985,8,FALSE)</f>
        <v>Si</v>
      </c>
      <c r="K14" s="157" t="str">
        <f>VLOOKUP(E14,VIP!$A$2:$O15559,6,0)</f>
        <v>NO</v>
      </c>
      <c r="L14" s="140" t="s">
        <v>2213</v>
      </c>
      <c r="M14" s="95" t="s">
        <v>2438</v>
      </c>
      <c r="N14" s="95" t="s">
        <v>2444</v>
      </c>
      <c r="O14" s="157" t="s">
        <v>2446</v>
      </c>
      <c r="P14" s="157"/>
      <c r="Q14" s="156" t="s">
        <v>2213</v>
      </c>
    </row>
    <row r="15" spans="1:17" s="123" customFormat="1" ht="18" x14ac:dyDescent="0.25">
      <c r="A15" s="157" t="str">
        <f>VLOOKUP(E15,'LISTADO ATM'!$A$2:$C$901,3,0)</f>
        <v>DISTRITO NACIONAL</v>
      </c>
      <c r="B15" s="150" t="s">
        <v>2639</v>
      </c>
      <c r="C15" s="96">
        <v>44426.519456018519</v>
      </c>
      <c r="D15" s="96" t="s">
        <v>2441</v>
      </c>
      <c r="E15" s="136">
        <v>574</v>
      </c>
      <c r="F15" s="157" t="str">
        <f>VLOOKUP(E15,VIP!$A$2:$O15118,2,0)</f>
        <v>DRBR080</v>
      </c>
      <c r="G15" s="157" t="str">
        <f>VLOOKUP(E15,'LISTADO ATM'!$A$2:$B$900,2,0)</f>
        <v xml:space="preserve">ATM Club Obras Públicas </v>
      </c>
      <c r="H15" s="157" t="str">
        <f>VLOOKUP(E15,VIP!$A$2:$O20079,7,FALSE)</f>
        <v>Si</v>
      </c>
      <c r="I15" s="157" t="str">
        <f>VLOOKUP(E15,VIP!$A$2:$O12044,8,FALSE)</f>
        <v>Si</v>
      </c>
      <c r="J15" s="157" t="str">
        <f>VLOOKUP(E15,VIP!$A$2:$O11994,8,FALSE)</f>
        <v>Si</v>
      </c>
      <c r="K15" s="157" t="str">
        <f>VLOOKUP(E15,VIP!$A$2:$O15568,6,0)</f>
        <v>NO</v>
      </c>
      <c r="L15" s="140" t="s">
        <v>2434</v>
      </c>
      <c r="M15" s="95" t="s">
        <v>2438</v>
      </c>
      <c r="N15" s="95" t="s">
        <v>2444</v>
      </c>
      <c r="O15" s="157" t="s">
        <v>2445</v>
      </c>
      <c r="P15" s="157"/>
      <c r="Q15" s="156" t="s">
        <v>2434</v>
      </c>
    </row>
    <row r="16" spans="1:17" s="123" customFormat="1" ht="18" x14ac:dyDescent="0.25">
      <c r="A16" s="157" t="str">
        <f>VLOOKUP(E16,'LISTADO ATM'!$A$2:$C$901,3,0)</f>
        <v>DISTRITO NACIONAL</v>
      </c>
      <c r="B16" s="150" t="s">
        <v>2640</v>
      </c>
      <c r="C16" s="96">
        <v>44426.57403935185</v>
      </c>
      <c r="D16" s="96" t="s">
        <v>2174</v>
      </c>
      <c r="E16" s="136">
        <v>113</v>
      </c>
      <c r="F16" s="157" t="str">
        <f>VLOOKUP(E16,VIP!$A$2:$O15120,2,0)</f>
        <v>DRBR113</v>
      </c>
      <c r="G16" s="157" t="str">
        <f>VLOOKUP(E16,'LISTADO ATM'!$A$2:$B$900,2,0)</f>
        <v xml:space="preserve">ATM Autoservicio Atalaya del Mar </v>
      </c>
      <c r="H16" s="157" t="str">
        <f>VLOOKUP(E16,VIP!$A$2:$O20081,7,FALSE)</f>
        <v>Si</v>
      </c>
      <c r="I16" s="157" t="str">
        <f>VLOOKUP(E16,VIP!$A$2:$O12046,8,FALSE)</f>
        <v>No</v>
      </c>
      <c r="J16" s="157" t="str">
        <f>VLOOKUP(E16,VIP!$A$2:$O11996,8,FALSE)</f>
        <v>No</v>
      </c>
      <c r="K16" s="157" t="str">
        <f>VLOOKUP(E16,VIP!$A$2:$O15570,6,0)</f>
        <v>NO</v>
      </c>
      <c r="L16" s="140" t="s">
        <v>2213</v>
      </c>
      <c r="M16" s="95" t="s">
        <v>2438</v>
      </c>
      <c r="N16" s="95" t="s">
        <v>2444</v>
      </c>
      <c r="O16" s="157" t="s">
        <v>2446</v>
      </c>
      <c r="P16" s="157"/>
      <c r="Q16" s="156" t="s">
        <v>2213</v>
      </c>
    </row>
    <row r="17" spans="1:17" s="123" customFormat="1" ht="18" x14ac:dyDescent="0.25">
      <c r="A17" s="157" t="str">
        <f>VLOOKUP(E17,'LISTADO ATM'!$A$2:$C$901,3,0)</f>
        <v>DISTRITO NACIONAL</v>
      </c>
      <c r="B17" s="150" t="s">
        <v>2644</v>
      </c>
      <c r="C17" s="96">
        <v>44426.6872337963</v>
      </c>
      <c r="D17" s="96" t="s">
        <v>2174</v>
      </c>
      <c r="E17" s="136">
        <v>43</v>
      </c>
      <c r="F17" s="157" t="str">
        <f>VLOOKUP(E17,VIP!$A$2:$O15150,2,0)</f>
        <v>DRBR043</v>
      </c>
      <c r="G17" s="157" t="str">
        <f>VLOOKUP(E17,'LISTADO ATM'!$A$2:$B$900,2,0)</f>
        <v xml:space="preserve">ATM Zona Franca San Isidro </v>
      </c>
      <c r="H17" s="157" t="str">
        <f>VLOOKUP(E17,VIP!$A$2:$O20111,7,FALSE)</f>
        <v>Si</v>
      </c>
      <c r="I17" s="157" t="str">
        <f>VLOOKUP(E17,VIP!$A$2:$O12076,8,FALSE)</f>
        <v>No</v>
      </c>
      <c r="J17" s="157" t="str">
        <f>VLOOKUP(E17,VIP!$A$2:$O12026,8,FALSE)</f>
        <v>No</v>
      </c>
      <c r="K17" s="157" t="str">
        <f>VLOOKUP(E17,VIP!$A$2:$O15600,6,0)</f>
        <v>NO</v>
      </c>
      <c r="L17" s="140" t="s">
        <v>2239</v>
      </c>
      <c r="M17" s="95" t="s">
        <v>2438</v>
      </c>
      <c r="N17" s="95" t="s">
        <v>2608</v>
      </c>
      <c r="O17" s="157" t="s">
        <v>2446</v>
      </c>
      <c r="P17" s="157"/>
      <c r="Q17" s="156" t="s">
        <v>2239</v>
      </c>
    </row>
    <row r="18" spans="1:17" s="123" customFormat="1" ht="18" x14ac:dyDescent="0.25">
      <c r="A18" s="157" t="str">
        <f>VLOOKUP(E18,'LISTADO ATM'!$A$2:$C$901,3,0)</f>
        <v>NORTE</v>
      </c>
      <c r="B18" s="150" t="s">
        <v>2643</v>
      </c>
      <c r="C18" s="96">
        <v>44426.69358796296</v>
      </c>
      <c r="D18" s="96" t="s">
        <v>2460</v>
      </c>
      <c r="E18" s="136">
        <v>944</v>
      </c>
      <c r="F18" s="157" t="str">
        <f>VLOOKUP(E18,VIP!$A$2:$O15148,2,0)</f>
        <v>DRBR944</v>
      </c>
      <c r="G18" s="157" t="str">
        <f>VLOOKUP(E18,'LISTADO ATM'!$A$2:$B$900,2,0)</f>
        <v xml:space="preserve">ATM UNP Mao </v>
      </c>
      <c r="H18" s="157" t="str">
        <f>VLOOKUP(E18,VIP!$A$2:$O20109,7,FALSE)</f>
        <v>Si</v>
      </c>
      <c r="I18" s="157" t="str">
        <f>VLOOKUP(E18,VIP!$A$2:$O12074,8,FALSE)</f>
        <v>Si</v>
      </c>
      <c r="J18" s="157" t="str">
        <f>VLOOKUP(E18,VIP!$A$2:$O12024,8,FALSE)</f>
        <v>Si</v>
      </c>
      <c r="K18" s="157" t="str">
        <f>VLOOKUP(E18,VIP!$A$2:$O15598,6,0)</f>
        <v>NO</v>
      </c>
      <c r="L18" s="140" t="s">
        <v>2625</v>
      </c>
      <c r="M18" s="95" t="s">
        <v>2438</v>
      </c>
      <c r="N18" s="95" t="s">
        <v>2444</v>
      </c>
      <c r="O18" s="157" t="s">
        <v>2461</v>
      </c>
      <c r="P18" s="157"/>
      <c r="Q18" s="156" t="s">
        <v>2625</v>
      </c>
    </row>
    <row r="19" spans="1:17" s="123" customFormat="1" ht="18" x14ac:dyDescent="0.25">
      <c r="A19" s="157" t="str">
        <f>VLOOKUP(E19,'LISTADO ATM'!$A$2:$C$901,3,0)</f>
        <v>NORTE</v>
      </c>
      <c r="B19" s="150" t="s">
        <v>2641</v>
      </c>
      <c r="C19" s="96">
        <v>44426.769629629627</v>
      </c>
      <c r="D19" s="96" t="s">
        <v>2175</v>
      </c>
      <c r="E19" s="136">
        <v>538</v>
      </c>
      <c r="F19" s="157" t="str">
        <f>VLOOKUP(E19,VIP!$A$2:$O15132,2,0)</f>
        <v>DRBR538</v>
      </c>
      <c r="G19" s="157" t="str">
        <f>VLOOKUP(E19,'LISTADO ATM'!$A$2:$B$900,2,0)</f>
        <v>ATM  Autoservicio San Fco. Macorís</v>
      </c>
      <c r="H19" s="157" t="str">
        <f>VLOOKUP(E19,VIP!$A$2:$O20093,7,FALSE)</f>
        <v>Si</v>
      </c>
      <c r="I19" s="157" t="str">
        <f>VLOOKUP(E19,VIP!$A$2:$O12058,8,FALSE)</f>
        <v>Si</v>
      </c>
      <c r="J19" s="157" t="str">
        <f>VLOOKUP(E19,VIP!$A$2:$O12008,8,FALSE)</f>
        <v>Si</v>
      </c>
      <c r="K19" s="157" t="str">
        <f>VLOOKUP(E19,VIP!$A$2:$O15582,6,0)</f>
        <v>NO</v>
      </c>
      <c r="L19" s="140" t="s">
        <v>2633</v>
      </c>
      <c r="M19" s="95" t="s">
        <v>2438</v>
      </c>
      <c r="N19" s="95" t="s">
        <v>2444</v>
      </c>
      <c r="O19" s="157" t="s">
        <v>2583</v>
      </c>
      <c r="P19" s="157" t="s">
        <v>2690</v>
      </c>
      <c r="Q19" s="156" t="s">
        <v>2633</v>
      </c>
    </row>
    <row r="20" spans="1:17" s="123" customFormat="1" ht="18" x14ac:dyDescent="0.25">
      <c r="A20" s="157" t="str">
        <f>VLOOKUP(E20,'LISTADO ATM'!$A$2:$C$901,3,0)</f>
        <v>NORTE</v>
      </c>
      <c r="B20" s="150" t="s">
        <v>2653</v>
      </c>
      <c r="C20" s="96">
        <v>44427.315879629627</v>
      </c>
      <c r="D20" s="96" t="s">
        <v>2175</v>
      </c>
      <c r="E20" s="136">
        <v>650</v>
      </c>
      <c r="F20" s="157" t="str">
        <f>VLOOKUP(E20,VIP!$A$2:$O15136,2,0)</f>
        <v>DRBR650</v>
      </c>
      <c r="G20" s="157" t="str">
        <f>VLOOKUP(E20,'LISTADO ATM'!$A$2:$B$900,2,0)</f>
        <v>ATM Edificio 911 (Santiago)</v>
      </c>
      <c r="H20" s="157" t="str">
        <f>VLOOKUP(E20,VIP!$A$2:$O20097,7,FALSE)</f>
        <v>Si</v>
      </c>
      <c r="I20" s="157" t="str">
        <f>VLOOKUP(E20,VIP!$A$2:$O12062,8,FALSE)</f>
        <v>Si</v>
      </c>
      <c r="J20" s="157" t="str">
        <f>VLOOKUP(E20,VIP!$A$2:$O12012,8,FALSE)</f>
        <v>Si</v>
      </c>
      <c r="K20" s="157" t="str">
        <f>VLOOKUP(E20,VIP!$A$2:$O15586,6,0)</f>
        <v>NO</v>
      </c>
      <c r="L20" s="140" t="s">
        <v>2239</v>
      </c>
      <c r="M20" s="95" t="s">
        <v>2438</v>
      </c>
      <c r="N20" s="95" t="s">
        <v>2444</v>
      </c>
      <c r="O20" s="157" t="s">
        <v>2583</v>
      </c>
      <c r="P20" s="157"/>
      <c r="Q20" s="156" t="s">
        <v>2239</v>
      </c>
    </row>
    <row r="21" spans="1:17" s="123" customFormat="1" ht="18" x14ac:dyDescent="0.25">
      <c r="A21" s="157" t="str">
        <f>VLOOKUP(E21,'LISTADO ATM'!$A$2:$C$901,3,0)</f>
        <v>DISTRITO NACIONAL</v>
      </c>
      <c r="B21" s="150" t="s">
        <v>2652</v>
      </c>
      <c r="C21" s="96">
        <v>44427.335694444446</v>
      </c>
      <c r="D21" s="96" t="s">
        <v>2174</v>
      </c>
      <c r="E21" s="136">
        <v>165</v>
      </c>
      <c r="F21" s="157" t="str">
        <f>VLOOKUP(E21,VIP!$A$2:$O15134,2,0)</f>
        <v>DRBR165</v>
      </c>
      <c r="G21" s="157" t="str">
        <f>VLOOKUP(E21,'LISTADO ATM'!$A$2:$B$900,2,0)</f>
        <v>ATM Autoservicio Megacentro</v>
      </c>
      <c r="H21" s="157" t="str">
        <f>VLOOKUP(E21,VIP!$A$2:$O20095,7,FALSE)</f>
        <v>Si</v>
      </c>
      <c r="I21" s="157" t="str">
        <f>VLOOKUP(E21,VIP!$A$2:$O12060,8,FALSE)</f>
        <v>Si</v>
      </c>
      <c r="J21" s="157" t="str">
        <f>VLOOKUP(E21,VIP!$A$2:$O12010,8,FALSE)</f>
        <v>Si</v>
      </c>
      <c r="K21" s="157" t="str">
        <f>VLOOKUP(E21,VIP!$A$2:$O15584,6,0)</f>
        <v>SI</v>
      </c>
      <c r="L21" s="140" t="s">
        <v>2654</v>
      </c>
      <c r="M21" s="95" t="s">
        <v>2438</v>
      </c>
      <c r="N21" s="95" t="s">
        <v>2444</v>
      </c>
      <c r="O21" s="157" t="s">
        <v>2446</v>
      </c>
      <c r="P21" s="157"/>
      <c r="Q21" s="156" t="s">
        <v>2654</v>
      </c>
    </row>
    <row r="22" spans="1:17" s="123" customFormat="1" ht="18" x14ac:dyDescent="0.25">
      <c r="A22" s="157" t="str">
        <f>VLOOKUP(E22,'LISTADO ATM'!$A$2:$C$901,3,0)</f>
        <v>DISTRITO NACIONAL</v>
      </c>
      <c r="B22" s="150" t="s">
        <v>2651</v>
      </c>
      <c r="C22" s="96">
        <v>44427.341944444444</v>
      </c>
      <c r="D22" s="96" t="s">
        <v>2174</v>
      </c>
      <c r="E22" s="136">
        <v>243</v>
      </c>
      <c r="F22" s="157" t="str">
        <f>VLOOKUP(E22,VIP!$A$2:$O15132,2,0)</f>
        <v>DRBR243</v>
      </c>
      <c r="G22" s="157" t="str">
        <f>VLOOKUP(E22,'LISTADO ATM'!$A$2:$B$900,2,0)</f>
        <v xml:space="preserve">ATM Autoservicio Plaza Central  </v>
      </c>
      <c r="H22" s="157" t="str">
        <f>VLOOKUP(E22,VIP!$A$2:$O20093,7,FALSE)</f>
        <v>Si</v>
      </c>
      <c r="I22" s="157" t="str">
        <f>VLOOKUP(E22,VIP!$A$2:$O12058,8,FALSE)</f>
        <v>Si</v>
      </c>
      <c r="J22" s="157" t="str">
        <f>VLOOKUP(E22,VIP!$A$2:$O12008,8,FALSE)</f>
        <v>Si</v>
      </c>
      <c r="K22" s="157" t="str">
        <f>VLOOKUP(E22,VIP!$A$2:$O15582,6,0)</f>
        <v>SI</v>
      </c>
      <c r="L22" s="140" t="s">
        <v>2654</v>
      </c>
      <c r="M22" s="95" t="s">
        <v>2438</v>
      </c>
      <c r="N22" s="95" t="s">
        <v>2444</v>
      </c>
      <c r="O22" s="157" t="s">
        <v>2446</v>
      </c>
      <c r="P22" s="157"/>
      <c r="Q22" s="156" t="s">
        <v>2654</v>
      </c>
    </row>
    <row r="23" spans="1:17" s="123" customFormat="1" ht="18" x14ac:dyDescent="0.25">
      <c r="A23" s="157" t="str">
        <f>VLOOKUP(E23,'LISTADO ATM'!$A$2:$C$901,3,0)</f>
        <v>SUR</v>
      </c>
      <c r="B23" s="150" t="s">
        <v>2657</v>
      </c>
      <c r="C23" s="96">
        <v>44427.378217592595</v>
      </c>
      <c r="D23" s="96" t="s">
        <v>2174</v>
      </c>
      <c r="E23" s="136">
        <v>311</v>
      </c>
      <c r="F23" s="157" t="str">
        <f>VLOOKUP(E23,VIP!$A$2:$O15142,2,0)</f>
        <v>DRBR381</v>
      </c>
      <c r="G23" s="157" t="str">
        <f>VLOOKUP(E23,'LISTADO ATM'!$A$2:$B$900,2,0)</f>
        <v>ATM Plaza Eroski</v>
      </c>
      <c r="H23" s="157" t="str">
        <f>VLOOKUP(E23,VIP!$A$2:$O20103,7,FALSE)</f>
        <v>Si</v>
      </c>
      <c r="I23" s="157" t="str">
        <f>VLOOKUP(E23,VIP!$A$2:$O12068,8,FALSE)</f>
        <v>Si</v>
      </c>
      <c r="J23" s="157" t="str">
        <f>VLOOKUP(E23,VIP!$A$2:$O12018,8,FALSE)</f>
        <v>Si</v>
      </c>
      <c r="K23" s="157" t="str">
        <f>VLOOKUP(E23,VIP!$A$2:$O15592,6,0)</f>
        <v>NO</v>
      </c>
      <c r="L23" s="140" t="s">
        <v>2213</v>
      </c>
      <c r="M23" s="95" t="s">
        <v>2438</v>
      </c>
      <c r="N23" s="95" t="s">
        <v>2444</v>
      </c>
      <c r="O23" s="157" t="s">
        <v>2446</v>
      </c>
      <c r="P23" s="157"/>
      <c r="Q23" s="156" t="s">
        <v>2213</v>
      </c>
    </row>
    <row r="24" spans="1:17" s="123" customFormat="1" ht="18" x14ac:dyDescent="0.25">
      <c r="A24" s="157" t="str">
        <f>VLOOKUP(E24,'LISTADO ATM'!$A$2:$C$901,3,0)</f>
        <v>DISTRITO NACIONAL</v>
      </c>
      <c r="B24" s="150" t="s">
        <v>2656</v>
      </c>
      <c r="C24" s="96">
        <v>44427.378321759257</v>
      </c>
      <c r="D24" s="96" t="s">
        <v>2174</v>
      </c>
      <c r="E24" s="136">
        <v>935</v>
      </c>
      <c r="F24" s="157" t="str">
        <f>VLOOKUP(E24,VIP!$A$2:$O15141,2,0)</f>
        <v>DRBR16J</v>
      </c>
      <c r="G24" s="157" t="str">
        <f>VLOOKUP(E24,'LISTADO ATM'!$A$2:$B$900,2,0)</f>
        <v xml:space="preserve">ATM Oficina John F. Kennedy </v>
      </c>
      <c r="H24" s="157" t="str">
        <f>VLOOKUP(E24,VIP!$A$2:$O20102,7,FALSE)</f>
        <v>Si</v>
      </c>
      <c r="I24" s="157" t="str">
        <f>VLOOKUP(E24,VIP!$A$2:$O12067,8,FALSE)</f>
        <v>Si</v>
      </c>
      <c r="J24" s="157" t="str">
        <f>VLOOKUP(E24,VIP!$A$2:$O12017,8,FALSE)</f>
        <v>Si</v>
      </c>
      <c r="K24" s="157" t="str">
        <f>VLOOKUP(E24,VIP!$A$2:$O15591,6,0)</f>
        <v>SI</v>
      </c>
      <c r="L24" s="140" t="s">
        <v>2239</v>
      </c>
      <c r="M24" s="95" t="s">
        <v>2438</v>
      </c>
      <c r="N24" s="95" t="s">
        <v>2444</v>
      </c>
      <c r="O24" s="157" t="s">
        <v>2446</v>
      </c>
      <c r="P24" s="157"/>
      <c r="Q24" s="156" t="s">
        <v>2239</v>
      </c>
    </row>
    <row r="25" spans="1:17" s="123" customFormat="1" ht="18" x14ac:dyDescent="0.25">
      <c r="A25" s="157" t="str">
        <f>VLOOKUP(E25,'LISTADO ATM'!$A$2:$C$901,3,0)</f>
        <v>DISTRITO NACIONAL</v>
      </c>
      <c r="B25" s="150" t="s">
        <v>2655</v>
      </c>
      <c r="C25" s="96">
        <v>44427.447442129633</v>
      </c>
      <c r="D25" s="96" t="s">
        <v>2460</v>
      </c>
      <c r="E25" s="136">
        <v>717</v>
      </c>
      <c r="F25" s="157" t="str">
        <f>VLOOKUP(E25,VIP!$A$2:$O15135,2,0)</f>
        <v>DRBR24K</v>
      </c>
      <c r="G25" s="157" t="str">
        <f>VLOOKUP(E25,'LISTADO ATM'!$A$2:$B$900,2,0)</f>
        <v xml:space="preserve">ATM Oficina Los Alcarrizos </v>
      </c>
      <c r="H25" s="157" t="str">
        <f>VLOOKUP(E25,VIP!$A$2:$O20096,7,FALSE)</f>
        <v>Si</v>
      </c>
      <c r="I25" s="157" t="str">
        <f>VLOOKUP(E25,VIP!$A$2:$O12061,8,FALSE)</f>
        <v>Si</v>
      </c>
      <c r="J25" s="157" t="str">
        <f>VLOOKUP(E25,VIP!$A$2:$O12011,8,FALSE)</f>
        <v>Si</v>
      </c>
      <c r="K25" s="157" t="str">
        <f>VLOOKUP(E25,VIP!$A$2:$O15585,6,0)</f>
        <v>SI</v>
      </c>
      <c r="L25" s="140" t="s">
        <v>2410</v>
      </c>
      <c r="M25" s="95" t="s">
        <v>2438</v>
      </c>
      <c r="N25" s="95" t="s">
        <v>2444</v>
      </c>
      <c r="O25" s="157" t="s">
        <v>2461</v>
      </c>
      <c r="P25" s="157"/>
      <c r="Q25" s="156" t="s">
        <v>2410</v>
      </c>
    </row>
    <row r="26" spans="1:17" s="123" customFormat="1" ht="18" x14ac:dyDescent="0.25">
      <c r="A26" s="157" t="str">
        <f>VLOOKUP(E26,'LISTADO ATM'!$A$2:$C$901,3,0)</f>
        <v>DISTRITO NACIONAL</v>
      </c>
      <c r="B26" s="150" t="s">
        <v>2661</v>
      </c>
      <c r="C26" s="96">
        <v>44427.579386574071</v>
      </c>
      <c r="D26" s="96" t="s">
        <v>2174</v>
      </c>
      <c r="E26" s="136">
        <v>953</v>
      </c>
      <c r="F26" s="157" t="str">
        <f>VLOOKUP(E26,VIP!$A$2:$O15141,2,0)</f>
        <v>DRBR01I</v>
      </c>
      <c r="G26" s="157" t="str">
        <f>VLOOKUP(E26,'LISTADO ATM'!$A$2:$B$900,2,0)</f>
        <v xml:space="preserve">ATM Estafeta Dirección General de Pasaportes/Migración </v>
      </c>
      <c r="H26" s="157" t="str">
        <f>VLOOKUP(E26,VIP!$A$2:$O20102,7,FALSE)</f>
        <v>Si</v>
      </c>
      <c r="I26" s="157" t="str">
        <f>VLOOKUP(E26,VIP!$A$2:$O12067,8,FALSE)</f>
        <v>Si</v>
      </c>
      <c r="J26" s="157" t="str">
        <f>VLOOKUP(E26,VIP!$A$2:$O12017,8,FALSE)</f>
        <v>Si</v>
      </c>
      <c r="K26" s="157" t="str">
        <f>VLOOKUP(E26,VIP!$A$2:$O15591,6,0)</f>
        <v>No</v>
      </c>
      <c r="L26" s="140" t="s">
        <v>2626</v>
      </c>
      <c r="M26" s="95" t="s">
        <v>2438</v>
      </c>
      <c r="N26" s="95" t="s">
        <v>2444</v>
      </c>
      <c r="O26" s="157" t="s">
        <v>2446</v>
      </c>
      <c r="P26" s="157"/>
      <c r="Q26" s="156" t="s">
        <v>2626</v>
      </c>
    </row>
    <row r="27" spans="1:17" s="123" customFormat="1" ht="18" x14ac:dyDescent="0.25">
      <c r="A27" s="157" t="str">
        <f>VLOOKUP(E27,'LISTADO ATM'!$A$2:$C$901,3,0)</f>
        <v>NORTE</v>
      </c>
      <c r="B27" s="150" t="s">
        <v>2660</v>
      </c>
      <c r="C27" s="96">
        <v>44427.582025462965</v>
      </c>
      <c r="D27" s="96" t="s">
        <v>2175</v>
      </c>
      <c r="E27" s="136">
        <v>261</v>
      </c>
      <c r="F27" s="157" t="str">
        <f>VLOOKUP(E27,VIP!$A$2:$O15139,2,0)</f>
        <v>DRBR261</v>
      </c>
      <c r="G27" s="157" t="str">
        <f>VLOOKUP(E27,'LISTADO ATM'!$A$2:$B$900,2,0)</f>
        <v xml:space="preserve">ATM UNP Aeropuerto Cibao (Santiago) </v>
      </c>
      <c r="H27" s="157" t="str">
        <f>VLOOKUP(E27,VIP!$A$2:$O20100,7,FALSE)</f>
        <v>Si</v>
      </c>
      <c r="I27" s="157" t="str">
        <f>VLOOKUP(E27,VIP!$A$2:$O12065,8,FALSE)</f>
        <v>Si</v>
      </c>
      <c r="J27" s="157" t="str">
        <f>VLOOKUP(E27,VIP!$A$2:$O12015,8,FALSE)</f>
        <v>Si</v>
      </c>
      <c r="K27" s="157" t="str">
        <f>VLOOKUP(E27,VIP!$A$2:$O15589,6,0)</f>
        <v>NO</v>
      </c>
      <c r="L27" s="140" t="s">
        <v>2626</v>
      </c>
      <c r="M27" s="95" t="s">
        <v>2438</v>
      </c>
      <c r="N27" s="95" t="s">
        <v>2444</v>
      </c>
      <c r="O27" s="157" t="s">
        <v>2583</v>
      </c>
      <c r="P27" s="157"/>
      <c r="Q27" s="156" t="s">
        <v>2626</v>
      </c>
    </row>
    <row r="28" spans="1:17" s="123" customFormat="1" ht="18" x14ac:dyDescent="0.25">
      <c r="A28" s="157" t="str">
        <f>VLOOKUP(E28,'LISTADO ATM'!$A$2:$C$901,3,0)</f>
        <v>DISTRITO NACIONAL</v>
      </c>
      <c r="B28" s="150" t="s">
        <v>2659</v>
      </c>
      <c r="C28" s="96">
        <v>44427.59107638889</v>
      </c>
      <c r="D28" s="96" t="s">
        <v>2174</v>
      </c>
      <c r="E28" s="136">
        <v>162</v>
      </c>
      <c r="F28" s="157" t="str">
        <f>VLOOKUP(E28,VIP!$A$2:$O15137,2,0)</f>
        <v>DRBR162</v>
      </c>
      <c r="G28" s="157" t="str">
        <f>VLOOKUP(E28,'LISTADO ATM'!$A$2:$B$900,2,0)</f>
        <v xml:space="preserve">ATM Oficina Tiradentes I </v>
      </c>
      <c r="H28" s="157" t="str">
        <f>VLOOKUP(E28,VIP!$A$2:$O20098,7,FALSE)</f>
        <v>Si</v>
      </c>
      <c r="I28" s="157" t="str">
        <f>VLOOKUP(E28,VIP!$A$2:$O12063,8,FALSE)</f>
        <v>Si</v>
      </c>
      <c r="J28" s="157" t="str">
        <f>VLOOKUP(E28,VIP!$A$2:$O12013,8,FALSE)</f>
        <v>Si</v>
      </c>
      <c r="K28" s="157" t="str">
        <f>VLOOKUP(E28,VIP!$A$2:$O15587,6,0)</f>
        <v>NO</v>
      </c>
      <c r="L28" s="140" t="s">
        <v>2213</v>
      </c>
      <c r="M28" s="95" t="s">
        <v>2438</v>
      </c>
      <c r="N28" s="95" t="s">
        <v>2444</v>
      </c>
      <c r="O28" s="157" t="s">
        <v>2446</v>
      </c>
      <c r="P28" s="157"/>
      <c r="Q28" s="156" t="s">
        <v>2213</v>
      </c>
    </row>
    <row r="29" spans="1:17" s="123" customFormat="1" ht="18" x14ac:dyDescent="0.25">
      <c r="A29" s="157" t="str">
        <f>VLOOKUP(E29,'LISTADO ATM'!$A$2:$C$901,3,0)</f>
        <v>DISTRITO NACIONAL</v>
      </c>
      <c r="B29" s="150" t="s">
        <v>2658</v>
      </c>
      <c r="C29" s="96">
        <v>44427.597754629627</v>
      </c>
      <c r="D29" s="96" t="s">
        <v>2174</v>
      </c>
      <c r="E29" s="136">
        <v>914</v>
      </c>
      <c r="F29" s="157" t="str">
        <f>VLOOKUP(E29,VIP!$A$2:$O15134,2,0)</f>
        <v>DRBR914</v>
      </c>
      <c r="G29" s="157" t="str">
        <f>VLOOKUP(E29,'LISTADO ATM'!$A$2:$B$900,2,0)</f>
        <v xml:space="preserve">ATM Clínica Abreu </v>
      </c>
      <c r="H29" s="157" t="str">
        <f>VLOOKUP(E29,VIP!$A$2:$O20095,7,FALSE)</f>
        <v>Si</v>
      </c>
      <c r="I29" s="157" t="str">
        <f>VLOOKUP(E29,VIP!$A$2:$O12060,8,FALSE)</f>
        <v>No</v>
      </c>
      <c r="J29" s="157" t="str">
        <f>VLOOKUP(E29,VIP!$A$2:$O12010,8,FALSE)</f>
        <v>No</v>
      </c>
      <c r="K29" s="157" t="str">
        <f>VLOOKUP(E29,VIP!$A$2:$O15584,6,0)</f>
        <v>NO</v>
      </c>
      <c r="L29" s="140" t="s">
        <v>2456</v>
      </c>
      <c r="M29" s="95" t="s">
        <v>2438</v>
      </c>
      <c r="N29" s="95" t="s">
        <v>2444</v>
      </c>
      <c r="O29" s="157" t="s">
        <v>2446</v>
      </c>
      <c r="P29" s="157"/>
      <c r="Q29" s="156" t="s">
        <v>2456</v>
      </c>
    </row>
    <row r="30" spans="1:17" s="123" customFormat="1" ht="18" x14ac:dyDescent="0.25">
      <c r="A30" s="157" t="str">
        <f>VLOOKUP(E30,'LISTADO ATM'!$A$2:$C$901,3,0)</f>
        <v>SUR</v>
      </c>
      <c r="B30" s="150" t="s">
        <v>2668</v>
      </c>
      <c r="C30" s="96">
        <v>44427.606990740744</v>
      </c>
      <c r="D30" s="96" t="s">
        <v>2441</v>
      </c>
      <c r="E30" s="136">
        <v>592</v>
      </c>
      <c r="F30" s="157" t="str">
        <f>VLOOKUP(E30,VIP!$A$2:$O15145,2,0)</f>
        <v>DRBR081</v>
      </c>
      <c r="G30" s="157" t="str">
        <f>VLOOKUP(E30,'LISTADO ATM'!$A$2:$B$900,2,0)</f>
        <v xml:space="preserve">ATM Centro de Caja San Cristóbal I </v>
      </c>
      <c r="H30" s="157" t="str">
        <f>VLOOKUP(E30,VIP!$A$2:$O20106,7,FALSE)</f>
        <v>Si</v>
      </c>
      <c r="I30" s="157" t="str">
        <f>VLOOKUP(E30,VIP!$A$2:$O12071,8,FALSE)</f>
        <v>Si</v>
      </c>
      <c r="J30" s="157" t="str">
        <f>VLOOKUP(E30,VIP!$A$2:$O12021,8,FALSE)</f>
        <v>Si</v>
      </c>
      <c r="K30" s="157" t="str">
        <f>VLOOKUP(E30,VIP!$A$2:$O15595,6,0)</f>
        <v>SI</v>
      </c>
      <c r="L30" s="140" t="s">
        <v>2410</v>
      </c>
      <c r="M30" s="95" t="s">
        <v>2438</v>
      </c>
      <c r="N30" s="95" t="s">
        <v>2444</v>
      </c>
      <c r="O30" s="157" t="s">
        <v>2445</v>
      </c>
      <c r="P30" s="157"/>
      <c r="Q30" s="156" t="s">
        <v>2410</v>
      </c>
    </row>
    <row r="31" spans="1:17" s="123" customFormat="1" ht="18" x14ac:dyDescent="0.25">
      <c r="A31" s="157" t="str">
        <f>VLOOKUP(E31,'LISTADO ATM'!$A$2:$C$901,3,0)</f>
        <v>DISTRITO NACIONAL</v>
      </c>
      <c r="B31" s="150" t="s">
        <v>2667</v>
      </c>
      <c r="C31" s="96">
        <v>44427.625347222223</v>
      </c>
      <c r="D31" s="96" t="s">
        <v>2174</v>
      </c>
      <c r="E31" s="136">
        <v>13</v>
      </c>
      <c r="F31" s="157" t="str">
        <f>VLOOKUP(E31,VIP!$A$2:$O15143,2,0)</f>
        <v>DRBR013</v>
      </c>
      <c r="G31" s="157" t="str">
        <f>VLOOKUP(E31,'LISTADO ATM'!$A$2:$B$900,2,0)</f>
        <v xml:space="preserve">ATM CDEEE </v>
      </c>
      <c r="H31" s="157" t="str">
        <f>VLOOKUP(E31,VIP!$A$2:$O20104,7,FALSE)</f>
        <v>Si</v>
      </c>
      <c r="I31" s="157" t="str">
        <f>VLOOKUP(E31,VIP!$A$2:$O12069,8,FALSE)</f>
        <v>Si</v>
      </c>
      <c r="J31" s="157" t="str">
        <f>VLOOKUP(E31,VIP!$A$2:$O12019,8,FALSE)</f>
        <v>Si</v>
      </c>
      <c r="K31" s="157" t="str">
        <f>VLOOKUP(E31,VIP!$A$2:$O15593,6,0)</f>
        <v>NO</v>
      </c>
      <c r="L31" s="140" t="s">
        <v>2213</v>
      </c>
      <c r="M31" s="95" t="s">
        <v>2438</v>
      </c>
      <c r="N31" s="95" t="s">
        <v>2608</v>
      </c>
      <c r="O31" s="157" t="s">
        <v>2446</v>
      </c>
      <c r="P31" s="157"/>
      <c r="Q31" s="156" t="s">
        <v>2213</v>
      </c>
    </row>
    <row r="32" spans="1:17" s="123" customFormat="1" ht="18" x14ac:dyDescent="0.25">
      <c r="A32" s="157" t="str">
        <f>VLOOKUP(E32,'LISTADO ATM'!$A$2:$C$901,3,0)</f>
        <v>DISTRITO NACIONAL</v>
      </c>
      <c r="B32" s="150" t="s">
        <v>2666</v>
      </c>
      <c r="C32" s="96">
        <v>44427.639305555553</v>
      </c>
      <c r="D32" s="96" t="s">
        <v>2460</v>
      </c>
      <c r="E32" s="136">
        <v>979</v>
      </c>
      <c r="F32" s="157" t="str">
        <f>VLOOKUP(E32,VIP!$A$2:$O15142,2,0)</f>
        <v>DRBR979</v>
      </c>
      <c r="G32" s="157" t="str">
        <f>VLOOKUP(E32,'LISTADO ATM'!$A$2:$B$900,2,0)</f>
        <v xml:space="preserve">ATM Oficina Luperón I </v>
      </c>
      <c r="H32" s="157" t="str">
        <f>VLOOKUP(E32,VIP!$A$2:$O20103,7,FALSE)</f>
        <v>Si</v>
      </c>
      <c r="I32" s="157" t="str">
        <f>VLOOKUP(E32,VIP!$A$2:$O12068,8,FALSE)</f>
        <v>Si</v>
      </c>
      <c r="J32" s="157" t="str">
        <f>VLOOKUP(E32,VIP!$A$2:$O12018,8,FALSE)</f>
        <v>Si</v>
      </c>
      <c r="K32" s="157" t="str">
        <f>VLOOKUP(E32,VIP!$A$2:$O15592,6,0)</f>
        <v>NO</v>
      </c>
      <c r="L32" s="140" t="s">
        <v>2550</v>
      </c>
      <c r="M32" s="95" t="s">
        <v>2438</v>
      </c>
      <c r="N32" s="95" t="s">
        <v>2444</v>
      </c>
      <c r="O32" s="157" t="s">
        <v>2461</v>
      </c>
      <c r="P32" s="157"/>
      <c r="Q32" s="156" t="s">
        <v>2550</v>
      </c>
    </row>
    <row r="33" spans="1:22" s="123" customFormat="1" ht="18" x14ac:dyDescent="0.25">
      <c r="A33" s="157" t="str">
        <f>VLOOKUP(E33,'LISTADO ATM'!$A$2:$C$901,3,0)</f>
        <v>DISTRITO NACIONAL</v>
      </c>
      <c r="B33" s="150" t="s">
        <v>2665</v>
      </c>
      <c r="C33" s="96">
        <v>44427.647314814814</v>
      </c>
      <c r="D33" s="96" t="s">
        <v>2460</v>
      </c>
      <c r="E33" s="136">
        <v>514</v>
      </c>
      <c r="F33" s="157" t="str">
        <f>VLOOKUP(E33,VIP!$A$2:$O15140,2,0)</f>
        <v>DRBR514</v>
      </c>
      <c r="G33" s="157" t="str">
        <f>VLOOKUP(E33,'LISTADO ATM'!$A$2:$B$900,2,0)</f>
        <v>ATM Autoservicio Charles de Gaulle</v>
      </c>
      <c r="H33" s="157" t="str">
        <f>VLOOKUP(E33,VIP!$A$2:$O20101,7,FALSE)</f>
        <v>Si</v>
      </c>
      <c r="I33" s="157" t="str">
        <f>VLOOKUP(E33,VIP!$A$2:$O12066,8,FALSE)</f>
        <v>No</v>
      </c>
      <c r="J33" s="157" t="str">
        <f>VLOOKUP(E33,VIP!$A$2:$O12016,8,FALSE)</f>
        <v>No</v>
      </c>
      <c r="K33" s="157" t="str">
        <f>VLOOKUP(E33,VIP!$A$2:$O15590,6,0)</f>
        <v>NO</v>
      </c>
      <c r="L33" s="140" t="s">
        <v>2410</v>
      </c>
      <c r="M33" s="95" t="s">
        <v>2438</v>
      </c>
      <c r="N33" s="95" t="s">
        <v>2444</v>
      </c>
      <c r="O33" s="157" t="s">
        <v>2461</v>
      </c>
      <c r="P33" s="157"/>
      <c r="Q33" s="156" t="s">
        <v>2410</v>
      </c>
    </row>
    <row r="34" spans="1:22" ht="18" x14ac:dyDescent="0.25">
      <c r="A34" s="157" t="str">
        <f>VLOOKUP(E34,'LISTADO ATM'!$A$2:$C$901,3,0)</f>
        <v>SUR</v>
      </c>
      <c r="B34" s="150" t="s">
        <v>2664</v>
      </c>
      <c r="C34" s="96">
        <v>44427.658530092594</v>
      </c>
      <c r="D34" s="96" t="s">
        <v>2174</v>
      </c>
      <c r="E34" s="136">
        <v>616</v>
      </c>
      <c r="F34" s="157" t="str">
        <f>VLOOKUP(E34,VIP!$A$2:$O15137,2,0)</f>
        <v>DRBR187</v>
      </c>
      <c r="G34" s="157" t="str">
        <f>VLOOKUP(E34,'LISTADO ATM'!$A$2:$B$900,2,0)</f>
        <v xml:space="preserve">ATM 5ta. Brigada Barahona </v>
      </c>
      <c r="H34" s="157" t="str">
        <f>VLOOKUP(E34,VIP!$A$2:$O20098,7,FALSE)</f>
        <v>Si</v>
      </c>
      <c r="I34" s="157" t="str">
        <f>VLOOKUP(E34,VIP!$A$2:$O12063,8,FALSE)</f>
        <v>Si</v>
      </c>
      <c r="J34" s="157" t="str">
        <f>VLOOKUP(E34,VIP!$A$2:$O12013,8,FALSE)</f>
        <v>Si</v>
      </c>
      <c r="K34" s="157" t="str">
        <f>VLOOKUP(E34,VIP!$A$2:$O15587,6,0)</f>
        <v>NO</v>
      </c>
      <c r="L34" s="140" t="s">
        <v>2213</v>
      </c>
      <c r="M34" s="95" t="s">
        <v>2438</v>
      </c>
      <c r="N34" s="95" t="s">
        <v>2608</v>
      </c>
      <c r="O34" s="157" t="s">
        <v>2446</v>
      </c>
      <c r="P34" s="157"/>
      <c r="Q34" s="156" t="s">
        <v>2213</v>
      </c>
      <c r="R34" s="101"/>
      <c r="S34" s="101"/>
      <c r="T34" s="101"/>
      <c r="U34" s="78"/>
      <c r="V34" s="69"/>
    </row>
    <row r="35" spans="1:22" ht="18" x14ac:dyDescent="0.25">
      <c r="A35" s="157" t="str">
        <f>VLOOKUP(E35,'LISTADO ATM'!$A$2:$C$901,3,0)</f>
        <v>DISTRITO NACIONAL</v>
      </c>
      <c r="B35" s="150" t="s">
        <v>2663</v>
      </c>
      <c r="C35" s="96">
        <v>44427.659733796296</v>
      </c>
      <c r="D35" s="96" t="s">
        <v>2174</v>
      </c>
      <c r="E35" s="136">
        <v>517</v>
      </c>
      <c r="F35" s="157" t="str">
        <f>VLOOKUP(E35,VIP!$A$2:$O15136,2,0)</f>
        <v>DRBR517</v>
      </c>
      <c r="G35" s="157" t="str">
        <f>VLOOKUP(E35,'LISTADO ATM'!$A$2:$B$900,2,0)</f>
        <v xml:space="preserve">ATM Autobanco Oficina Sans Soucí </v>
      </c>
      <c r="H35" s="157" t="str">
        <f>VLOOKUP(E35,VIP!$A$2:$O20097,7,FALSE)</f>
        <v>Si</v>
      </c>
      <c r="I35" s="157" t="str">
        <f>VLOOKUP(E35,VIP!$A$2:$O12062,8,FALSE)</f>
        <v>Si</v>
      </c>
      <c r="J35" s="157" t="str">
        <f>VLOOKUP(E35,VIP!$A$2:$O12012,8,FALSE)</f>
        <v>Si</v>
      </c>
      <c r="K35" s="157" t="str">
        <f>VLOOKUP(E35,VIP!$A$2:$O15586,6,0)</f>
        <v>SI</v>
      </c>
      <c r="L35" s="140" t="s">
        <v>2213</v>
      </c>
      <c r="M35" s="95" t="s">
        <v>2438</v>
      </c>
      <c r="N35" s="95" t="s">
        <v>2444</v>
      </c>
      <c r="O35" s="157" t="s">
        <v>2446</v>
      </c>
      <c r="P35" s="157"/>
      <c r="Q35" s="156" t="s">
        <v>2213</v>
      </c>
      <c r="R35" s="101"/>
      <c r="S35" s="101"/>
      <c r="T35" s="101"/>
      <c r="U35" s="78"/>
      <c r="V35" s="69"/>
    </row>
    <row r="36" spans="1:22" ht="18" x14ac:dyDescent="0.25">
      <c r="A36" s="157" t="str">
        <f>VLOOKUP(E36,'LISTADO ATM'!$A$2:$C$901,3,0)</f>
        <v>DISTRITO NACIONAL</v>
      </c>
      <c r="B36" s="150" t="s">
        <v>2688</v>
      </c>
      <c r="C36" s="96">
        <v>44427.668726851851</v>
      </c>
      <c r="D36" s="96" t="s">
        <v>2174</v>
      </c>
      <c r="E36" s="136">
        <v>927</v>
      </c>
      <c r="F36" s="157" t="str">
        <f>VLOOKUP(E36,VIP!$A$2:$O15169,2,0)</f>
        <v>DRBR927</v>
      </c>
      <c r="G36" s="157" t="str">
        <f>VLOOKUP(E36,'LISTADO ATM'!$A$2:$B$900,2,0)</f>
        <v>ATM S/M Bravo La Esperilla</v>
      </c>
      <c r="H36" s="157" t="str">
        <f>VLOOKUP(E36,VIP!$A$2:$O20130,7,FALSE)</f>
        <v>Si</v>
      </c>
      <c r="I36" s="157" t="str">
        <f>VLOOKUP(E36,VIP!$A$2:$O12095,8,FALSE)</f>
        <v>Si</v>
      </c>
      <c r="J36" s="157" t="str">
        <f>VLOOKUP(E36,VIP!$A$2:$O12045,8,FALSE)</f>
        <v>Si</v>
      </c>
      <c r="K36" s="157" t="str">
        <f>VLOOKUP(E36,VIP!$A$2:$O15619,6,0)</f>
        <v>NO</v>
      </c>
      <c r="L36" s="140" t="s">
        <v>2456</v>
      </c>
      <c r="M36" s="95" t="s">
        <v>2438</v>
      </c>
      <c r="N36" s="95" t="s">
        <v>2608</v>
      </c>
      <c r="O36" s="157" t="s">
        <v>2446</v>
      </c>
      <c r="P36" s="157"/>
      <c r="Q36" s="156" t="s">
        <v>2456</v>
      </c>
      <c r="R36" s="101"/>
      <c r="S36" s="101"/>
      <c r="T36" s="101"/>
      <c r="U36" s="78"/>
      <c r="V36" s="69"/>
    </row>
    <row r="37" spans="1:22" ht="18" x14ac:dyDescent="0.25">
      <c r="A37" s="157" t="str">
        <f>VLOOKUP(E37,'LISTADO ATM'!$A$2:$C$901,3,0)</f>
        <v>DISTRITO NACIONAL</v>
      </c>
      <c r="B37" s="150" t="s">
        <v>2687</v>
      </c>
      <c r="C37" s="96">
        <v>44427.669872685183</v>
      </c>
      <c r="D37" s="96" t="s">
        <v>2174</v>
      </c>
      <c r="E37" s="136">
        <v>54</v>
      </c>
      <c r="F37" s="157" t="str">
        <f>VLOOKUP(E37,VIP!$A$2:$O15168,2,0)</f>
        <v>DRBR054</v>
      </c>
      <c r="G37" s="157" t="str">
        <f>VLOOKUP(E37,'LISTADO ATM'!$A$2:$B$900,2,0)</f>
        <v xml:space="preserve">ATM Autoservicio Galería 360 </v>
      </c>
      <c r="H37" s="157" t="str">
        <f>VLOOKUP(E37,VIP!$A$2:$O20129,7,FALSE)</f>
        <v>Si</v>
      </c>
      <c r="I37" s="157" t="str">
        <f>VLOOKUP(E37,VIP!$A$2:$O12094,8,FALSE)</f>
        <v>Si</v>
      </c>
      <c r="J37" s="157" t="str">
        <f>VLOOKUP(E37,VIP!$A$2:$O12044,8,FALSE)</f>
        <v>Si</v>
      </c>
      <c r="K37" s="157" t="str">
        <f>VLOOKUP(E37,VIP!$A$2:$O15618,6,0)</f>
        <v>NO</v>
      </c>
      <c r="L37" s="140" t="s">
        <v>2456</v>
      </c>
      <c r="M37" s="95" t="s">
        <v>2438</v>
      </c>
      <c r="N37" s="95" t="s">
        <v>2608</v>
      </c>
      <c r="O37" s="157" t="s">
        <v>2446</v>
      </c>
      <c r="P37" s="157"/>
      <c r="Q37" s="156" t="s">
        <v>2456</v>
      </c>
      <c r="R37" s="101"/>
      <c r="S37" s="101"/>
      <c r="T37" s="101"/>
      <c r="U37" s="78"/>
      <c r="V37" s="69"/>
    </row>
    <row r="38" spans="1:22" ht="18" x14ac:dyDescent="0.25">
      <c r="A38" s="157" t="str">
        <f>VLOOKUP(E38,'LISTADO ATM'!$A$2:$C$901,3,0)</f>
        <v>DISTRITO NACIONAL</v>
      </c>
      <c r="B38" s="150" t="s">
        <v>2686</v>
      </c>
      <c r="C38" s="96">
        <v>44427.695138888892</v>
      </c>
      <c r="D38" s="96" t="s">
        <v>2174</v>
      </c>
      <c r="E38" s="136">
        <v>715</v>
      </c>
      <c r="F38" s="157" t="str">
        <f>VLOOKUP(E38,VIP!$A$2:$O15162,2,0)</f>
        <v>DRBR992</v>
      </c>
      <c r="G38" s="157" t="str">
        <f>VLOOKUP(E38,'LISTADO ATM'!$A$2:$B$900,2,0)</f>
        <v xml:space="preserve">ATM Oficina 27 de Febrero (Lobby) </v>
      </c>
      <c r="H38" s="157" t="str">
        <f>VLOOKUP(E38,VIP!$A$2:$O20123,7,FALSE)</f>
        <v>Si</v>
      </c>
      <c r="I38" s="157" t="str">
        <f>VLOOKUP(E38,VIP!$A$2:$O12088,8,FALSE)</f>
        <v>Si</v>
      </c>
      <c r="J38" s="157" t="str">
        <f>VLOOKUP(E38,VIP!$A$2:$O12038,8,FALSE)</f>
        <v>Si</v>
      </c>
      <c r="K38" s="157" t="str">
        <f>VLOOKUP(E38,VIP!$A$2:$O15612,6,0)</f>
        <v>NO</v>
      </c>
      <c r="L38" s="140" t="s">
        <v>2213</v>
      </c>
      <c r="M38" s="95" t="s">
        <v>2438</v>
      </c>
      <c r="N38" s="95" t="s">
        <v>2608</v>
      </c>
      <c r="O38" s="157" t="s">
        <v>2446</v>
      </c>
      <c r="P38" s="157"/>
      <c r="Q38" s="156" t="s">
        <v>2213</v>
      </c>
      <c r="R38" s="101"/>
      <c r="S38" s="101"/>
      <c r="T38" s="101"/>
      <c r="U38" s="78"/>
      <c r="V38" s="69"/>
    </row>
    <row r="39" spans="1:22" ht="18" x14ac:dyDescent="0.25">
      <c r="A39" s="157" t="str">
        <f>VLOOKUP(E39,'LISTADO ATM'!$A$2:$C$901,3,0)</f>
        <v>DISTRITO NACIONAL</v>
      </c>
      <c r="B39" s="150" t="s">
        <v>2685</v>
      </c>
      <c r="C39" s="96">
        <v>44427.697951388887</v>
      </c>
      <c r="D39" s="96" t="s">
        <v>2174</v>
      </c>
      <c r="E39" s="136">
        <v>600</v>
      </c>
      <c r="F39" s="157" t="str">
        <f>VLOOKUP(E39,VIP!$A$2:$O15161,2,0)</f>
        <v>DRBR600</v>
      </c>
      <c r="G39" s="157" t="str">
        <f>VLOOKUP(E39,'LISTADO ATM'!$A$2:$B$900,2,0)</f>
        <v>ATM S/M Bravo Hipica</v>
      </c>
      <c r="H39" s="157" t="str">
        <f>VLOOKUP(E39,VIP!$A$2:$O20122,7,FALSE)</f>
        <v>N/A</v>
      </c>
      <c r="I39" s="157" t="str">
        <f>VLOOKUP(E39,VIP!$A$2:$O12087,8,FALSE)</f>
        <v>N/A</v>
      </c>
      <c r="J39" s="157" t="str">
        <f>VLOOKUP(E39,VIP!$A$2:$O12037,8,FALSE)</f>
        <v>N/A</v>
      </c>
      <c r="K39" s="157" t="str">
        <f>VLOOKUP(E39,VIP!$A$2:$O15611,6,0)</f>
        <v>N/A</v>
      </c>
      <c r="L39" s="140" t="s">
        <v>2456</v>
      </c>
      <c r="M39" s="95" t="s">
        <v>2438</v>
      </c>
      <c r="N39" s="95" t="s">
        <v>2608</v>
      </c>
      <c r="O39" s="157" t="s">
        <v>2446</v>
      </c>
      <c r="P39" s="157"/>
      <c r="Q39" s="156" t="s">
        <v>2456</v>
      </c>
      <c r="R39" s="101"/>
      <c r="S39" s="101"/>
      <c r="T39" s="101"/>
      <c r="U39" s="78"/>
      <c r="V39" s="69"/>
    </row>
    <row r="40" spans="1:22" ht="18" x14ac:dyDescent="0.25">
      <c r="A40" s="157" t="str">
        <f>VLOOKUP(E40,'LISTADO ATM'!$A$2:$C$901,3,0)</f>
        <v>DISTRITO NACIONAL</v>
      </c>
      <c r="B40" s="150" t="s">
        <v>2684</v>
      </c>
      <c r="C40" s="96">
        <v>44427.698368055557</v>
      </c>
      <c r="D40" s="96" t="s">
        <v>2174</v>
      </c>
      <c r="E40" s="136">
        <v>476</v>
      </c>
      <c r="F40" s="157" t="str">
        <f>VLOOKUP(E40,VIP!$A$2:$O15160,2,0)</f>
        <v>DRBR476</v>
      </c>
      <c r="G40" s="157" t="str">
        <f>VLOOKUP(E40,'LISTADO ATM'!$A$2:$B$900,2,0)</f>
        <v xml:space="preserve">ATM Multicentro La Sirena Las Caobas </v>
      </c>
      <c r="H40" s="157" t="str">
        <f>VLOOKUP(E40,VIP!$A$2:$O20121,7,FALSE)</f>
        <v>Si</v>
      </c>
      <c r="I40" s="157" t="str">
        <f>VLOOKUP(E40,VIP!$A$2:$O12086,8,FALSE)</f>
        <v>Si</v>
      </c>
      <c r="J40" s="157" t="str">
        <f>VLOOKUP(E40,VIP!$A$2:$O12036,8,FALSE)</f>
        <v>Si</v>
      </c>
      <c r="K40" s="157" t="str">
        <f>VLOOKUP(E40,VIP!$A$2:$O15610,6,0)</f>
        <v>SI</v>
      </c>
      <c r="L40" s="140" t="s">
        <v>2239</v>
      </c>
      <c r="M40" s="95" t="s">
        <v>2438</v>
      </c>
      <c r="N40" s="95" t="s">
        <v>2608</v>
      </c>
      <c r="O40" s="157" t="s">
        <v>2446</v>
      </c>
      <c r="P40" s="157"/>
      <c r="Q40" s="156" t="s">
        <v>2239</v>
      </c>
      <c r="R40" s="101"/>
      <c r="S40" s="101"/>
      <c r="T40" s="101"/>
      <c r="U40" s="78"/>
      <c r="V40" s="69"/>
    </row>
    <row r="41" spans="1:22" ht="18" x14ac:dyDescent="0.25">
      <c r="A41" s="157" t="str">
        <f>VLOOKUP(E41,'LISTADO ATM'!$A$2:$C$901,3,0)</f>
        <v>DISTRITO NACIONAL</v>
      </c>
      <c r="B41" s="150" t="s">
        <v>2683</v>
      </c>
      <c r="C41" s="96">
        <v>44427.69939814815</v>
      </c>
      <c r="D41" s="96" t="s">
        <v>2174</v>
      </c>
      <c r="E41" s="136">
        <v>961</v>
      </c>
      <c r="F41" s="157" t="str">
        <f>VLOOKUP(E41,VIP!$A$2:$O15159,2,0)</f>
        <v>DRBR03H</v>
      </c>
      <c r="G41" s="157" t="str">
        <f>VLOOKUP(E41,'LISTADO ATM'!$A$2:$B$900,2,0)</f>
        <v xml:space="preserve">ATM Listín Diario </v>
      </c>
      <c r="H41" s="157" t="str">
        <f>VLOOKUP(E41,VIP!$A$2:$O20120,7,FALSE)</f>
        <v>Si</v>
      </c>
      <c r="I41" s="157" t="str">
        <f>VLOOKUP(E41,VIP!$A$2:$O12085,8,FALSE)</f>
        <v>Si</v>
      </c>
      <c r="J41" s="157" t="str">
        <f>VLOOKUP(E41,VIP!$A$2:$O12035,8,FALSE)</f>
        <v>Si</v>
      </c>
      <c r="K41" s="157" t="str">
        <f>VLOOKUP(E41,VIP!$A$2:$O15609,6,0)</f>
        <v>NO</v>
      </c>
      <c r="L41" s="140" t="s">
        <v>2239</v>
      </c>
      <c r="M41" s="95" t="s">
        <v>2438</v>
      </c>
      <c r="N41" s="95" t="s">
        <v>2608</v>
      </c>
      <c r="O41" s="157" t="s">
        <v>2446</v>
      </c>
      <c r="P41" s="157"/>
      <c r="Q41" s="156" t="s">
        <v>2239</v>
      </c>
      <c r="R41" s="101"/>
      <c r="S41" s="101"/>
      <c r="T41" s="101"/>
      <c r="U41" s="78"/>
      <c r="V41" s="69"/>
    </row>
    <row r="42" spans="1:22" ht="18" x14ac:dyDescent="0.25">
      <c r="A42" s="157" t="str">
        <f>VLOOKUP(E42,'LISTADO ATM'!$A$2:$C$901,3,0)</f>
        <v>DISTRITO NACIONAL</v>
      </c>
      <c r="B42" s="150" t="s">
        <v>2682</v>
      </c>
      <c r="C42" s="96">
        <v>44427.704189814816</v>
      </c>
      <c r="D42" s="96" t="s">
        <v>2174</v>
      </c>
      <c r="E42" s="136">
        <v>610</v>
      </c>
      <c r="F42" s="157" t="str">
        <f>VLOOKUP(E42,VIP!$A$2:$O15158,2,0)</f>
        <v>DRBR610</v>
      </c>
      <c r="G42" s="157" t="str">
        <f>VLOOKUP(E42,'LISTADO ATM'!$A$2:$B$900,2,0)</f>
        <v xml:space="preserve">ATM EDEESTE </v>
      </c>
      <c r="H42" s="157" t="str">
        <f>VLOOKUP(E42,VIP!$A$2:$O20119,7,FALSE)</f>
        <v>Si</v>
      </c>
      <c r="I42" s="157" t="str">
        <f>VLOOKUP(E42,VIP!$A$2:$O12084,8,FALSE)</f>
        <v>Si</v>
      </c>
      <c r="J42" s="157" t="str">
        <f>VLOOKUP(E42,VIP!$A$2:$O12034,8,FALSE)</f>
        <v>Si</v>
      </c>
      <c r="K42" s="157" t="str">
        <f>VLOOKUP(E42,VIP!$A$2:$O15608,6,0)</f>
        <v>NO</v>
      </c>
      <c r="L42" s="140" t="s">
        <v>2633</v>
      </c>
      <c r="M42" s="95" t="s">
        <v>2438</v>
      </c>
      <c r="N42" s="95" t="s">
        <v>2608</v>
      </c>
      <c r="O42" s="157" t="s">
        <v>2446</v>
      </c>
      <c r="P42" s="157" t="s">
        <v>2690</v>
      </c>
      <c r="Q42" s="156" t="s">
        <v>2633</v>
      </c>
      <c r="R42" s="101"/>
      <c r="S42" s="101"/>
      <c r="T42" s="101"/>
      <c r="U42" s="78"/>
      <c r="V42" s="69"/>
    </row>
    <row r="43" spans="1:22" ht="18" x14ac:dyDescent="0.25">
      <c r="A43" s="157" t="str">
        <f>VLOOKUP(E43,'LISTADO ATM'!$A$2:$C$901,3,0)</f>
        <v>NORTE</v>
      </c>
      <c r="B43" s="150">
        <v>3335994727</v>
      </c>
      <c r="C43" s="96">
        <v>44427.709027777775</v>
      </c>
      <c r="D43" s="96" t="s">
        <v>2175</v>
      </c>
      <c r="E43" s="136">
        <v>304</v>
      </c>
      <c r="F43" s="157" t="str">
        <f>VLOOKUP(E43,VIP!$A$2:$O15138,2,0)</f>
        <v>DRBR304</v>
      </c>
      <c r="G43" s="157" t="str">
        <f>VLOOKUP(E43,'LISTADO ATM'!$A$2:$B$900,2,0)</f>
        <v xml:space="preserve">ATM Multicentro La Sirena Estrella Sadhala </v>
      </c>
      <c r="H43" s="157" t="str">
        <f>VLOOKUP(E43,VIP!$A$2:$O20099,7,FALSE)</f>
        <v>Si</v>
      </c>
      <c r="I43" s="157" t="str">
        <f>VLOOKUP(E43,VIP!$A$2:$O12064,8,FALSE)</f>
        <v>Si</v>
      </c>
      <c r="J43" s="157" t="str">
        <f>VLOOKUP(E43,VIP!$A$2:$O12014,8,FALSE)</f>
        <v>Si</v>
      </c>
      <c r="K43" s="157" t="str">
        <f>VLOOKUP(E43,VIP!$A$2:$O15588,6,0)</f>
        <v>NO</v>
      </c>
      <c r="L43" s="140" t="s">
        <v>2689</v>
      </c>
      <c r="M43" s="95" t="s">
        <v>2438</v>
      </c>
      <c r="N43" s="95" t="s">
        <v>2444</v>
      </c>
      <c r="O43" s="157" t="s">
        <v>2614</v>
      </c>
      <c r="P43" s="157"/>
      <c r="Q43" s="156" t="s">
        <v>2689</v>
      </c>
      <c r="R43" s="101"/>
      <c r="S43" s="101"/>
      <c r="T43" s="101"/>
      <c r="U43" s="78"/>
      <c r="V43" s="69"/>
    </row>
    <row r="44" spans="1:22" ht="18" x14ac:dyDescent="0.25">
      <c r="A44" s="157" t="str">
        <f>VLOOKUP(E44,'LISTADO ATM'!$A$2:$C$901,3,0)</f>
        <v>DISTRITO NACIONAL</v>
      </c>
      <c r="B44" s="150" t="s">
        <v>2681</v>
      </c>
      <c r="C44" s="96">
        <v>44427.725104166668</v>
      </c>
      <c r="D44" s="96" t="s">
        <v>2460</v>
      </c>
      <c r="E44" s="136">
        <v>2</v>
      </c>
      <c r="F44" s="157" t="str">
        <f>VLOOKUP(E44,VIP!$A$2:$O15154,2,0)</f>
        <v>DRBR002</v>
      </c>
      <c r="G44" s="157" t="str">
        <f>VLOOKUP(E44,'LISTADO ATM'!$A$2:$B$900,2,0)</f>
        <v>ATM Autoservicio Padre Castellano</v>
      </c>
      <c r="H44" s="157" t="str">
        <f>VLOOKUP(E44,VIP!$A$2:$O20115,7,FALSE)</f>
        <v>Si</v>
      </c>
      <c r="I44" s="157" t="str">
        <f>VLOOKUP(E44,VIP!$A$2:$O12080,8,FALSE)</f>
        <v>Si</v>
      </c>
      <c r="J44" s="157" t="str">
        <f>VLOOKUP(E44,VIP!$A$2:$O12030,8,FALSE)</f>
        <v>Si</v>
      </c>
      <c r="K44" s="157" t="str">
        <f>VLOOKUP(E44,VIP!$A$2:$O15604,6,0)</f>
        <v>NO</v>
      </c>
      <c r="L44" s="140" t="s">
        <v>2689</v>
      </c>
      <c r="M44" s="95" t="s">
        <v>2438</v>
      </c>
      <c r="N44" s="95" t="s">
        <v>2444</v>
      </c>
      <c r="O44" s="157" t="s">
        <v>2461</v>
      </c>
      <c r="P44" s="157"/>
      <c r="Q44" s="156" t="s">
        <v>2689</v>
      </c>
      <c r="R44" s="101"/>
      <c r="S44" s="101"/>
      <c r="T44" s="101"/>
      <c r="U44" s="78"/>
      <c r="V44" s="69"/>
    </row>
    <row r="45" spans="1:22" ht="18" x14ac:dyDescent="0.25">
      <c r="A45" s="157" t="str">
        <f>VLOOKUP(E45,'LISTADO ATM'!$A$2:$C$901,3,0)</f>
        <v>ESTE</v>
      </c>
      <c r="B45" s="150" t="s">
        <v>2680</v>
      </c>
      <c r="C45" s="96">
        <v>44427.731828703705</v>
      </c>
      <c r="D45" s="96" t="s">
        <v>2460</v>
      </c>
      <c r="E45" s="136">
        <v>219</v>
      </c>
      <c r="F45" s="157" t="str">
        <f>VLOOKUP(E45,VIP!$A$2:$O15152,2,0)</f>
        <v>DRBR219</v>
      </c>
      <c r="G45" s="157" t="str">
        <f>VLOOKUP(E45,'LISTADO ATM'!$A$2:$B$900,2,0)</f>
        <v xml:space="preserve">ATM Oficina La Altagracia (Higuey) </v>
      </c>
      <c r="H45" s="157" t="str">
        <f>VLOOKUP(E45,VIP!$A$2:$O20113,7,FALSE)</f>
        <v>Si</v>
      </c>
      <c r="I45" s="157" t="str">
        <f>VLOOKUP(E45,VIP!$A$2:$O12078,8,FALSE)</f>
        <v>Si</v>
      </c>
      <c r="J45" s="157" t="str">
        <f>VLOOKUP(E45,VIP!$A$2:$O12028,8,FALSE)</f>
        <v>Si</v>
      </c>
      <c r="K45" s="157" t="str">
        <f>VLOOKUP(E45,VIP!$A$2:$O15602,6,0)</f>
        <v>NO</v>
      </c>
      <c r="L45" s="140" t="s">
        <v>2649</v>
      </c>
      <c r="M45" s="95" t="s">
        <v>2438</v>
      </c>
      <c r="N45" s="95" t="s">
        <v>2444</v>
      </c>
      <c r="O45" s="157" t="s">
        <v>2461</v>
      </c>
      <c r="P45" s="157"/>
      <c r="Q45" s="156" t="s">
        <v>2649</v>
      </c>
      <c r="R45" s="101"/>
      <c r="S45" s="101"/>
      <c r="T45" s="101"/>
      <c r="U45" s="78"/>
      <c r="V45" s="69"/>
    </row>
    <row r="46" spans="1:22" ht="18" x14ac:dyDescent="0.25">
      <c r="A46" s="157" t="str">
        <f>VLOOKUP(E46,'LISTADO ATM'!$A$2:$C$901,3,0)</f>
        <v>DISTRITO NACIONAL</v>
      </c>
      <c r="B46" s="150" t="s">
        <v>2679</v>
      </c>
      <c r="C46" s="96">
        <v>44427.734664351854</v>
      </c>
      <c r="D46" s="96" t="s">
        <v>2460</v>
      </c>
      <c r="E46" s="136">
        <v>722</v>
      </c>
      <c r="F46" s="157" t="str">
        <f>VLOOKUP(E46,VIP!$A$2:$O15151,2,0)</f>
        <v>DRBR393</v>
      </c>
      <c r="G46" s="157" t="str">
        <f>VLOOKUP(E46,'LISTADO ATM'!$A$2:$B$900,2,0)</f>
        <v xml:space="preserve">ATM Oficina Charles de Gaulle III </v>
      </c>
      <c r="H46" s="157" t="str">
        <f>VLOOKUP(E46,VIP!$A$2:$O20112,7,FALSE)</f>
        <v>Si</v>
      </c>
      <c r="I46" s="157" t="str">
        <f>VLOOKUP(E46,VIP!$A$2:$O12077,8,FALSE)</f>
        <v>Si</v>
      </c>
      <c r="J46" s="157" t="str">
        <f>VLOOKUP(E46,VIP!$A$2:$O12027,8,FALSE)</f>
        <v>Si</v>
      </c>
      <c r="K46" s="157" t="str">
        <f>VLOOKUP(E46,VIP!$A$2:$O15601,6,0)</f>
        <v>SI</v>
      </c>
      <c r="L46" s="140" t="s">
        <v>2649</v>
      </c>
      <c r="M46" s="95" t="s">
        <v>2438</v>
      </c>
      <c r="N46" s="95" t="s">
        <v>2444</v>
      </c>
      <c r="O46" s="157" t="s">
        <v>2461</v>
      </c>
      <c r="P46" s="157"/>
      <c r="Q46" s="156" t="s">
        <v>2649</v>
      </c>
      <c r="R46" s="101"/>
      <c r="S46" s="101"/>
      <c r="T46" s="101"/>
      <c r="U46" s="78"/>
      <c r="V46" s="69"/>
    </row>
    <row r="47" spans="1:22" ht="18" x14ac:dyDescent="0.25">
      <c r="A47" s="157" t="str">
        <f>VLOOKUP(E47,'LISTADO ATM'!$A$2:$C$901,3,0)</f>
        <v>ESTE</v>
      </c>
      <c r="B47" s="150" t="s">
        <v>2678</v>
      </c>
      <c r="C47" s="96">
        <v>44427.752824074072</v>
      </c>
      <c r="D47" s="96" t="s">
        <v>2174</v>
      </c>
      <c r="E47" s="136">
        <v>222</v>
      </c>
      <c r="F47" s="157" t="str">
        <f>VLOOKUP(E47,VIP!$A$2:$O15150,2,0)</f>
        <v>DRBR222</v>
      </c>
      <c r="G47" s="157" t="str">
        <f>VLOOKUP(E47,'LISTADO ATM'!$A$2:$B$900,2,0)</f>
        <v xml:space="preserve">ATM UNP Dominicus (La Romana) </v>
      </c>
      <c r="H47" s="157" t="str">
        <f>VLOOKUP(E47,VIP!$A$2:$O20111,7,FALSE)</f>
        <v>Si</v>
      </c>
      <c r="I47" s="157" t="str">
        <f>VLOOKUP(E47,VIP!$A$2:$O12076,8,FALSE)</f>
        <v>Si</v>
      </c>
      <c r="J47" s="157" t="str">
        <f>VLOOKUP(E47,VIP!$A$2:$O12026,8,FALSE)</f>
        <v>Si</v>
      </c>
      <c r="K47" s="157" t="str">
        <f>VLOOKUP(E47,VIP!$A$2:$O15600,6,0)</f>
        <v>NO</v>
      </c>
      <c r="L47" s="140" t="s">
        <v>2213</v>
      </c>
      <c r="M47" s="95" t="s">
        <v>2438</v>
      </c>
      <c r="N47" s="95" t="s">
        <v>2444</v>
      </c>
      <c r="O47" s="157" t="s">
        <v>2446</v>
      </c>
      <c r="P47" s="157"/>
      <c r="Q47" s="156" t="s">
        <v>2213</v>
      </c>
      <c r="R47" s="101"/>
      <c r="S47" s="101"/>
      <c r="T47" s="101"/>
      <c r="U47" s="78"/>
      <c r="V47" s="69"/>
    </row>
    <row r="48" spans="1:22" ht="18" x14ac:dyDescent="0.25">
      <c r="A48" s="157" t="str">
        <f>VLOOKUP(E48,'LISTADO ATM'!$A$2:$C$901,3,0)</f>
        <v>SUR</v>
      </c>
      <c r="B48" s="150" t="s">
        <v>2677</v>
      </c>
      <c r="C48" s="96">
        <v>44427.753541666665</v>
      </c>
      <c r="D48" s="96" t="s">
        <v>2174</v>
      </c>
      <c r="E48" s="136">
        <v>455</v>
      </c>
      <c r="F48" s="157" t="str">
        <f>VLOOKUP(E48,VIP!$A$2:$O15149,2,0)</f>
        <v>DRBR455</v>
      </c>
      <c r="G48" s="157" t="str">
        <f>VLOOKUP(E48,'LISTADO ATM'!$A$2:$B$900,2,0)</f>
        <v xml:space="preserve">ATM Oficina Baní II </v>
      </c>
      <c r="H48" s="157" t="str">
        <f>VLOOKUP(E48,VIP!$A$2:$O20110,7,FALSE)</f>
        <v>Si</v>
      </c>
      <c r="I48" s="157" t="str">
        <f>VLOOKUP(E48,VIP!$A$2:$O12075,8,FALSE)</f>
        <v>Si</v>
      </c>
      <c r="J48" s="157" t="str">
        <f>VLOOKUP(E48,VIP!$A$2:$O12025,8,FALSE)</f>
        <v>Si</v>
      </c>
      <c r="K48" s="157" t="str">
        <f>VLOOKUP(E48,VIP!$A$2:$O15599,6,0)</f>
        <v>NO</v>
      </c>
      <c r="L48" s="140" t="s">
        <v>2213</v>
      </c>
      <c r="M48" s="95" t="s">
        <v>2438</v>
      </c>
      <c r="N48" s="95" t="s">
        <v>2444</v>
      </c>
      <c r="O48" s="157" t="s">
        <v>2446</v>
      </c>
      <c r="P48" s="157"/>
      <c r="Q48" s="156" t="s">
        <v>2213</v>
      </c>
      <c r="R48" s="101"/>
      <c r="S48" s="101"/>
      <c r="T48" s="101"/>
      <c r="U48" s="78"/>
      <c r="V48" s="69"/>
    </row>
    <row r="49" spans="1:22" ht="18" x14ac:dyDescent="0.25">
      <c r="A49" s="157" t="str">
        <f>VLOOKUP(E49,'LISTADO ATM'!$A$2:$C$901,3,0)</f>
        <v>SUR</v>
      </c>
      <c r="B49" s="150" t="s">
        <v>2676</v>
      </c>
      <c r="C49" s="96">
        <v>44427.754756944443</v>
      </c>
      <c r="D49" s="96" t="s">
        <v>2174</v>
      </c>
      <c r="E49" s="136">
        <v>470</v>
      </c>
      <c r="F49" s="157" t="str">
        <f>VLOOKUP(E49,VIP!$A$2:$O15148,2,0)</f>
        <v>DRBR470</v>
      </c>
      <c r="G49" s="157" t="str">
        <f>VLOOKUP(E49,'LISTADO ATM'!$A$2:$B$900,2,0)</f>
        <v xml:space="preserve">ATM Hospital Taiwán (Azua) </v>
      </c>
      <c r="H49" s="157" t="str">
        <f>VLOOKUP(E49,VIP!$A$2:$O20109,7,FALSE)</f>
        <v>Si</v>
      </c>
      <c r="I49" s="157" t="str">
        <f>VLOOKUP(E49,VIP!$A$2:$O12074,8,FALSE)</f>
        <v>Si</v>
      </c>
      <c r="J49" s="157" t="str">
        <f>VLOOKUP(E49,VIP!$A$2:$O12024,8,FALSE)</f>
        <v>Si</v>
      </c>
      <c r="K49" s="157" t="str">
        <f>VLOOKUP(E49,VIP!$A$2:$O15598,6,0)</f>
        <v>NO</v>
      </c>
      <c r="L49" s="140" t="s">
        <v>2213</v>
      </c>
      <c r="M49" s="95" t="s">
        <v>2438</v>
      </c>
      <c r="N49" s="95" t="s">
        <v>2444</v>
      </c>
      <c r="O49" s="157" t="s">
        <v>2446</v>
      </c>
      <c r="P49" s="157"/>
      <c r="Q49" s="156" t="s">
        <v>2213</v>
      </c>
      <c r="R49" s="101"/>
      <c r="S49" s="101"/>
      <c r="T49" s="101"/>
      <c r="U49" s="78"/>
      <c r="V49" s="69"/>
    </row>
    <row r="50" spans="1:22" ht="18" x14ac:dyDescent="0.25">
      <c r="A50" s="157" t="str">
        <f>VLOOKUP(E50,'LISTADO ATM'!$A$2:$C$901,3,0)</f>
        <v>DISTRITO NACIONAL</v>
      </c>
      <c r="B50" s="150" t="s">
        <v>2675</v>
      </c>
      <c r="C50" s="96">
        <v>44427.769525462965</v>
      </c>
      <c r="D50" s="96" t="s">
        <v>2174</v>
      </c>
      <c r="E50" s="136">
        <v>490</v>
      </c>
      <c r="F50" s="157" t="str">
        <f>VLOOKUP(E50,VIP!$A$2:$O15147,2,0)</f>
        <v>DRBR490</v>
      </c>
      <c r="G50" s="157" t="str">
        <f>VLOOKUP(E50,'LISTADO ATM'!$A$2:$B$900,2,0)</f>
        <v xml:space="preserve">ATM Hospital Ney Arias Lora </v>
      </c>
      <c r="H50" s="157" t="str">
        <f>VLOOKUP(E50,VIP!$A$2:$O20108,7,FALSE)</f>
        <v>Si</v>
      </c>
      <c r="I50" s="157" t="str">
        <f>VLOOKUP(E50,VIP!$A$2:$O12073,8,FALSE)</f>
        <v>Si</v>
      </c>
      <c r="J50" s="157" t="str">
        <f>VLOOKUP(E50,VIP!$A$2:$O12023,8,FALSE)</f>
        <v>Si</v>
      </c>
      <c r="K50" s="157" t="str">
        <f>VLOOKUP(E50,VIP!$A$2:$O15597,6,0)</f>
        <v>NO</v>
      </c>
      <c r="L50" s="140" t="s">
        <v>2213</v>
      </c>
      <c r="M50" s="95" t="s">
        <v>2438</v>
      </c>
      <c r="N50" s="95" t="s">
        <v>2444</v>
      </c>
      <c r="O50" s="157" t="s">
        <v>2446</v>
      </c>
      <c r="P50" s="157"/>
      <c r="Q50" s="156" t="s">
        <v>2213</v>
      </c>
      <c r="R50" s="101"/>
      <c r="S50" s="101"/>
      <c r="T50" s="101"/>
      <c r="U50" s="78"/>
      <c r="V50" s="69"/>
    </row>
    <row r="51" spans="1:22" ht="18" x14ac:dyDescent="0.25">
      <c r="A51" s="157" t="str">
        <f>VLOOKUP(E51,'LISTADO ATM'!$A$2:$C$901,3,0)</f>
        <v>DISTRITO NACIONAL</v>
      </c>
      <c r="B51" s="150" t="s">
        <v>2674</v>
      </c>
      <c r="C51" s="96">
        <v>44427.779907407406</v>
      </c>
      <c r="D51" s="96" t="s">
        <v>2174</v>
      </c>
      <c r="E51" s="136">
        <v>382</v>
      </c>
      <c r="F51" s="157" t="str">
        <f>VLOOKUP(E51,VIP!$A$2:$O15146,2,0)</f>
        <v xml:space="preserve">DRBR382 </v>
      </c>
      <c r="G51" s="157" t="str">
        <f>VLOOKUP(E51,'LISTADO ATM'!$A$2:$B$900,2,0)</f>
        <v>ATM Estacion Del Metro Maria Montes</v>
      </c>
      <c r="H51" s="157" t="str">
        <f>VLOOKUP(E51,VIP!$A$2:$O20107,7,FALSE)</f>
        <v>N/A</v>
      </c>
      <c r="I51" s="157" t="str">
        <f>VLOOKUP(E51,VIP!$A$2:$O12072,8,FALSE)</f>
        <v>N/A</v>
      </c>
      <c r="J51" s="157" t="str">
        <f>VLOOKUP(E51,VIP!$A$2:$O12022,8,FALSE)</f>
        <v>N/A</v>
      </c>
      <c r="K51" s="157" t="str">
        <f>VLOOKUP(E51,VIP!$A$2:$O15596,6,0)</f>
        <v>N/A</v>
      </c>
      <c r="L51" s="140" t="s">
        <v>2239</v>
      </c>
      <c r="M51" s="95" t="s">
        <v>2438</v>
      </c>
      <c r="N51" s="95" t="s">
        <v>2444</v>
      </c>
      <c r="O51" s="157" t="s">
        <v>2446</v>
      </c>
      <c r="P51" s="157"/>
      <c r="Q51" s="156" t="s">
        <v>2239</v>
      </c>
      <c r="R51" s="101"/>
      <c r="S51" s="101"/>
      <c r="T51" s="101"/>
      <c r="U51" s="78"/>
      <c r="V51" s="69"/>
    </row>
    <row r="52" spans="1:22" ht="18" x14ac:dyDescent="0.25">
      <c r="A52" s="157" t="str">
        <f>VLOOKUP(E52,'LISTADO ATM'!$A$2:$C$901,3,0)</f>
        <v>ESTE</v>
      </c>
      <c r="B52" s="150" t="s">
        <v>2673</v>
      </c>
      <c r="C52" s="96">
        <v>44427.782013888886</v>
      </c>
      <c r="D52" s="96" t="s">
        <v>2174</v>
      </c>
      <c r="E52" s="136">
        <v>867</v>
      </c>
      <c r="F52" s="157" t="str">
        <f>VLOOKUP(E52,VIP!$A$2:$O15145,2,0)</f>
        <v>DRBR867</v>
      </c>
      <c r="G52" s="157" t="str">
        <f>VLOOKUP(E52,'LISTADO ATM'!$A$2:$B$900,2,0)</f>
        <v xml:space="preserve">ATM Estación Combustible Autopista El Coral </v>
      </c>
      <c r="H52" s="157" t="str">
        <f>VLOOKUP(E52,VIP!$A$2:$O20106,7,FALSE)</f>
        <v>Si</v>
      </c>
      <c r="I52" s="157" t="str">
        <f>VLOOKUP(E52,VIP!$A$2:$O12071,8,FALSE)</f>
        <v>Si</v>
      </c>
      <c r="J52" s="157" t="str">
        <f>VLOOKUP(E52,VIP!$A$2:$O12021,8,FALSE)</f>
        <v>Si</v>
      </c>
      <c r="K52" s="157" t="str">
        <f>VLOOKUP(E52,VIP!$A$2:$O15595,6,0)</f>
        <v>NO</v>
      </c>
      <c r="L52" s="140" t="s">
        <v>2239</v>
      </c>
      <c r="M52" s="95" t="s">
        <v>2438</v>
      </c>
      <c r="N52" s="95" t="s">
        <v>2444</v>
      </c>
      <c r="O52" s="157" t="s">
        <v>2446</v>
      </c>
      <c r="P52" s="157"/>
      <c r="Q52" s="156" t="s">
        <v>2239</v>
      </c>
      <c r="R52" s="101"/>
      <c r="S52" s="101"/>
      <c r="T52" s="101"/>
      <c r="U52" s="78"/>
      <c r="V52" s="69"/>
    </row>
    <row r="53" spans="1:22" ht="18" x14ac:dyDescent="0.25">
      <c r="A53" s="157" t="str">
        <f>VLOOKUP(E53,'LISTADO ATM'!$A$2:$C$901,3,0)</f>
        <v>ESTE</v>
      </c>
      <c r="B53" s="150" t="s">
        <v>2672</v>
      </c>
      <c r="C53" s="96">
        <v>44427.782638888886</v>
      </c>
      <c r="D53" s="96" t="s">
        <v>2174</v>
      </c>
      <c r="E53" s="136">
        <v>218</v>
      </c>
      <c r="F53" s="157" t="str">
        <f>VLOOKUP(E53,VIP!$A$2:$O15144,2,0)</f>
        <v>DRBR218</v>
      </c>
      <c r="G53" s="157" t="str">
        <f>VLOOKUP(E53,'LISTADO ATM'!$A$2:$B$900,2,0)</f>
        <v xml:space="preserve">ATM Hotel Secrets Cap Cana II </v>
      </c>
      <c r="H53" s="157" t="str">
        <f>VLOOKUP(E53,VIP!$A$2:$O20105,7,FALSE)</f>
        <v>Si</v>
      </c>
      <c r="I53" s="157" t="str">
        <f>VLOOKUP(E53,VIP!$A$2:$O12070,8,FALSE)</f>
        <v>Si</v>
      </c>
      <c r="J53" s="157" t="str">
        <f>VLOOKUP(E53,VIP!$A$2:$O12020,8,FALSE)</f>
        <v>Si</v>
      </c>
      <c r="K53" s="157" t="str">
        <f>VLOOKUP(E53,VIP!$A$2:$O15594,6,0)</f>
        <v>NO</v>
      </c>
      <c r="L53" s="140" t="s">
        <v>2239</v>
      </c>
      <c r="M53" s="95" t="s">
        <v>2438</v>
      </c>
      <c r="N53" s="95" t="s">
        <v>2444</v>
      </c>
      <c r="O53" s="157" t="s">
        <v>2446</v>
      </c>
      <c r="P53" s="157"/>
      <c r="Q53" s="156" t="s">
        <v>2239</v>
      </c>
      <c r="R53" s="101"/>
      <c r="S53" s="101"/>
      <c r="T53" s="101"/>
      <c r="U53" s="78"/>
      <c r="V53" s="69"/>
    </row>
    <row r="54" spans="1:22" ht="18" x14ac:dyDescent="0.25">
      <c r="A54" s="157" t="str">
        <f>VLOOKUP(E54,'LISTADO ATM'!$A$2:$C$901,3,0)</f>
        <v>ESTE</v>
      </c>
      <c r="B54" s="150" t="s">
        <v>2671</v>
      </c>
      <c r="C54" s="96">
        <v>44427.794675925928</v>
      </c>
      <c r="D54" s="96" t="s">
        <v>2174</v>
      </c>
      <c r="E54" s="136">
        <v>211</v>
      </c>
      <c r="F54" s="157" t="str">
        <f>VLOOKUP(E54,VIP!$A$2:$O15142,2,0)</f>
        <v>DRBR211</v>
      </c>
      <c r="G54" s="157" t="str">
        <f>VLOOKUP(E54,'LISTADO ATM'!$A$2:$B$900,2,0)</f>
        <v xml:space="preserve">ATM Oficina La Romana I </v>
      </c>
      <c r="H54" s="157" t="str">
        <f>VLOOKUP(E54,VIP!$A$2:$O20103,7,FALSE)</f>
        <v>Si</v>
      </c>
      <c r="I54" s="157" t="str">
        <f>VLOOKUP(E54,VIP!$A$2:$O12068,8,FALSE)</f>
        <v>Si</v>
      </c>
      <c r="J54" s="157" t="str">
        <f>VLOOKUP(E54,VIP!$A$2:$O12018,8,FALSE)</f>
        <v>Si</v>
      </c>
      <c r="K54" s="157" t="str">
        <f>VLOOKUP(E54,VIP!$A$2:$O15592,6,0)</f>
        <v>NO</v>
      </c>
      <c r="L54" s="140" t="s">
        <v>2633</v>
      </c>
      <c r="M54" s="95" t="s">
        <v>2438</v>
      </c>
      <c r="N54" s="95" t="s">
        <v>2444</v>
      </c>
      <c r="O54" s="157" t="s">
        <v>2446</v>
      </c>
      <c r="P54" s="157" t="s">
        <v>2690</v>
      </c>
      <c r="Q54" s="156" t="s">
        <v>2633</v>
      </c>
      <c r="R54" s="101"/>
      <c r="S54" s="101"/>
      <c r="T54" s="101"/>
      <c r="U54" s="78"/>
      <c r="V54" s="69"/>
    </row>
    <row r="55" spans="1:22" ht="18" x14ac:dyDescent="0.25">
      <c r="A55" s="157" t="str">
        <f>VLOOKUP(E55,'LISTADO ATM'!$A$2:$C$901,3,0)</f>
        <v>SUR</v>
      </c>
      <c r="B55" s="150" t="s">
        <v>2670</v>
      </c>
      <c r="C55" s="96">
        <v>44427.802685185183</v>
      </c>
      <c r="D55" s="96" t="s">
        <v>2174</v>
      </c>
      <c r="E55" s="136">
        <v>584</v>
      </c>
      <c r="F55" s="157" t="str">
        <f>VLOOKUP(E55,VIP!$A$2:$O15139,2,0)</f>
        <v>DRBR404</v>
      </c>
      <c r="G55" s="157" t="str">
        <f>VLOOKUP(E55,'LISTADO ATM'!$A$2:$B$900,2,0)</f>
        <v xml:space="preserve">ATM Oficina San Cristóbal I </v>
      </c>
      <c r="H55" s="157" t="str">
        <f>VLOOKUP(E55,VIP!$A$2:$O20100,7,FALSE)</f>
        <v>Si</v>
      </c>
      <c r="I55" s="157" t="str">
        <f>VLOOKUP(E55,VIP!$A$2:$O12065,8,FALSE)</f>
        <v>Si</v>
      </c>
      <c r="J55" s="157" t="str">
        <f>VLOOKUP(E55,VIP!$A$2:$O12015,8,FALSE)</f>
        <v>Si</v>
      </c>
      <c r="K55" s="157" t="str">
        <f>VLOOKUP(E55,VIP!$A$2:$O15589,6,0)</f>
        <v>SI</v>
      </c>
      <c r="L55" s="140" t="s">
        <v>2633</v>
      </c>
      <c r="M55" s="95" t="s">
        <v>2438</v>
      </c>
      <c r="N55" s="95" t="s">
        <v>2444</v>
      </c>
      <c r="O55" s="157" t="s">
        <v>2446</v>
      </c>
      <c r="P55" s="157" t="s">
        <v>2690</v>
      </c>
      <c r="Q55" s="156" t="s">
        <v>2700</v>
      </c>
      <c r="R55" s="101"/>
      <c r="S55" s="101"/>
      <c r="T55" s="101"/>
      <c r="U55" s="78"/>
      <c r="V55" s="69"/>
    </row>
    <row r="56" spans="1:22" ht="18" x14ac:dyDescent="0.25">
      <c r="A56" s="157" t="str">
        <f>VLOOKUP(E56,'LISTADO ATM'!$A$2:$C$901,3,0)</f>
        <v>DISTRITO NACIONAL</v>
      </c>
      <c r="B56" s="150" t="s">
        <v>2669</v>
      </c>
      <c r="C56" s="96">
        <v>44427.803148148145</v>
      </c>
      <c r="D56" s="96" t="s">
        <v>2174</v>
      </c>
      <c r="E56" s="136">
        <v>85</v>
      </c>
      <c r="F56" s="157" t="str">
        <f>VLOOKUP(E56,VIP!$A$2:$O15138,2,0)</f>
        <v>DRBR085</v>
      </c>
      <c r="G56" s="157" t="str">
        <f>VLOOKUP(E56,'LISTADO ATM'!$A$2:$B$900,2,0)</f>
        <v xml:space="preserve">ATM Oficina San Isidro (Fuerza Aérea) </v>
      </c>
      <c r="H56" s="157" t="str">
        <f>VLOOKUP(E56,VIP!$A$2:$O20099,7,FALSE)</f>
        <v>Si</v>
      </c>
      <c r="I56" s="157" t="str">
        <f>VLOOKUP(E56,VIP!$A$2:$O12064,8,FALSE)</f>
        <v>Si</v>
      </c>
      <c r="J56" s="157" t="str">
        <f>VLOOKUP(E56,VIP!$A$2:$O12014,8,FALSE)</f>
        <v>Si</v>
      </c>
      <c r="K56" s="157" t="str">
        <f>VLOOKUP(E56,VIP!$A$2:$O15588,6,0)</f>
        <v>NO</v>
      </c>
      <c r="L56" s="140" t="s">
        <v>2633</v>
      </c>
      <c r="M56" s="95" t="s">
        <v>2438</v>
      </c>
      <c r="N56" s="95" t="s">
        <v>2444</v>
      </c>
      <c r="O56" s="157" t="s">
        <v>2446</v>
      </c>
      <c r="P56" s="157" t="s">
        <v>2690</v>
      </c>
      <c r="Q56" s="156" t="s">
        <v>2633</v>
      </c>
      <c r="R56" s="101"/>
      <c r="S56" s="101"/>
      <c r="T56" s="101"/>
      <c r="U56" s="78"/>
      <c r="V56" s="69"/>
    </row>
    <row r="57" spans="1:22" ht="18" x14ac:dyDescent="0.25">
      <c r="A57" s="157" t="str">
        <f>VLOOKUP(E57,'LISTADO ATM'!$A$2:$C$901,3,0)</f>
        <v>NORTE</v>
      </c>
      <c r="B57" s="150" t="s">
        <v>2699</v>
      </c>
      <c r="C57" s="96">
        <v>44427.819004629629</v>
      </c>
      <c r="D57" s="96" t="s">
        <v>2613</v>
      </c>
      <c r="E57" s="136">
        <v>965</v>
      </c>
      <c r="F57" s="157" t="str">
        <f>VLOOKUP(E57,VIP!$A$2:$O15145,2,0)</f>
        <v>DRBR965</v>
      </c>
      <c r="G57" s="157" t="str">
        <f>VLOOKUP(E57,'LISTADO ATM'!$A$2:$B$900,2,0)</f>
        <v xml:space="preserve">ATM S/M La Fuente FUN (Santiago) </v>
      </c>
      <c r="H57" s="157" t="str">
        <f>VLOOKUP(E57,VIP!$A$2:$O20106,7,FALSE)</f>
        <v>Si</v>
      </c>
      <c r="I57" s="157" t="str">
        <f>VLOOKUP(E57,VIP!$A$2:$O12071,8,FALSE)</f>
        <v>Si</v>
      </c>
      <c r="J57" s="157" t="str">
        <f>VLOOKUP(E57,VIP!$A$2:$O12021,8,FALSE)</f>
        <v>Si</v>
      </c>
      <c r="K57" s="157" t="str">
        <f>VLOOKUP(E57,VIP!$A$2:$O15595,6,0)</f>
        <v>NO</v>
      </c>
      <c r="L57" s="140" t="s">
        <v>2649</v>
      </c>
      <c r="M57" s="95" t="s">
        <v>2438</v>
      </c>
      <c r="N57" s="95" t="s">
        <v>2444</v>
      </c>
      <c r="O57" s="157" t="s">
        <v>2614</v>
      </c>
      <c r="P57" s="157"/>
      <c r="Q57" s="156" t="s">
        <v>2649</v>
      </c>
      <c r="R57" s="101"/>
      <c r="S57" s="101"/>
      <c r="T57" s="101"/>
      <c r="U57" s="78"/>
      <c r="V57" s="69"/>
    </row>
    <row r="58" spans="1:22" ht="18" x14ac:dyDescent="0.25">
      <c r="A58" s="157" t="str">
        <f>VLOOKUP(E58,'LISTADO ATM'!$A$2:$C$901,3,0)</f>
        <v>NORTE</v>
      </c>
      <c r="B58" s="150" t="s">
        <v>2698</v>
      </c>
      <c r="C58" s="96">
        <v>44427.899189814816</v>
      </c>
      <c r="D58" s="96" t="s">
        <v>2613</v>
      </c>
      <c r="E58" s="136">
        <v>22</v>
      </c>
      <c r="F58" s="157" t="str">
        <f>VLOOKUP(E58,VIP!$A$2:$O15144,2,0)</f>
        <v>DRBR813</v>
      </c>
      <c r="G58" s="157" t="str">
        <f>VLOOKUP(E58,'LISTADO ATM'!$A$2:$B$900,2,0)</f>
        <v>ATM S/M Olimpico (Santiago)</v>
      </c>
      <c r="H58" s="157" t="str">
        <f>VLOOKUP(E58,VIP!$A$2:$O20105,7,FALSE)</f>
        <v>Si</v>
      </c>
      <c r="I58" s="157" t="str">
        <f>VLOOKUP(E58,VIP!$A$2:$O12070,8,FALSE)</f>
        <v>Si</v>
      </c>
      <c r="J58" s="157" t="str">
        <f>VLOOKUP(E58,VIP!$A$2:$O12020,8,FALSE)</f>
        <v>Si</v>
      </c>
      <c r="K58" s="157" t="str">
        <f>VLOOKUP(E58,VIP!$A$2:$O15594,6,0)</f>
        <v>NO</v>
      </c>
      <c r="L58" s="140" t="s">
        <v>2649</v>
      </c>
      <c r="M58" s="95" t="s">
        <v>2438</v>
      </c>
      <c r="N58" s="95" t="s">
        <v>2444</v>
      </c>
      <c r="O58" s="157" t="s">
        <v>2614</v>
      </c>
      <c r="P58" s="157"/>
      <c r="Q58" s="156" t="s">
        <v>2649</v>
      </c>
      <c r="R58" s="101"/>
      <c r="S58" s="101"/>
      <c r="T58" s="101"/>
      <c r="U58" s="78"/>
      <c r="V58" s="69"/>
    </row>
    <row r="59" spans="1:22" ht="18" x14ac:dyDescent="0.25">
      <c r="A59" s="157" t="str">
        <f>VLOOKUP(E59,'LISTADO ATM'!$A$2:$C$901,3,0)</f>
        <v>DISTRITO NACIONAL</v>
      </c>
      <c r="B59" s="150" t="s">
        <v>2697</v>
      </c>
      <c r="C59" s="96">
        <v>44427.916597222225</v>
      </c>
      <c r="D59" s="96" t="s">
        <v>2460</v>
      </c>
      <c r="E59" s="136">
        <v>813</v>
      </c>
      <c r="F59" s="157" t="str">
        <f>VLOOKUP(E59,VIP!$A$2:$O15143,2,0)</f>
        <v>DRBR815</v>
      </c>
      <c r="G59" s="157" t="str">
        <f>VLOOKUP(E59,'LISTADO ATM'!$A$2:$B$900,2,0)</f>
        <v>ATM Occidental Mall</v>
      </c>
      <c r="H59" s="157" t="str">
        <f>VLOOKUP(E59,VIP!$A$2:$O20104,7,FALSE)</f>
        <v>Si</v>
      </c>
      <c r="I59" s="157" t="str">
        <f>VLOOKUP(E59,VIP!$A$2:$O12069,8,FALSE)</f>
        <v>Si</v>
      </c>
      <c r="J59" s="157" t="str">
        <f>VLOOKUP(E59,VIP!$A$2:$O12019,8,FALSE)</f>
        <v>Si</v>
      </c>
      <c r="K59" s="157" t="str">
        <f>VLOOKUP(E59,VIP!$A$2:$O15593,6,0)</f>
        <v>NO</v>
      </c>
      <c r="L59" s="140" t="s">
        <v>2410</v>
      </c>
      <c r="M59" s="95" t="s">
        <v>2438</v>
      </c>
      <c r="N59" s="95" t="s">
        <v>2444</v>
      </c>
      <c r="O59" s="157" t="s">
        <v>2461</v>
      </c>
      <c r="P59" s="157"/>
      <c r="Q59" s="156" t="s">
        <v>2410</v>
      </c>
      <c r="R59" s="101"/>
      <c r="S59" s="101"/>
      <c r="T59" s="101"/>
      <c r="U59" s="78"/>
      <c r="V59" s="69"/>
    </row>
    <row r="60" spans="1:22" ht="18" x14ac:dyDescent="0.25">
      <c r="A60" s="157" t="str">
        <f>VLOOKUP(E60,'LISTADO ATM'!$A$2:$C$901,3,0)</f>
        <v>SUR</v>
      </c>
      <c r="B60" s="150" t="s">
        <v>2696</v>
      </c>
      <c r="C60" s="96">
        <v>44427.917812500003</v>
      </c>
      <c r="D60" s="96" t="s">
        <v>2441</v>
      </c>
      <c r="E60" s="136">
        <v>677</v>
      </c>
      <c r="F60" s="157" t="str">
        <f>VLOOKUP(E60,VIP!$A$2:$O15142,2,0)</f>
        <v>DRBR677</v>
      </c>
      <c r="G60" s="157" t="str">
        <f>VLOOKUP(E60,'LISTADO ATM'!$A$2:$B$900,2,0)</f>
        <v>ATM PBG Villa Jaragua</v>
      </c>
      <c r="H60" s="157" t="str">
        <f>VLOOKUP(E60,VIP!$A$2:$O20103,7,FALSE)</f>
        <v>Si</v>
      </c>
      <c r="I60" s="157" t="str">
        <f>VLOOKUP(E60,VIP!$A$2:$O12068,8,FALSE)</f>
        <v>Si</v>
      </c>
      <c r="J60" s="157" t="str">
        <f>VLOOKUP(E60,VIP!$A$2:$O12018,8,FALSE)</f>
        <v>Si</v>
      </c>
      <c r="K60" s="157" t="str">
        <f>VLOOKUP(E60,VIP!$A$2:$O15592,6,0)</f>
        <v>SI</v>
      </c>
      <c r="L60" s="140" t="s">
        <v>2410</v>
      </c>
      <c r="M60" s="95" t="s">
        <v>2438</v>
      </c>
      <c r="N60" s="95" t="s">
        <v>2444</v>
      </c>
      <c r="O60" s="157" t="s">
        <v>2445</v>
      </c>
      <c r="P60" s="157"/>
      <c r="Q60" s="156" t="s">
        <v>2410</v>
      </c>
      <c r="R60" s="101"/>
      <c r="S60" s="101"/>
      <c r="T60" s="101"/>
      <c r="U60" s="78"/>
      <c r="V60" s="69"/>
    </row>
    <row r="61" spans="1:22" ht="18" x14ac:dyDescent="0.25">
      <c r="A61" s="157" t="str">
        <f>VLOOKUP(E61,'LISTADO ATM'!$A$2:$C$901,3,0)</f>
        <v>NORTE</v>
      </c>
      <c r="B61" s="150" t="s">
        <v>2695</v>
      </c>
      <c r="C61" s="96">
        <v>44427.918449074074</v>
      </c>
      <c r="D61" s="96" t="s">
        <v>2175</v>
      </c>
      <c r="E61" s="136">
        <v>4</v>
      </c>
      <c r="F61" s="157" t="str">
        <f>VLOOKUP(E61,VIP!$A$2:$O15141,2,0)</f>
        <v>DRBR004</v>
      </c>
      <c r="G61" s="157" t="str">
        <f>VLOOKUP(E61,'LISTADO ATM'!$A$2:$B$900,2,0)</f>
        <v>ATM Avenida Rivas</v>
      </c>
      <c r="H61" s="157" t="str">
        <f>VLOOKUP(E61,VIP!$A$2:$O20102,7,FALSE)</f>
        <v>Si</v>
      </c>
      <c r="I61" s="157" t="str">
        <f>VLOOKUP(E61,VIP!$A$2:$O12067,8,FALSE)</f>
        <v>Si</v>
      </c>
      <c r="J61" s="157" t="str">
        <f>VLOOKUP(E61,VIP!$A$2:$O12017,8,FALSE)</f>
        <v>Si</v>
      </c>
      <c r="K61" s="157" t="str">
        <f>VLOOKUP(E61,VIP!$A$2:$O15591,6,0)</f>
        <v>NO</v>
      </c>
      <c r="L61" s="140" t="s">
        <v>2213</v>
      </c>
      <c r="M61" s="95" t="s">
        <v>2438</v>
      </c>
      <c r="N61" s="95" t="s">
        <v>2444</v>
      </c>
      <c r="O61" s="157" t="s">
        <v>2583</v>
      </c>
      <c r="P61" s="157"/>
      <c r="Q61" s="156" t="s">
        <v>2213</v>
      </c>
    </row>
    <row r="62" spans="1:22" ht="18" x14ac:dyDescent="0.25">
      <c r="A62" s="157" t="str">
        <f>VLOOKUP(E62,'LISTADO ATM'!$A$2:$C$901,3,0)</f>
        <v>DISTRITO NACIONAL</v>
      </c>
      <c r="B62" s="150" t="s">
        <v>2694</v>
      </c>
      <c r="C62" s="96">
        <v>44427.933749999997</v>
      </c>
      <c r="D62" s="96" t="s">
        <v>2174</v>
      </c>
      <c r="E62" s="136">
        <v>410</v>
      </c>
      <c r="F62" s="157" t="str">
        <f>VLOOKUP(E62,VIP!$A$2:$O15139,2,0)</f>
        <v>DRBR410</v>
      </c>
      <c r="G62" s="157" t="str">
        <f>VLOOKUP(E62,'LISTADO ATM'!$A$2:$B$900,2,0)</f>
        <v xml:space="preserve">ATM Oficina Las Palmas de Herrera II </v>
      </c>
      <c r="H62" s="157" t="str">
        <f>VLOOKUP(E62,VIP!$A$2:$O20100,7,FALSE)</f>
        <v>Si</v>
      </c>
      <c r="I62" s="157" t="str">
        <f>VLOOKUP(E62,VIP!$A$2:$O12065,8,FALSE)</f>
        <v>Si</v>
      </c>
      <c r="J62" s="157" t="str">
        <f>VLOOKUP(E62,VIP!$A$2:$O12015,8,FALSE)</f>
        <v>Si</v>
      </c>
      <c r="K62" s="157" t="str">
        <f>VLOOKUP(E62,VIP!$A$2:$O15589,6,0)</f>
        <v>NO</v>
      </c>
      <c r="L62" s="140" t="s">
        <v>2456</v>
      </c>
      <c r="M62" s="95" t="s">
        <v>2438</v>
      </c>
      <c r="N62" s="95" t="s">
        <v>2444</v>
      </c>
      <c r="O62" s="157" t="s">
        <v>2446</v>
      </c>
      <c r="P62" s="157"/>
      <c r="Q62" s="156" t="s">
        <v>2456</v>
      </c>
    </row>
    <row r="63" spans="1:22" ht="18" x14ac:dyDescent="0.25">
      <c r="A63" s="157" t="str">
        <f>VLOOKUP(E63,'LISTADO ATM'!$A$2:$C$901,3,0)</f>
        <v>NORTE</v>
      </c>
      <c r="B63" s="150" t="s">
        <v>2693</v>
      </c>
      <c r="C63" s="96">
        <v>44427.935671296298</v>
      </c>
      <c r="D63" s="96" t="s">
        <v>2175</v>
      </c>
      <c r="E63" s="136">
        <v>500</v>
      </c>
      <c r="F63" s="157" t="str">
        <f>VLOOKUP(E63,VIP!$A$2:$O15138,2,0)</f>
        <v>DRBR500</v>
      </c>
      <c r="G63" s="157" t="str">
        <f>VLOOKUP(E63,'LISTADO ATM'!$A$2:$B$900,2,0)</f>
        <v xml:space="preserve">ATM UNP Cutupú </v>
      </c>
      <c r="H63" s="157" t="str">
        <f>VLOOKUP(E63,VIP!$A$2:$O20099,7,FALSE)</f>
        <v>Si</v>
      </c>
      <c r="I63" s="157" t="str">
        <f>VLOOKUP(E63,VIP!$A$2:$O12064,8,FALSE)</f>
        <v>Si</v>
      </c>
      <c r="J63" s="157" t="str">
        <f>VLOOKUP(E63,VIP!$A$2:$O12014,8,FALSE)</f>
        <v>Si</v>
      </c>
      <c r="K63" s="157" t="str">
        <f>VLOOKUP(E63,VIP!$A$2:$O15588,6,0)</f>
        <v>NO</v>
      </c>
      <c r="L63" s="140" t="s">
        <v>2456</v>
      </c>
      <c r="M63" s="95" t="s">
        <v>2438</v>
      </c>
      <c r="N63" s="95" t="s">
        <v>2444</v>
      </c>
      <c r="O63" s="157" t="s">
        <v>2583</v>
      </c>
      <c r="P63" s="157"/>
      <c r="Q63" s="156" t="s">
        <v>2456</v>
      </c>
    </row>
    <row r="64" spans="1:22" ht="18" x14ac:dyDescent="0.25">
      <c r="A64" s="157" t="str">
        <f>VLOOKUP(E64,'LISTADO ATM'!$A$2:$C$901,3,0)</f>
        <v>DISTRITO NACIONAL</v>
      </c>
      <c r="B64" s="150" t="s">
        <v>2692</v>
      </c>
      <c r="C64" s="96">
        <v>44427.936759259261</v>
      </c>
      <c r="D64" s="96" t="s">
        <v>2174</v>
      </c>
      <c r="E64" s="136">
        <v>676</v>
      </c>
      <c r="F64" s="157" t="str">
        <f>VLOOKUP(E64,VIP!$A$2:$O15137,2,0)</f>
        <v>DRBR676</v>
      </c>
      <c r="G64" s="157" t="str">
        <f>VLOOKUP(E64,'LISTADO ATM'!$A$2:$B$900,2,0)</f>
        <v>ATM S/M Bravo Colina Del Oeste</v>
      </c>
      <c r="H64" s="157" t="str">
        <f>VLOOKUP(E64,VIP!$A$2:$O20098,7,FALSE)</f>
        <v>Si</v>
      </c>
      <c r="I64" s="157" t="str">
        <f>VLOOKUP(E64,VIP!$A$2:$O12063,8,FALSE)</f>
        <v>Si</v>
      </c>
      <c r="J64" s="157" t="str">
        <f>VLOOKUP(E64,VIP!$A$2:$O12013,8,FALSE)</f>
        <v>Si</v>
      </c>
      <c r="K64" s="157" t="str">
        <f>VLOOKUP(E64,VIP!$A$2:$O15587,6,0)</f>
        <v>NO</v>
      </c>
      <c r="L64" s="140" t="s">
        <v>2456</v>
      </c>
      <c r="M64" s="95" t="s">
        <v>2438</v>
      </c>
      <c r="N64" s="95" t="s">
        <v>2444</v>
      </c>
      <c r="O64" s="157" t="s">
        <v>2446</v>
      </c>
      <c r="P64" s="157"/>
      <c r="Q64" s="156" t="s">
        <v>2456</v>
      </c>
    </row>
    <row r="65" spans="1:17" ht="18" x14ac:dyDescent="0.25">
      <c r="A65" s="157" t="str">
        <f>VLOOKUP(E65,'LISTADO ATM'!$A$2:$C$901,3,0)</f>
        <v>ESTE</v>
      </c>
      <c r="B65" s="150" t="s">
        <v>2710</v>
      </c>
      <c r="C65" s="96">
        <v>44427.988368055558</v>
      </c>
      <c r="D65" s="96" t="s">
        <v>2174</v>
      </c>
      <c r="E65" s="136">
        <v>330</v>
      </c>
      <c r="F65" s="157" t="str">
        <f>VLOOKUP(E65,VIP!$A$2:$O15147,2,0)</f>
        <v>DRBR330</v>
      </c>
      <c r="G65" s="157" t="str">
        <f>VLOOKUP(E65,'LISTADO ATM'!$A$2:$B$900,2,0)</f>
        <v xml:space="preserve">ATM Oficina Boulevard (Higuey) </v>
      </c>
      <c r="H65" s="157" t="str">
        <f>VLOOKUP(E65,VIP!$A$2:$O20108,7,FALSE)</f>
        <v>Si</v>
      </c>
      <c r="I65" s="157" t="str">
        <f>VLOOKUP(E65,VIP!$A$2:$O12073,8,FALSE)</f>
        <v>Si</v>
      </c>
      <c r="J65" s="157" t="str">
        <f>VLOOKUP(E65,VIP!$A$2:$O12023,8,FALSE)</f>
        <v>Si</v>
      </c>
      <c r="K65" s="157" t="str">
        <f>VLOOKUP(E65,VIP!$A$2:$O15597,6,0)</f>
        <v>SI</v>
      </c>
      <c r="L65" s="140" t="s">
        <v>2711</v>
      </c>
      <c r="M65" s="95" t="s">
        <v>2438</v>
      </c>
      <c r="N65" s="95" t="s">
        <v>2444</v>
      </c>
      <c r="O65" s="157" t="s">
        <v>2446</v>
      </c>
      <c r="P65" s="157"/>
      <c r="Q65" s="156" t="s">
        <v>2711</v>
      </c>
    </row>
    <row r="66" spans="1:17" ht="18" x14ac:dyDescent="0.25">
      <c r="A66" s="157" t="str">
        <f>VLOOKUP(E66,'LISTADO ATM'!$A$2:$C$901,3,0)</f>
        <v>ESTE</v>
      </c>
      <c r="B66" s="150" t="s">
        <v>2709</v>
      </c>
      <c r="C66" s="96">
        <v>44428.019513888888</v>
      </c>
      <c r="D66" s="96" t="s">
        <v>2460</v>
      </c>
      <c r="E66" s="136">
        <v>912</v>
      </c>
      <c r="F66" s="157" t="str">
        <f>VLOOKUP(E66,VIP!$A$2:$O15146,2,0)</f>
        <v>DRBR973</v>
      </c>
      <c r="G66" s="157" t="str">
        <f>VLOOKUP(E66,'LISTADO ATM'!$A$2:$B$900,2,0)</f>
        <v xml:space="preserve">ATM Oficina San Pedro II </v>
      </c>
      <c r="H66" s="157" t="str">
        <f>VLOOKUP(E66,VIP!$A$2:$O20107,7,FALSE)</f>
        <v>Si</v>
      </c>
      <c r="I66" s="157" t="str">
        <f>VLOOKUP(E66,VIP!$A$2:$O12072,8,FALSE)</f>
        <v>Si</v>
      </c>
      <c r="J66" s="157" t="str">
        <f>VLOOKUP(E66,VIP!$A$2:$O12022,8,FALSE)</f>
        <v>Si</v>
      </c>
      <c r="K66" s="157" t="str">
        <f>VLOOKUP(E66,VIP!$A$2:$O15596,6,0)</f>
        <v>SI</v>
      </c>
      <c r="L66" s="140" t="s">
        <v>2410</v>
      </c>
      <c r="M66" s="95" t="s">
        <v>2438</v>
      </c>
      <c r="N66" s="95" t="s">
        <v>2444</v>
      </c>
      <c r="O66" s="157" t="s">
        <v>2461</v>
      </c>
      <c r="P66" s="157"/>
      <c r="Q66" s="156" t="s">
        <v>2410</v>
      </c>
    </row>
    <row r="67" spans="1:17" ht="18" x14ac:dyDescent="0.25">
      <c r="A67" s="157" t="str">
        <f>VLOOKUP(E67,'LISTADO ATM'!$A$2:$C$901,3,0)</f>
        <v>ESTE</v>
      </c>
      <c r="B67" s="150" t="s">
        <v>2708</v>
      </c>
      <c r="C67" s="96">
        <v>44428.022222222222</v>
      </c>
      <c r="D67" s="96" t="s">
        <v>2460</v>
      </c>
      <c r="E67" s="136">
        <v>824</v>
      </c>
      <c r="F67" s="157" t="str">
        <f>VLOOKUP(E67,VIP!$A$2:$O15145,2,0)</f>
        <v>DRBR824</v>
      </c>
      <c r="G67" s="157" t="str">
        <f>VLOOKUP(E67,'LISTADO ATM'!$A$2:$B$900,2,0)</f>
        <v xml:space="preserve">ATM Multiplaza (Higuey) </v>
      </c>
      <c r="H67" s="157" t="str">
        <f>VLOOKUP(E67,VIP!$A$2:$O20106,7,FALSE)</f>
        <v>Si</v>
      </c>
      <c r="I67" s="157" t="str">
        <f>VLOOKUP(E67,VIP!$A$2:$O12071,8,FALSE)</f>
        <v>Si</v>
      </c>
      <c r="J67" s="157" t="str">
        <f>VLOOKUP(E67,VIP!$A$2:$O12021,8,FALSE)</f>
        <v>Si</v>
      </c>
      <c r="K67" s="157" t="str">
        <f>VLOOKUP(E67,VIP!$A$2:$O15595,6,0)</f>
        <v>NO</v>
      </c>
      <c r="L67" s="140" t="s">
        <v>2434</v>
      </c>
      <c r="M67" s="95" t="s">
        <v>2438</v>
      </c>
      <c r="N67" s="95" t="s">
        <v>2444</v>
      </c>
      <c r="O67" s="157" t="s">
        <v>2461</v>
      </c>
      <c r="P67" s="157"/>
      <c r="Q67" s="156" t="s">
        <v>2434</v>
      </c>
    </row>
    <row r="68" spans="1:17" ht="18" x14ac:dyDescent="0.25">
      <c r="A68" s="157" t="str">
        <f>VLOOKUP(E68,'LISTADO ATM'!$A$2:$C$901,3,0)</f>
        <v>ESTE</v>
      </c>
      <c r="B68" s="150" t="s">
        <v>2707</v>
      </c>
      <c r="C68" s="96">
        <v>44428.024791666663</v>
      </c>
      <c r="D68" s="96" t="s">
        <v>2460</v>
      </c>
      <c r="E68" s="136">
        <v>399</v>
      </c>
      <c r="F68" s="157" t="str">
        <f>VLOOKUP(E68,VIP!$A$2:$O15144,2,0)</f>
        <v>DRBR399</v>
      </c>
      <c r="G68" s="157" t="str">
        <f>VLOOKUP(E68,'LISTADO ATM'!$A$2:$B$900,2,0)</f>
        <v xml:space="preserve">ATM Oficina La Romana II </v>
      </c>
      <c r="H68" s="157" t="str">
        <f>VLOOKUP(E68,VIP!$A$2:$O20105,7,FALSE)</f>
        <v>Si</v>
      </c>
      <c r="I68" s="157" t="str">
        <f>VLOOKUP(E68,VIP!$A$2:$O12070,8,FALSE)</f>
        <v>Si</v>
      </c>
      <c r="J68" s="157" t="str">
        <f>VLOOKUP(E68,VIP!$A$2:$O12020,8,FALSE)</f>
        <v>Si</v>
      </c>
      <c r="K68" s="157" t="str">
        <f>VLOOKUP(E68,VIP!$A$2:$O15594,6,0)</f>
        <v>NO</v>
      </c>
      <c r="L68" s="140" t="s">
        <v>2434</v>
      </c>
      <c r="M68" s="95" t="s">
        <v>2438</v>
      </c>
      <c r="N68" s="95" t="s">
        <v>2444</v>
      </c>
      <c r="O68" s="157" t="s">
        <v>2461</v>
      </c>
      <c r="P68" s="157"/>
      <c r="Q68" s="156" t="s">
        <v>2434</v>
      </c>
    </row>
    <row r="69" spans="1:17" ht="18" x14ac:dyDescent="0.25">
      <c r="A69" s="157" t="str">
        <f>VLOOKUP(E69,'LISTADO ATM'!$A$2:$C$901,3,0)</f>
        <v>NORTE</v>
      </c>
      <c r="B69" s="150" t="s">
        <v>2706</v>
      </c>
      <c r="C69" s="96">
        <v>44428.04210648148</v>
      </c>
      <c r="D69" s="96" t="s">
        <v>2175</v>
      </c>
      <c r="E69" s="136">
        <v>647</v>
      </c>
      <c r="F69" s="157" t="str">
        <f>VLOOKUP(E69,VIP!$A$2:$O15143,2,0)</f>
        <v>DRBR254</v>
      </c>
      <c r="G69" s="157" t="str">
        <f>VLOOKUP(E69,'LISTADO ATM'!$A$2:$B$900,2,0)</f>
        <v xml:space="preserve">ATM CORAASAN </v>
      </c>
      <c r="H69" s="157" t="str">
        <f>VLOOKUP(E69,VIP!$A$2:$O20104,7,FALSE)</f>
        <v>Si</v>
      </c>
      <c r="I69" s="157" t="str">
        <f>VLOOKUP(E69,VIP!$A$2:$O12069,8,FALSE)</f>
        <v>Si</v>
      </c>
      <c r="J69" s="157" t="str">
        <f>VLOOKUP(E69,VIP!$A$2:$O12019,8,FALSE)</f>
        <v>Si</v>
      </c>
      <c r="K69" s="157" t="str">
        <f>VLOOKUP(E69,VIP!$A$2:$O15593,6,0)</f>
        <v>NO</v>
      </c>
      <c r="L69" s="140" t="s">
        <v>2239</v>
      </c>
      <c r="M69" s="95" t="s">
        <v>2438</v>
      </c>
      <c r="N69" s="95" t="s">
        <v>2444</v>
      </c>
      <c r="O69" s="157" t="s">
        <v>2712</v>
      </c>
      <c r="P69" s="157"/>
      <c r="Q69" s="156" t="s">
        <v>2239</v>
      </c>
    </row>
    <row r="70" spans="1:17" ht="18" x14ac:dyDescent="0.25">
      <c r="A70" s="157" t="str">
        <f>VLOOKUP(E70,'LISTADO ATM'!$A$2:$C$901,3,0)</f>
        <v>DISTRITO NACIONAL</v>
      </c>
      <c r="B70" s="150" t="s">
        <v>2705</v>
      </c>
      <c r="C70" s="96">
        <v>44428.043553240743</v>
      </c>
      <c r="D70" s="96" t="s">
        <v>2174</v>
      </c>
      <c r="E70" s="136">
        <v>744</v>
      </c>
      <c r="F70" s="157" t="str">
        <f>VLOOKUP(E70,VIP!$A$2:$O15142,2,0)</f>
        <v>DRBR289</v>
      </c>
      <c r="G70" s="157" t="str">
        <f>VLOOKUP(E70,'LISTADO ATM'!$A$2:$B$900,2,0)</f>
        <v xml:space="preserve">ATM Multicentro La Sirena Venezuela </v>
      </c>
      <c r="H70" s="157" t="str">
        <f>VLOOKUP(E70,VIP!$A$2:$O20103,7,FALSE)</f>
        <v>Si</v>
      </c>
      <c r="I70" s="157" t="str">
        <f>VLOOKUP(E70,VIP!$A$2:$O12068,8,FALSE)</f>
        <v>Si</v>
      </c>
      <c r="J70" s="157" t="str">
        <f>VLOOKUP(E70,VIP!$A$2:$O12018,8,FALSE)</f>
        <v>Si</v>
      </c>
      <c r="K70" s="157" t="str">
        <f>VLOOKUP(E70,VIP!$A$2:$O15592,6,0)</f>
        <v>SI</v>
      </c>
      <c r="L70" s="140" t="s">
        <v>2239</v>
      </c>
      <c r="M70" s="95" t="s">
        <v>2438</v>
      </c>
      <c r="N70" s="95" t="s">
        <v>2444</v>
      </c>
      <c r="O70" s="157" t="s">
        <v>2446</v>
      </c>
      <c r="P70" s="157"/>
      <c r="Q70" s="156" t="s">
        <v>2239</v>
      </c>
    </row>
    <row r="71" spans="1:17" ht="18" x14ac:dyDescent="0.25">
      <c r="A71" s="157" t="str">
        <f>VLOOKUP(E71,'LISTADO ATM'!$A$2:$C$901,3,0)</f>
        <v>ESTE</v>
      </c>
      <c r="B71" s="150" t="s">
        <v>2704</v>
      </c>
      <c r="C71" s="96">
        <v>44428.046354166669</v>
      </c>
      <c r="D71" s="96" t="s">
        <v>2174</v>
      </c>
      <c r="E71" s="136">
        <v>822</v>
      </c>
      <c r="F71" s="157" t="str">
        <f>VLOOKUP(E71,VIP!$A$2:$O15141,2,0)</f>
        <v>DRBR822</v>
      </c>
      <c r="G71" s="157" t="str">
        <f>VLOOKUP(E71,'LISTADO ATM'!$A$2:$B$900,2,0)</f>
        <v xml:space="preserve">ATM INDUSPALMA </v>
      </c>
      <c r="H71" s="157" t="str">
        <f>VLOOKUP(E71,VIP!$A$2:$O20102,7,FALSE)</f>
        <v>Si</v>
      </c>
      <c r="I71" s="157" t="str">
        <f>VLOOKUP(E71,VIP!$A$2:$O12067,8,FALSE)</f>
        <v>Si</v>
      </c>
      <c r="J71" s="157" t="str">
        <f>VLOOKUP(E71,VIP!$A$2:$O12017,8,FALSE)</f>
        <v>Si</v>
      </c>
      <c r="K71" s="157" t="str">
        <f>VLOOKUP(E71,VIP!$A$2:$O15591,6,0)</f>
        <v>NO</v>
      </c>
      <c r="L71" s="140" t="s">
        <v>2239</v>
      </c>
      <c r="M71" s="95" t="s">
        <v>2438</v>
      </c>
      <c r="N71" s="95" t="s">
        <v>2444</v>
      </c>
      <c r="O71" s="157" t="s">
        <v>2446</v>
      </c>
      <c r="P71" s="157"/>
      <c r="Q71" s="156" t="s">
        <v>2239</v>
      </c>
    </row>
    <row r="72" spans="1:17" ht="18" x14ac:dyDescent="0.25">
      <c r="A72" s="157" t="str">
        <f>VLOOKUP(E72,'LISTADO ATM'!$A$2:$C$901,3,0)</f>
        <v>DISTRITO NACIONAL</v>
      </c>
      <c r="B72" s="150" t="s">
        <v>2703</v>
      </c>
      <c r="C72" s="96">
        <v>44428.069351851853</v>
      </c>
      <c r="D72" s="96" t="s">
        <v>2441</v>
      </c>
      <c r="E72" s="136">
        <v>237</v>
      </c>
      <c r="F72" s="157" t="str">
        <f>VLOOKUP(E72,VIP!$A$2:$O15140,2,0)</f>
        <v>DRBR237</v>
      </c>
      <c r="G72" s="157" t="str">
        <f>VLOOKUP(E72,'LISTADO ATM'!$A$2:$B$900,2,0)</f>
        <v xml:space="preserve">ATM UNP Plaza Vásquez </v>
      </c>
      <c r="H72" s="157" t="str">
        <f>VLOOKUP(E72,VIP!$A$2:$O20101,7,FALSE)</f>
        <v>Si</v>
      </c>
      <c r="I72" s="157" t="str">
        <f>VLOOKUP(E72,VIP!$A$2:$O12066,8,FALSE)</f>
        <v>Si</v>
      </c>
      <c r="J72" s="157" t="str">
        <f>VLOOKUP(E72,VIP!$A$2:$O12016,8,FALSE)</f>
        <v>Si</v>
      </c>
      <c r="K72" s="157" t="str">
        <f>VLOOKUP(E72,VIP!$A$2:$O15590,6,0)</f>
        <v>SI</v>
      </c>
      <c r="L72" s="140" t="s">
        <v>2434</v>
      </c>
      <c r="M72" s="95" t="s">
        <v>2438</v>
      </c>
      <c r="N72" s="95" t="s">
        <v>2444</v>
      </c>
      <c r="O72" s="157" t="s">
        <v>2445</v>
      </c>
      <c r="P72" s="157"/>
      <c r="Q72" s="156" t="s">
        <v>2434</v>
      </c>
    </row>
    <row r="73" spans="1:17" ht="18" x14ac:dyDescent="0.25">
      <c r="A73" s="157" t="str">
        <f>VLOOKUP(E73,'LISTADO ATM'!$A$2:$C$901,3,0)</f>
        <v>DISTRITO NACIONAL</v>
      </c>
      <c r="B73" s="150" t="s">
        <v>2702</v>
      </c>
      <c r="C73" s="96">
        <v>44428.089178240742</v>
      </c>
      <c r="D73" s="96" t="s">
        <v>2441</v>
      </c>
      <c r="E73" s="136">
        <v>696</v>
      </c>
      <c r="F73" s="157" t="str">
        <f>VLOOKUP(E73,VIP!$A$2:$O15139,2,0)</f>
        <v>DRBR696</v>
      </c>
      <c r="G73" s="157" t="str">
        <f>VLOOKUP(E73,'LISTADO ATM'!$A$2:$B$900,2,0)</f>
        <v>ATM Olé Jacobo Majluta</v>
      </c>
      <c r="H73" s="157" t="str">
        <f>VLOOKUP(E73,VIP!$A$2:$O20100,7,FALSE)</f>
        <v>Si</v>
      </c>
      <c r="I73" s="157" t="str">
        <f>VLOOKUP(E73,VIP!$A$2:$O12065,8,FALSE)</f>
        <v>Si</v>
      </c>
      <c r="J73" s="157" t="str">
        <f>VLOOKUP(E73,VIP!$A$2:$O12015,8,FALSE)</f>
        <v>Si</v>
      </c>
      <c r="K73" s="157" t="str">
        <f>VLOOKUP(E73,VIP!$A$2:$O15589,6,0)</f>
        <v>NO</v>
      </c>
      <c r="L73" s="140" t="s">
        <v>2410</v>
      </c>
      <c r="M73" s="95" t="s">
        <v>2438</v>
      </c>
      <c r="N73" s="95" t="s">
        <v>2444</v>
      </c>
      <c r="O73" s="157" t="s">
        <v>2445</v>
      </c>
      <c r="P73" s="157"/>
      <c r="Q73" s="156" t="s">
        <v>2410</v>
      </c>
    </row>
    <row r="74" spans="1:17" ht="18" x14ac:dyDescent="0.25">
      <c r="A74" s="157" t="str">
        <f>VLOOKUP(E74,'LISTADO ATM'!$A$2:$C$901,3,0)</f>
        <v>DISTRITO NACIONAL</v>
      </c>
      <c r="B74" s="150" t="s">
        <v>2701</v>
      </c>
      <c r="C74" s="96">
        <v>44428.112442129626</v>
      </c>
      <c r="D74" s="96" t="s">
        <v>2174</v>
      </c>
      <c r="E74" s="136">
        <v>708</v>
      </c>
      <c r="F74" s="157" t="str">
        <f>VLOOKUP(E74,VIP!$A$2:$O15138,2,0)</f>
        <v>DRBR505</v>
      </c>
      <c r="G74" s="157" t="str">
        <f>VLOOKUP(E74,'LISTADO ATM'!$A$2:$B$900,2,0)</f>
        <v xml:space="preserve">ATM El Vestir De Hoy </v>
      </c>
      <c r="H74" s="157" t="str">
        <f>VLOOKUP(E74,VIP!$A$2:$O20099,7,FALSE)</f>
        <v>Si</v>
      </c>
      <c r="I74" s="157" t="str">
        <f>VLOOKUP(E74,VIP!$A$2:$O12064,8,FALSE)</f>
        <v>Si</v>
      </c>
      <c r="J74" s="157" t="str">
        <f>VLOOKUP(E74,VIP!$A$2:$O12014,8,FALSE)</f>
        <v>Si</v>
      </c>
      <c r="K74" s="157" t="str">
        <f>VLOOKUP(E74,VIP!$A$2:$O15588,6,0)</f>
        <v>NO</v>
      </c>
      <c r="L74" s="140" t="s">
        <v>2213</v>
      </c>
      <c r="M74" s="95" t="s">
        <v>2438</v>
      </c>
      <c r="N74" s="95" t="s">
        <v>2444</v>
      </c>
      <c r="O74" s="157" t="s">
        <v>2446</v>
      </c>
      <c r="P74" s="157"/>
      <c r="Q74" s="156" t="s">
        <v>2213</v>
      </c>
    </row>
    <row r="75" spans="1:17" ht="18" x14ac:dyDescent="0.25">
      <c r="A75" s="157" t="str">
        <f>VLOOKUP(E75,'LISTADO ATM'!$A$2:$C$901,3,0)</f>
        <v>DISTRITO NACIONAL</v>
      </c>
      <c r="B75" s="150">
        <v>3335994872</v>
      </c>
      <c r="C75" s="96">
        <v>44428.125694444447</v>
      </c>
      <c r="D75" s="96" t="s">
        <v>2174</v>
      </c>
      <c r="E75" s="136">
        <v>938</v>
      </c>
      <c r="F75" s="157" t="str">
        <f>VLOOKUP(E75,VIP!$A$2:$O15148,2,0)</f>
        <v>DRBR938</v>
      </c>
      <c r="G75" s="157" t="str">
        <f>VLOOKUP(E75,'LISTADO ATM'!$A$2:$B$900,2,0)</f>
        <v>ATM Autobanco Plaza Moderna</v>
      </c>
      <c r="H75" s="157" t="str">
        <f>VLOOKUP(E75,VIP!$A$2:$O20109,7,FALSE)</f>
        <v>Si</v>
      </c>
      <c r="I75" s="157" t="str">
        <f>VLOOKUP(E75,VIP!$A$2:$O12074,8,FALSE)</f>
        <v>Si</v>
      </c>
      <c r="J75" s="157" t="str">
        <f>VLOOKUP(E75,VIP!$A$2:$O12024,8,FALSE)</f>
        <v>Si</v>
      </c>
      <c r="K75" s="157" t="str">
        <f>VLOOKUP(E75,VIP!$A$2:$O15598,6,0)</f>
        <v>NO</v>
      </c>
      <c r="L75" s="140" t="s">
        <v>2239</v>
      </c>
      <c r="M75" s="95" t="s">
        <v>2438</v>
      </c>
      <c r="N75" s="95" t="s">
        <v>2444</v>
      </c>
      <c r="O75" s="157" t="s">
        <v>2446</v>
      </c>
      <c r="P75" s="157"/>
      <c r="Q75" s="156" t="s">
        <v>2239</v>
      </c>
    </row>
    <row r="76" spans="1:17" ht="18" x14ac:dyDescent="0.25">
      <c r="A76" s="157" t="str">
        <f>VLOOKUP(E76,'LISTADO ATM'!$A$2:$C$901,3,0)</f>
        <v>DISTRITO NACIONAL</v>
      </c>
      <c r="B76" s="150">
        <v>3335994873</v>
      </c>
      <c r="C76" s="96">
        <v>44428.129166666666</v>
      </c>
      <c r="D76" s="96" t="s">
        <v>2441</v>
      </c>
      <c r="E76" s="136">
        <v>793</v>
      </c>
      <c r="F76" s="157" t="str">
        <f>VLOOKUP(E76,VIP!$A$2:$O15149,2,0)</f>
        <v>DRBR793</v>
      </c>
      <c r="G76" s="157" t="str">
        <f>VLOOKUP(E76,'LISTADO ATM'!$A$2:$B$900,2,0)</f>
        <v xml:space="preserve">ATM Centro de Caja Agora Mall </v>
      </c>
      <c r="H76" s="157" t="str">
        <f>VLOOKUP(E76,VIP!$A$2:$O20110,7,FALSE)</f>
        <v>Si</v>
      </c>
      <c r="I76" s="157" t="str">
        <f>VLOOKUP(E76,VIP!$A$2:$O12075,8,FALSE)</f>
        <v>Si</v>
      </c>
      <c r="J76" s="157" t="str">
        <f>VLOOKUP(E76,VIP!$A$2:$O12025,8,FALSE)</f>
        <v>Si</v>
      </c>
      <c r="K76" s="157" t="str">
        <f>VLOOKUP(E76,VIP!$A$2:$O15599,6,0)</f>
        <v>NO</v>
      </c>
      <c r="L76" s="140" t="s">
        <v>2689</v>
      </c>
      <c r="M76" s="95" t="s">
        <v>2438</v>
      </c>
      <c r="N76" s="95" t="s">
        <v>2444</v>
      </c>
      <c r="O76" s="157" t="s">
        <v>2445</v>
      </c>
      <c r="P76" s="157"/>
      <c r="Q76" s="156" t="s">
        <v>2689</v>
      </c>
    </row>
    <row r="77" spans="1:17" ht="18" x14ac:dyDescent="0.25">
      <c r="A77" s="157" t="str">
        <f>VLOOKUP(E77,'LISTADO ATM'!$A$2:$C$901,3,0)</f>
        <v>NORTE</v>
      </c>
      <c r="B77" s="150" t="s">
        <v>2713</v>
      </c>
      <c r="C77" s="96">
        <v>44428.212569444448</v>
      </c>
      <c r="D77" s="96" t="s">
        <v>2175</v>
      </c>
      <c r="E77" s="136">
        <v>371</v>
      </c>
      <c r="F77" s="157" t="str">
        <f>VLOOKUP(E77,VIP!$A$2:$O15150,2,0)</f>
        <v>DRBR371</v>
      </c>
      <c r="G77" s="157" t="str">
        <f>VLOOKUP(E77,'LISTADO ATM'!$A$2:$B$900,2,0)</f>
        <v>ATM AYUNTAMIENTO JIMA LA VEGA</v>
      </c>
      <c r="H77" s="157">
        <f>VLOOKUP(E77,VIP!$A$2:$O20111,7,FALSE)</f>
        <v>0</v>
      </c>
      <c r="I77" s="157">
        <f>VLOOKUP(E77,VIP!$A$2:$O12076,8,FALSE)</f>
        <v>0</v>
      </c>
      <c r="J77" s="157">
        <f>VLOOKUP(E77,VIP!$A$2:$O12026,8,FALSE)</f>
        <v>0</v>
      </c>
      <c r="K77" s="157">
        <f>VLOOKUP(E77,VIP!$A$2:$O15600,6,0)</f>
        <v>0</v>
      </c>
      <c r="L77" s="140" t="s">
        <v>2239</v>
      </c>
      <c r="M77" s="95" t="s">
        <v>2438</v>
      </c>
      <c r="N77" s="95" t="s">
        <v>2444</v>
      </c>
      <c r="O77" s="157" t="s">
        <v>2712</v>
      </c>
      <c r="P77" s="157"/>
      <c r="Q77" s="156" t="s">
        <v>2239</v>
      </c>
    </row>
    <row r="78" spans="1:17" ht="18" x14ac:dyDescent="0.25">
      <c r="A78" s="157" t="str">
        <f>VLOOKUP(E78,'LISTADO ATM'!$A$2:$C$901,3,0)</f>
        <v>SUR</v>
      </c>
      <c r="B78" s="150" t="s">
        <v>2714</v>
      </c>
      <c r="C78" s="96">
        <v>44428.211655092593</v>
      </c>
      <c r="D78" s="96" t="s">
        <v>2174</v>
      </c>
      <c r="E78" s="136">
        <v>885</v>
      </c>
      <c r="F78" s="157" t="str">
        <f>VLOOKUP(E78,VIP!$A$2:$O15151,2,0)</f>
        <v>DRBR885</v>
      </c>
      <c r="G78" s="157" t="str">
        <f>VLOOKUP(E78,'LISTADO ATM'!$A$2:$B$900,2,0)</f>
        <v xml:space="preserve">ATM UNP Rancho Arriba </v>
      </c>
      <c r="H78" s="157" t="str">
        <f>VLOOKUP(E78,VIP!$A$2:$O20112,7,FALSE)</f>
        <v>Si</v>
      </c>
      <c r="I78" s="157" t="str">
        <f>VLOOKUP(E78,VIP!$A$2:$O12077,8,FALSE)</f>
        <v>Si</v>
      </c>
      <c r="J78" s="157" t="str">
        <f>VLOOKUP(E78,VIP!$A$2:$O12027,8,FALSE)</f>
        <v>Si</v>
      </c>
      <c r="K78" s="157" t="str">
        <f>VLOOKUP(E78,VIP!$A$2:$O15601,6,0)</f>
        <v>NO</v>
      </c>
      <c r="L78" s="140" t="s">
        <v>2239</v>
      </c>
      <c r="M78" s="95" t="s">
        <v>2438</v>
      </c>
      <c r="N78" s="95" t="s">
        <v>2444</v>
      </c>
      <c r="O78" s="157" t="s">
        <v>2446</v>
      </c>
      <c r="P78" s="157"/>
      <c r="Q78" s="156" t="s">
        <v>2239</v>
      </c>
    </row>
    <row r="1036574" spans="16:16" ht="18" x14ac:dyDescent="0.25">
      <c r="P1036574" s="110"/>
    </row>
  </sheetData>
  <autoFilter ref="A4:Q63">
    <sortState ref="A5:Q76">
      <sortCondition ref="C4:C63"/>
    </sortState>
  </autoFilter>
  <sortState ref="C118:C126">
    <sortCondition ref="C130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:E23">
    <cfRule type="duplicateValues" dxfId="200" priority="71"/>
  </conditionalFormatting>
  <conditionalFormatting sqref="B5:B23">
    <cfRule type="duplicateValues" dxfId="199" priority="70"/>
  </conditionalFormatting>
  <conditionalFormatting sqref="E5:E23">
    <cfRule type="duplicateValues" dxfId="198" priority="69"/>
  </conditionalFormatting>
  <conditionalFormatting sqref="B1:B1048576">
    <cfRule type="duplicateValues" dxfId="197" priority="135351"/>
  </conditionalFormatting>
  <conditionalFormatting sqref="B1:B1048576">
    <cfRule type="duplicateValues" dxfId="196" priority="135362"/>
  </conditionalFormatting>
  <conditionalFormatting sqref="E58:E63">
    <cfRule type="duplicateValues" dxfId="195" priority="135421"/>
  </conditionalFormatting>
  <conditionalFormatting sqref="B5:B78">
    <cfRule type="duplicateValues" dxfId="194" priority="135424"/>
  </conditionalFormatting>
  <conditionalFormatting sqref="E1:E1048576">
    <cfRule type="duplicateValues" dxfId="193" priority="1"/>
    <cfRule type="duplicateValues" dxfId="192" priority="22"/>
  </conditionalFormatting>
  <conditionalFormatting sqref="B34:B57">
    <cfRule type="duplicateValues" dxfId="191" priority="135507"/>
  </conditionalFormatting>
  <conditionalFormatting sqref="E1:E4 E64:E1048576">
    <cfRule type="duplicateValues" dxfId="190" priority="135530"/>
  </conditionalFormatting>
  <conditionalFormatting sqref="E1:E1048576">
    <cfRule type="duplicateValues" dxfId="189" priority="4"/>
  </conditionalFormatting>
  <conditionalFormatting sqref="E24:E33">
    <cfRule type="duplicateValues" dxfId="188" priority="135542"/>
  </conditionalFormatting>
  <conditionalFormatting sqref="B24:B33">
    <cfRule type="duplicateValues" dxfId="187" priority="135543"/>
  </conditionalFormatting>
  <conditionalFormatting sqref="E64:E78">
    <cfRule type="duplicateValues" dxfId="186" priority="3"/>
  </conditionalFormatting>
  <conditionalFormatting sqref="E64:E78">
    <cfRule type="duplicateValues" dxfId="185" priority="2"/>
  </conditionalFormatting>
  <conditionalFormatting sqref="E5:E63">
    <cfRule type="duplicateValues" dxfId="0" priority="135580"/>
  </conditionalFormatting>
  <hyperlinks>
    <hyperlink ref="B11" r:id="rId7" display="http://s460-helpdesk/CAisd/pdmweb.exe?OP=SEARCH+FACTORY=in+SKIPLIST=1+QBE.EQ.id=3700383"/>
    <hyperlink ref="B13" r:id="rId8" display="http://s460-helpdesk/CAisd/pdmweb.exe?OP=SEARCH+FACTORY=in+SKIPLIST=1+QBE.EQ.id=3700977"/>
    <hyperlink ref="B12" r:id="rId9" display="http://s460-helpdesk/CAisd/pdmweb.exe?OP=SEARCH+FACTORY=in+SKIPLIST=1+QBE.EQ.id=3700923"/>
    <hyperlink ref="B16" r:id="rId10" display="http://s460-helpdesk/CAisd/pdmweb.exe?OP=SEARCH+FACTORY=in+SKIPLIST=1+QBE.EQ.id=3701362"/>
    <hyperlink ref="B15" r:id="rId11" display="http://s460-helpdesk/CAisd/pdmweb.exe?OP=SEARCH+FACTORY=in+SKIPLIST=1+QBE.EQ.id=3701211"/>
    <hyperlink ref="B14" r:id="rId12" display="http://s460-helpdesk/CAisd/pdmweb.exe?OP=SEARCH+FACTORY=in+SKIPLIST=1+QBE.EQ.id=3701164"/>
  </hyperlinks>
  <pageMargins left="0.7" right="0.7" top="0.75" bottom="0.75" header="0.3" footer="0.3"/>
  <pageSetup scale="60" orientation="landscape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7"/>
  <sheetViews>
    <sheetView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4" bestFit="1" customWidth="1"/>
    <col min="2" max="2" width="25.28515625" style="117" customWidth="1"/>
    <col min="3" max="3" width="73.42578125" style="114" customWidth="1"/>
    <col min="4" max="4" width="44.85546875" style="114" customWidth="1"/>
    <col min="5" max="5" width="25.7109375" style="69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4.5703125" style="82" bestFit="1" customWidth="1"/>
    <col min="12" max="16384" width="23.42578125" style="82"/>
  </cols>
  <sheetData>
    <row r="1" spans="1:11" ht="25.5" customHeight="1" x14ac:dyDescent="0.25">
      <c r="A1" s="193" t="s">
        <v>2144</v>
      </c>
      <c r="B1" s="194"/>
      <c r="C1" s="194"/>
      <c r="D1" s="194"/>
      <c r="E1" s="195"/>
      <c r="F1" s="188" t="s">
        <v>2540</v>
      </c>
      <c r="G1" s="189"/>
      <c r="H1" s="100">
        <f>COUNTIF(A:E,"2 Gavetas Vacías + 1 Fallando")</f>
        <v>2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90" t="s">
        <v>2691</v>
      </c>
      <c r="B2" s="191"/>
      <c r="C2" s="191"/>
      <c r="D2" s="191"/>
      <c r="E2" s="192"/>
      <c r="F2" s="99" t="s">
        <v>2539</v>
      </c>
      <c r="G2" s="98">
        <f>G3+G4</f>
        <v>74</v>
      </c>
      <c r="H2" s="99" t="s">
        <v>2549</v>
      </c>
      <c r="I2" s="98">
        <f>COUNTIF(A:E,"Abastecido")</f>
        <v>20</v>
      </c>
      <c r="J2" s="99" t="s">
        <v>2566</v>
      </c>
      <c r="K2" s="98">
        <f>COUNTIF(REPORTE!A:Q,"REINICIO FALLIDO")</f>
        <v>5</v>
      </c>
    </row>
    <row r="3" spans="1:11" ht="18" x14ac:dyDescent="0.25">
      <c r="A3" s="123"/>
      <c r="B3" s="141"/>
      <c r="C3" s="124"/>
      <c r="D3" s="124"/>
      <c r="E3" s="131"/>
      <c r="F3" s="99" t="s">
        <v>2538</v>
      </c>
      <c r="G3" s="98">
        <f>COUNTIF(REPORTE!A:Q,"fuera de Servicio")</f>
        <v>74</v>
      </c>
      <c r="H3" s="99" t="s">
        <v>2545</v>
      </c>
      <c r="I3" s="98">
        <f>COUNTIF(A:E,"Gavetas Vacías + Gavetas Fallando")</f>
        <v>6</v>
      </c>
      <c r="J3" s="99" t="s">
        <v>2567</v>
      </c>
      <c r="K3" s="98">
        <f>COUNTIF(REPORTE!A:Q,"CARGA FALLIDA")</f>
        <v>0</v>
      </c>
    </row>
    <row r="4" spans="1:11" ht="18.75" thickBot="1" x14ac:dyDescent="0.3">
      <c r="A4" s="130" t="s">
        <v>2406</v>
      </c>
      <c r="B4" s="139">
        <v>44427.25</v>
      </c>
      <c r="C4" s="124"/>
      <c r="D4" s="124"/>
      <c r="E4" s="145"/>
      <c r="F4" s="99" t="s">
        <v>2535</v>
      </c>
      <c r="G4" s="98">
        <f>COUNTIF(REPORTE!A:Q,"En Servicio")</f>
        <v>0</v>
      </c>
      <c r="H4" s="99" t="s">
        <v>2548</v>
      </c>
      <c r="I4" s="98">
        <f>COUNTIF(A:E,"Solucionado")</f>
        <v>7</v>
      </c>
      <c r="J4" s="99" t="s">
        <v>2568</v>
      </c>
      <c r="K4" s="98">
        <f>COUNTIF(REPORTE!A:Q,"PRINTER ")</f>
        <v>0</v>
      </c>
    </row>
    <row r="5" spans="1:11" ht="18.75" thickBot="1" x14ac:dyDescent="0.3">
      <c r="A5" s="130" t="s">
        <v>2407</v>
      </c>
      <c r="B5" s="139">
        <v>44427.708333333336</v>
      </c>
      <c r="C5" s="148"/>
      <c r="D5" s="124"/>
      <c r="E5" s="145"/>
      <c r="F5" s="99" t="s">
        <v>2536</v>
      </c>
      <c r="G5" s="98">
        <f>COUNTIF(REPORTE!A:Q,"REINICIO EXITOSO")</f>
        <v>0</v>
      </c>
      <c r="H5" s="99" t="s">
        <v>2542</v>
      </c>
      <c r="I5" s="98">
        <f>I1+H1+J1</f>
        <v>13</v>
      </c>
      <c r="J5" s="123"/>
      <c r="K5" s="123"/>
    </row>
    <row r="6" spans="1:11" ht="18" x14ac:dyDescent="0.25">
      <c r="A6" s="123"/>
      <c r="B6" s="141"/>
      <c r="C6" s="124"/>
      <c r="D6" s="124"/>
      <c r="E6" s="132"/>
      <c r="F6" s="99" t="s">
        <v>2537</v>
      </c>
      <c r="G6" s="98">
        <f>COUNTIF(REPORTE!A:Q,"CARGA EXITOSA")</f>
        <v>0</v>
      </c>
      <c r="H6" s="99" t="s">
        <v>2546</v>
      </c>
      <c r="I6" s="98">
        <f>COUNTIF(A:E,"GAVETA DE RECHAZO LLENA")</f>
        <v>1</v>
      </c>
      <c r="J6" s="123"/>
      <c r="K6" s="123"/>
    </row>
    <row r="7" spans="1:11" ht="18" customHeight="1" x14ac:dyDescent="0.25">
      <c r="A7" s="182" t="s">
        <v>2570</v>
      </c>
      <c r="B7" s="183"/>
      <c r="C7" s="183"/>
      <c r="D7" s="183"/>
      <c r="E7" s="184"/>
      <c r="F7" s="99" t="s">
        <v>2541</v>
      </c>
      <c r="G7" s="98">
        <f>COUNTIF(A:E,"Sin Efectivo")</f>
        <v>9</v>
      </c>
      <c r="H7" s="99" t="s">
        <v>2547</v>
      </c>
      <c r="I7" s="98">
        <f>COUNTIF(A:E,"GAVETA DE DEPOSITO LLENA")</f>
        <v>5</v>
      </c>
      <c r="J7" s="123"/>
      <c r="K7" s="123"/>
    </row>
    <row r="8" spans="1:11" ht="18" x14ac:dyDescent="0.25">
      <c r="A8" s="135" t="s">
        <v>15</v>
      </c>
      <c r="B8" s="135" t="s">
        <v>2408</v>
      </c>
      <c r="C8" s="135" t="s">
        <v>46</v>
      </c>
      <c r="D8" s="135" t="s">
        <v>2411</v>
      </c>
      <c r="E8" s="135" t="s">
        <v>2409</v>
      </c>
    </row>
    <row r="9" spans="1:11" s="108" customFormat="1" ht="18" x14ac:dyDescent="0.25">
      <c r="A9" s="136" t="str">
        <f>VLOOKUP(B9,'[2]LISTADO ATM'!$A$2:$C$922,3,0)</f>
        <v>NORTE</v>
      </c>
      <c r="B9" s="157">
        <v>736</v>
      </c>
      <c r="C9" s="136" t="str">
        <f>VLOOKUP(B9,'[2]LISTADO ATM'!$A$2:$B$922,2,0)</f>
        <v xml:space="preserve">ATM Oficina Puerto Plata I </v>
      </c>
      <c r="D9" s="134" t="s">
        <v>2618</v>
      </c>
      <c r="E9" s="152">
        <v>3335993296</v>
      </c>
    </row>
    <row r="10" spans="1:11" s="108" customFormat="1" ht="18" x14ac:dyDescent="0.25">
      <c r="A10" s="136" t="str">
        <f>VLOOKUP(B10,'[2]LISTADO ATM'!$A$2:$C$922,3,0)</f>
        <v>DISTRITO NACIONAL</v>
      </c>
      <c r="B10" s="157">
        <v>577</v>
      </c>
      <c r="C10" s="136" t="str">
        <f>VLOOKUP(B10,'[2]LISTADO ATM'!$A$2:$B$922,2,0)</f>
        <v xml:space="preserve">ATM Olé Ave. Duarte </v>
      </c>
      <c r="D10" s="134" t="s">
        <v>2618</v>
      </c>
      <c r="E10" s="152">
        <v>3335991586</v>
      </c>
    </row>
    <row r="11" spans="1:11" s="108" customFormat="1" ht="18" x14ac:dyDescent="0.25">
      <c r="A11" s="158" t="str">
        <f>VLOOKUP(B11,'[2]LISTADO ATM'!$A$2:$C$822,3,0)</f>
        <v>DISTRITO NACIONAL</v>
      </c>
      <c r="B11" s="157">
        <v>911</v>
      </c>
      <c r="C11" s="136" t="str">
        <f>VLOOKUP(B11,'[2]LISTADO ATM'!$A$2:$B$822,2,0)</f>
        <v xml:space="preserve">ATM Oficina Venezuela II </v>
      </c>
      <c r="D11" s="134" t="s">
        <v>2618</v>
      </c>
      <c r="E11" s="149">
        <v>3335993310</v>
      </c>
    </row>
    <row r="12" spans="1:11" s="108" customFormat="1" ht="18" customHeight="1" x14ac:dyDescent="0.25">
      <c r="A12" s="136" t="str">
        <f>VLOOKUP(B12,'[2]LISTADO ATM'!$A$2:$C$922,3,0)</f>
        <v>NORTE</v>
      </c>
      <c r="B12" s="157">
        <v>633</v>
      </c>
      <c r="C12" s="136" t="str">
        <f>VLOOKUP(B12,'[2]LISTADO ATM'!$A$2:$B$922,2,0)</f>
        <v xml:space="preserve">ATM Autobanco Las Colinas </v>
      </c>
      <c r="D12" s="134" t="s">
        <v>2618</v>
      </c>
      <c r="E12" s="152">
        <v>3335993958</v>
      </c>
    </row>
    <row r="13" spans="1:11" s="108" customFormat="1" ht="18" x14ac:dyDescent="0.25">
      <c r="A13" s="136" t="str">
        <f>VLOOKUP(B13,'[2]LISTADO ATM'!$A$2:$C$922,3,0)</f>
        <v>DISTRITO NACIONAL</v>
      </c>
      <c r="B13" s="157">
        <v>900</v>
      </c>
      <c r="C13" s="136" t="str">
        <f>VLOOKUP(B13,'[2]LISTADO ATM'!$A$2:$B$922,2,0)</f>
        <v xml:space="preserve">ATM UNP Merca Santo Domingo </v>
      </c>
      <c r="D13" s="134" t="s">
        <v>2618</v>
      </c>
      <c r="E13" s="152">
        <v>3335993947</v>
      </c>
    </row>
    <row r="14" spans="1:11" s="108" customFormat="1" ht="18" x14ac:dyDescent="0.25">
      <c r="A14" s="136" t="str">
        <f>VLOOKUP(B14,'[2]LISTADO ATM'!$A$2:$C$922,3,0)</f>
        <v>DISTRITO NACIONAL</v>
      </c>
      <c r="B14" s="157">
        <v>719</v>
      </c>
      <c r="C14" s="136" t="str">
        <f>VLOOKUP(B14,'[2]LISTADO ATM'!$A$2:$B$922,2,0)</f>
        <v xml:space="preserve">ATM Ayuntamiento Municipal San Luís </v>
      </c>
      <c r="D14" s="134" t="s">
        <v>2618</v>
      </c>
      <c r="E14" s="152">
        <v>3335993902</v>
      </c>
    </row>
    <row r="15" spans="1:11" s="108" customFormat="1" ht="18" x14ac:dyDescent="0.25">
      <c r="A15" s="136" t="str">
        <f>VLOOKUP(B15,'[2]LISTADO ATM'!$A$2:$C$922,3,0)</f>
        <v>DISTRITO NACIONAL</v>
      </c>
      <c r="B15" s="157">
        <v>958</v>
      </c>
      <c r="C15" s="136" t="str">
        <f>VLOOKUP(B15,'[2]LISTADO ATM'!$A$2:$B$922,2,0)</f>
        <v xml:space="preserve">ATM Olé Aut. San Isidro </v>
      </c>
      <c r="D15" s="134" t="s">
        <v>2618</v>
      </c>
      <c r="E15" s="152">
        <v>3335993309</v>
      </c>
    </row>
    <row r="16" spans="1:11" s="108" customFormat="1" ht="18" customHeight="1" x14ac:dyDescent="0.25">
      <c r="A16" s="136" t="str">
        <f>VLOOKUP(B16,'[2]LISTADO ATM'!$A$2:$C$922,3,0)</f>
        <v>DISTRITO NACIONAL</v>
      </c>
      <c r="B16" s="157">
        <v>600</v>
      </c>
      <c r="C16" s="136" t="str">
        <f>VLOOKUP(B16,'[2]LISTADO ATM'!$A$2:$B$922,2,0)</f>
        <v>ATM S/M Bravo Hipica</v>
      </c>
      <c r="D16" s="134" t="s">
        <v>2618</v>
      </c>
      <c r="E16" s="152">
        <v>3335993330</v>
      </c>
    </row>
    <row r="17" spans="1:5" s="108" customFormat="1" ht="18.75" customHeight="1" x14ac:dyDescent="0.25">
      <c r="A17" s="136" t="str">
        <f>VLOOKUP(B17,'[2]LISTADO ATM'!$A$2:$C$922,3,0)</f>
        <v>DISTRITO NACIONAL</v>
      </c>
      <c r="B17" s="157">
        <v>169</v>
      </c>
      <c r="C17" s="136" t="str">
        <f>VLOOKUP(B17,'[2]LISTADO ATM'!$A$2:$B$922,2,0)</f>
        <v xml:space="preserve">ATM Oficina Caonabo </v>
      </c>
      <c r="D17" s="134" t="s">
        <v>2618</v>
      </c>
      <c r="E17" s="152">
        <v>3335993956</v>
      </c>
    </row>
    <row r="18" spans="1:5" s="108" customFormat="1" ht="18" customHeight="1" x14ac:dyDescent="0.25">
      <c r="A18" s="136" t="str">
        <f>VLOOKUP(B18,'[2]LISTADO ATM'!$A$2:$C$922,3,0)</f>
        <v>DISTRITO NACIONAL</v>
      </c>
      <c r="B18" s="157">
        <v>993</v>
      </c>
      <c r="C18" s="136" t="str">
        <f>VLOOKUP(B18,'[2]LISTADO ATM'!$A$2:$B$922,2,0)</f>
        <v xml:space="preserve">ATM Centro Medico Integral II </v>
      </c>
      <c r="D18" s="134" t="s">
        <v>2618</v>
      </c>
      <c r="E18" s="152">
        <v>3335993292</v>
      </c>
    </row>
    <row r="19" spans="1:5" s="108" customFormat="1" ht="18" customHeight="1" x14ac:dyDescent="0.25">
      <c r="A19" s="136" t="str">
        <f>VLOOKUP(B19,'[2]LISTADO ATM'!$A$2:$C$922,3,0)</f>
        <v>DISTRITO NACIONAL</v>
      </c>
      <c r="B19" s="157">
        <v>904</v>
      </c>
      <c r="C19" s="136" t="str">
        <f>VLOOKUP(B19,'[2]LISTADO ATM'!$A$2:$B$922,2,0)</f>
        <v xml:space="preserve">ATM Oficina Multicentro La Sirena Churchill </v>
      </c>
      <c r="D19" s="134" t="s">
        <v>2618</v>
      </c>
      <c r="E19" s="152">
        <v>3335993293</v>
      </c>
    </row>
    <row r="20" spans="1:5" s="114" customFormat="1" ht="18" customHeight="1" x14ac:dyDescent="0.25">
      <c r="A20" s="136" t="str">
        <f>VLOOKUP(B20,'[2]LISTADO ATM'!$A$2:$C$922,3,0)</f>
        <v>NORTE</v>
      </c>
      <c r="B20" s="157">
        <v>662</v>
      </c>
      <c r="C20" s="136" t="str">
        <f>VLOOKUP(B20,'[2]LISTADO ATM'!$A$2:$B$922,2,0)</f>
        <v>ATM UTESA (Santiago)</v>
      </c>
      <c r="D20" s="134" t="s">
        <v>2618</v>
      </c>
      <c r="E20" s="152">
        <v>3335994045</v>
      </c>
    </row>
    <row r="21" spans="1:5" s="114" customFormat="1" ht="18" customHeight="1" x14ac:dyDescent="0.25">
      <c r="A21" s="136" t="str">
        <f>VLOOKUP(B21,'[2]LISTADO ATM'!$A$2:$C$922,3,0)</f>
        <v>DISTRITO NACIONAL</v>
      </c>
      <c r="B21" s="157">
        <v>85</v>
      </c>
      <c r="C21" s="136" t="str">
        <f>VLOOKUP(B21,'[2]LISTADO ATM'!$A$2:$B$922,2,0)</f>
        <v xml:space="preserve">ATM Oficina San Isidro (Fuerza Aérea) </v>
      </c>
      <c r="D21" s="134" t="s">
        <v>2618</v>
      </c>
      <c r="E21" s="152" t="s">
        <v>2662</v>
      </c>
    </row>
    <row r="22" spans="1:5" s="114" customFormat="1" ht="18" customHeight="1" x14ac:dyDescent="0.25">
      <c r="A22" s="136" t="str">
        <f>VLOOKUP(B22,'[2]LISTADO ATM'!$A$2:$C$922,3,0)</f>
        <v>ESTE</v>
      </c>
      <c r="B22" s="157">
        <v>651</v>
      </c>
      <c r="C22" s="136" t="str">
        <f>VLOOKUP(B22,'[2]LISTADO ATM'!$A$2:$B$922,2,0)</f>
        <v>ATM Eco Petroleo Romana</v>
      </c>
      <c r="D22" s="134" t="s">
        <v>2618</v>
      </c>
      <c r="E22" s="152" t="s">
        <v>2646</v>
      </c>
    </row>
    <row r="23" spans="1:5" s="114" customFormat="1" ht="18" customHeight="1" x14ac:dyDescent="0.25">
      <c r="A23" s="136" t="str">
        <f>VLOOKUP(B23,'[2]LISTADO ATM'!$A$2:$C$822,3,0)</f>
        <v>SUR</v>
      </c>
      <c r="B23" s="157">
        <v>470</v>
      </c>
      <c r="C23" s="136" t="str">
        <f>VLOOKUP(B23,'[2]LISTADO ATM'!$A$2:$B$822,2,0)</f>
        <v xml:space="preserve">ATM Hospital Taiwán (Azua) </v>
      </c>
      <c r="D23" s="134" t="s">
        <v>2618</v>
      </c>
      <c r="E23" s="157" t="s">
        <v>2627</v>
      </c>
    </row>
    <row r="24" spans="1:5" s="114" customFormat="1" ht="18" customHeight="1" x14ac:dyDescent="0.25">
      <c r="A24" s="158" t="str">
        <f>VLOOKUP(B24,'[2]LISTADO ATM'!$A$2:$C$822,3,0)</f>
        <v>DISTRITO NACIONAL</v>
      </c>
      <c r="B24" s="157">
        <v>162</v>
      </c>
      <c r="C24" s="136" t="str">
        <f>VLOOKUP(B24,'[2]LISTADO ATM'!$A$2:$B$822,2,0)</f>
        <v xml:space="preserve">ATM Oficina Tiradentes I </v>
      </c>
      <c r="D24" s="134" t="s">
        <v>2618</v>
      </c>
      <c r="E24" s="149">
        <v>3335993308</v>
      </c>
    </row>
    <row r="25" spans="1:5" s="114" customFormat="1" ht="18" customHeight="1" x14ac:dyDescent="0.25">
      <c r="A25" s="158" t="str">
        <f>VLOOKUP(B25,'[2]LISTADO ATM'!$A$2:$C$822,3,0)</f>
        <v>DISTRITO NACIONAL</v>
      </c>
      <c r="B25" s="157">
        <v>231</v>
      </c>
      <c r="C25" s="136" t="str">
        <f>VLOOKUP(B25,'[2]LISTADO ATM'!$A$2:$B$822,2,0)</f>
        <v xml:space="preserve">ATM Oficina Zona Oriental </v>
      </c>
      <c r="D25" s="134" t="s">
        <v>2618</v>
      </c>
      <c r="E25" s="149">
        <v>3335992819</v>
      </c>
    </row>
    <row r="26" spans="1:5" s="114" customFormat="1" ht="18" customHeight="1" x14ac:dyDescent="0.25">
      <c r="A26" s="158" t="str">
        <f>VLOOKUP(B26,'[2]LISTADO ATM'!$A$2:$C$822,3,0)</f>
        <v>NORTE</v>
      </c>
      <c r="B26" s="157">
        <v>632</v>
      </c>
      <c r="C26" s="136" t="str">
        <f>VLOOKUP(B26,'[2]LISTADO ATM'!$A$2:$B$822,2,0)</f>
        <v xml:space="preserve">ATM Autobanco Gurabo </v>
      </c>
      <c r="D26" s="134" t="s">
        <v>2618</v>
      </c>
      <c r="E26" s="152">
        <v>3335994352</v>
      </c>
    </row>
    <row r="27" spans="1:5" s="114" customFormat="1" ht="18.75" customHeight="1" x14ac:dyDescent="0.25">
      <c r="A27" s="158" t="str">
        <f>VLOOKUP(B27,'[2]LISTADO ATM'!$A$2:$C$822,3,0)</f>
        <v>DISTRITO NACIONAL</v>
      </c>
      <c r="B27" s="157">
        <v>354</v>
      </c>
      <c r="C27" s="136" t="str">
        <f>VLOOKUP(B27,'[2]LISTADO ATM'!$A$2:$B$822,2,0)</f>
        <v xml:space="preserve">ATM Oficina Núñez de Cáceres II </v>
      </c>
      <c r="D27" s="134" t="s">
        <v>2618</v>
      </c>
      <c r="E27" s="152">
        <v>3335993916</v>
      </c>
    </row>
    <row r="28" spans="1:5" s="123" customFormat="1" ht="18.75" customHeight="1" x14ac:dyDescent="0.25">
      <c r="A28" s="158" t="str">
        <f>VLOOKUP(B28,'[2]LISTADO ATM'!$A$2:$C$822,3,0)</f>
        <v>DISTRITO NACIONAL</v>
      </c>
      <c r="B28" s="157">
        <v>925</v>
      </c>
      <c r="C28" s="136" t="str">
        <f>VLOOKUP(B28,'[2]LISTADO ATM'!$A$2:$B$822,2,0)</f>
        <v xml:space="preserve">ATM Oficina Plaza Lama Av. 27 de Febrero </v>
      </c>
      <c r="D28" s="134" t="s">
        <v>2618</v>
      </c>
      <c r="E28" s="157">
        <v>3335994436</v>
      </c>
    </row>
    <row r="29" spans="1:5" s="123" customFormat="1" ht="18.75" customHeight="1" thickBot="1" x14ac:dyDescent="0.3">
      <c r="A29" s="126" t="s">
        <v>2463</v>
      </c>
      <c r="B29" s="153">
        <f>COUNT(B9:B28)</f>
        <v>20</v>
      </c>
      <c r="C29" s="185"/>
      <c r="D29" s="186"/>
      <c r="E29" s="187"/>
    </row>
    <row r="30" spans="1:5" s="123" customFormat="1" ht="18.75" customHeight="1" x14ac:dyDescent="0.25">
      <c r="B30" s="128"/>
      <c r="E30" s="128"/>
    </row>
    <row r="31" spans="1:5" s="123" customFormat="1" ht="18.75" customHeight="1" x14ac:dyDescent="0.25">
      <c r="A31" s="182" t="s">
        <v>2571</v>
      </c>
      <c r="B31" s="183"/>
      <c r="C31" s="183"/>
      <c r="D31" s="183"/>
      <c r="E31" s="184"/>
    </row>
    <row r="32" spans="1:5" s="123" customFormat="1" ht="18.75" customHeight="1" x14ac:dyDescent="0.25">
      <c r="A32" s="135" t="s">
        <v>15</v>
      </c>
      <c r="B32" s="135" t="s">
        <v>2408</v>
      </c>
      <c r="C32" s="135" t="s">
        <v>46</v>
      </c>
      <c r="D32" s="135" t="s">
        <v>2411</v>
      </c>
      <c r="E32" s="135" t="s">
        <v>2409</v>
      </c>
    </row>
    <row r="33" spans="1:10" s="114" customFormat="1" ht="18.75" customHeight="1" x14ac:dyDescent="0.25">
      <c r="A33" s="159" t="str">
        <f>VLOOKUP(B33,'[2]LISTADO ATM'!$A$2:$C$822,3,0)</f>
        <v>SUR</v>
      </c>
      <c r="B33" s="136">
        <v>252</v>
      </c>
      <c r="C33" s="159" t="str">
        <f>VLOOKUP(B33,'[2]LISTADO ATM'!$A$2:$B$822,2,0)</f>
        <v xml:space="preserve">ATM Banco Agrícola (Barahona) </v>
      </c>
      <c r="D33" s="134" t="s">
        <v>2531</v>
      </c>
      <c r="E33" s="149">
        <v>3335993325</v>
      </c>
    </row>
    <row r="34" spans="1:10" s="114" customFormat="1" ht="18.75" customHeight="1" x14ac:dyDescent="0.25">
      <c r="A34" s="159" t="str">
        <f>VLOOKUP(B34,'[2]LISTADO ATM'!$A$2:$C$822,3,0)</f>
        <v>NORTE</v>
      </c>
      <c r="B34" s="136">
        <v>304</v>
      </c>
      <c r="C34" s="159" t="str">
        <f>VLOOKUP(B34,'[2]LISTADO ATM'!$A$2:$B$822,2,0)</f>
        <v xml:space="preserve">ATM Multicentro La Sirena Estrella Sadhala </v>
      </c>
      <c r="D34" s="134" t="s">
        <v>2531</v>
      </c>
      <c r="E34" s="149">
        <v>3335993306</v>
      </c>
    </row>
    <row r="35" spans="1:10" s="114" customFormat="1" ht="18" customHeight="1" x14ac:dyDescent="0.25">
      <c r="A35" s="159" t="str">
        <f>VLOOKUP(B35,'[2]LISTADO ATM'!$A$2:$C$822,3,0)</f>
        <v>DISTRITO NACIONAL</v>
      </c>
      <c r="B35" s="136">
        <v>536</v>
      </c>
      <c r="C35" s="159" t="str">
        <f>VLOOKUP(B35,'[2]LISTADO ATM'!$A$2:$B$822,2,0)</f>
        <v xml:space="preserve">ATM Super Lama San Isidro </v>
      </c>
      <c r="D35" s="134" t="s">
        <v>2531</v>
      </c>
      <c r="E35" s="149">
        <v>3335993305</v>
      </c>
    </row>
    <row r="36" spans="1:10" s="114" customFormat="1" ht="18.75" customHeight="1" x14ac:dyDescent="0.25">
      <c r="A36" s="159" t="str">
        <f>VLOOKUP(B36,'[2]LISTADO ATM'!$A$2:$C$822,3,0)</f>
        <v>NORTE</v>
      </c>
      <c r="B36" s="136">
        <v>266</v>
      </c>
      <c r="C36" s="159" t="str">
        <f>VLOOKUP(B36,'[2]LISTADO ATM'!$A$2:$B$822,2,0)</f>
        <v xml:space="preserve">ATM Oficina Villa Francisca </v>
      </c>
      <c r="D36" s="134" t="s">
        <v>2531</v>
      </c>
      <c r="E36" s="149" t="s">
        <v>2642</v>
      </c>
      <c r="G36" s="122"/>
    </row>
    <row r="37" spans="1:10" s="114" customFormat="1" ht="18" customHeight="1" x14ac:dyDescent="0.25">
      <c r="A37" s="159" t="str">
        <f>VLOOKUP(B37,'[2]LISTADO ATM'!$A$2:$C$822,3,0)</f>
        <v>DISTRITO NACIONAL</v>
      </c>
      <c r="B37" s="136">
        <v>231</v>
      </c>
      <c r="C37" s="159" t="str">
        <f>VLOOKUP(B37,'[2]LISTADO ATM'!$A$2:$B$822,2,0)</f>
        <v xml:space="preserve">ATM Oficina Zona Oriental </v>
      </c>
      <c r="D37" s="134" t="s">
        <v>2531</v>
      </c>
      <c r="E37" s="149">
        <v>3335993930</v>
      </c>
      <c r="F37" s="122"/>
      <c r="G37" s="122"/>
      <c r="H37" s="122"/>
      <c r="I37" s="122"/>
      <c r="J37" s="122"/>
    </row>
    <row r="38" spans="1:10" s="114" customFormat="1" ht="18.75" customHeight="1" x14ac:dyDescent="0.25">
      <c r="A38" s="159" t="str">
        <f>VLOOKUP(B38,'[2]LISTADO ATM'!$A$2:$C$822,3,0)</f>
        <v>DISTRITO NACIONAL</v>
      </c>
      <c r="B38" s="136">
        <v>70</v>
      </c>
      <c r="C38" s="159" t="str">
        <f>VLOOKUP(B38,'[2]LISTADO ATM'!$A$2:$B$822,2,0)</f>
        <v xml:space="preserve">ATM Autoservicio Plaza Lama Zona Oriental </v>
      </c>
      <c r="D38" s="134" t="s">
        <v>2531</v>
      </c>
      <c r="E38" s="149">
        <v>3335991612</v>
      </c>
      <c r="F38" s="122"/>
      <c r="G38" s="122"/>
      <c r="H38" s="122"/>
      <c r="I38" s="122"/>
      <c r="J38" s="122"/>
    </row>
    <row r="39" spans="1:10" s="122" customFormat="1" ht="18" customHeight="1" x14ac:dyDescent="0.25">
      <c r="A39" s="159" t="str">
        <f>VLOOKUP(B39,'[2]LISTADO ATM'!$A$2:$C$822,3,0)</f>
        <v>DISTRITO NACIONAL</v>
      </c>
      <c r="B39" s="136">
        <v>818</v>
      </c>
      <c r="C39" s="159" t="str">
        <f>VLOOKUP(B39,'[2]LISTADO ATM'!$A$2:$B$822,2,0)</f>
        <v xml:space="preserve">ATM Juridicción Inmobiliaria </v>
      </c>
      <c r="D39" s="134" t="s">
        <v>2531</v>
      </c>
      <c r="E39" s="149">
        <v>3335991196</v>
      </c>
    </row>
    <row r="40" spans="1:10" s="122" customFormat="1" ht="18.75" customHeight="1" thickBot="1" x14ac:dyDescent="0.3">
      <c r="A40" s="126" t="s">
        <v>2463</v>
      </c>
      <c r="B40" s="153">
        <f>COUNT(B33:B39)</f>
        <v>7</v>
      </c>
      <c r="C40" s="185"/>
      <c r="D40" s="186"/>
      <c r="E40" s="187"/>
    </row>
    <row r="41" spans="1:10" s="122" customFormat="1" ht="18.75" customHeight="1" thickBot="1" x14ac:dyDescent="0.3">
      <c r="A41" s="123"/>
      <c r="B41" s="128"/>
      <c r="C41" s="123"/>
      <c r="D41" s="123"/>
      <c r="E41" s="128"/>
    </row>
    <row r="42" spans="1:10" s="122" customFormat="1" ht="18.75" customHeight="1" thickBot="1" x14ac:dyDescent="0.3">
      <c r="A42" s="177" t="s">
        <v>2464</v>
      </c>
      <c r="B42" s="178"/>
      <c r="C42" s="178"/>
      <c r="D42" s="178"/>
      <c r="E42" s="179"/>
    </row>
    <row r="43" spans="1:10" s="122" customFormat="1" ht="18" customHeight="1" x14ac:dyDescent="0.25">
      <c r="A43" s="125" t="s">
        <v>15</v>
      </c>
      <c r="B43" s="135" t="s">
        <v>2408</v>
      </c>
      <c r="C43" s="125" t="s">
        <v>46</v>
      </c>
      <c r="D43" s="125" t="s">
        <v>2411</v>
      </c>
      <c r="E43" s="135" t="s">
        <v>2409</v>
      </c>
    </row>
    <row r="44" spans="1:10" s="122" customFormat="1" ht="18" x14ac:dyDescent="0.25">
      <c r="A44" s="136" t="str">
        <f>VLOOKUP(B44,'[2]LISTADO ATM'!$A$2:$C$922,3,0)</f>
        <v>DISTRITO NACIONAL</v>
      </c>
      <c r="B44" s="157">
        <v>811</v>
      </c>
      <c r="C44" s="136" t="str">
        <f>VLOOKUP(B44,'[2]LISTADO ATM'!$A$2:$B$922,2,0)</f>
        <v xml:space="preserve">ATM Almacenes Unidos </v>
      </c>
      <c r="D44" s="144" t="s">
        <v>2429</v>
      </c>
      <c r="E44" s="152" t="s">
        <v>2645</v>
      </c>
    </row>
    <row r="45" spans="1:10" s="114" customFormat="1" ht="18" customHeight="1" x14ac:dyDescent="0.25">
      <c r="A45" s="136" t="str">
        <f>VLOOKUP(B45,'[2]LISTADO ATM'!$A$2:$C$922,3,0)</f>
        <v>DISTRITO NACIONAL</v>
      </c>
      <c r="B45" s="157">
        <v>717</v>
      </c>
      <c r="C45" s="136" t="str">
        <f>VLOOKUP(B45,'[2]LISTADO ATM'!$A$2:$B$922,2,0)</f>
        <v xml:space="preserve">ATM Oficina Los Alcarrizos </v>
      </c>
      <c r="D45" s="144" t="s">
        <v>2429</v>
      </c>
      <c r="E45" s="152">
        <v>3335993897</v>
      </c>
      <c r="F45" s="122"/>
      <c r="G45" s="122"/>
      <c r="H45" s="122"/>
      <c r="I45" s="122"/>
      <c r="J45" s="122"/>
    </row>
    <row r="46" spans="1:10" s="114" customFormat="1" ht="18.75" customHeight="1" x14ac:dyDescent="0.25">
      <c r="A46" s="136" t="str">
        <f>VLOOKUP(B46,'[2]LISTADO ATM'!$A$2:$C$922,3,0)</f>
        <v>SUR</v>
      </c>
      <c r="B46" s="157">
        <v>592</v>
      </c>
      <c r="C46" s="136" t="str">
        <f>VLOOKUP(B46,'[2]LISTADO ATM'!$A$2:$B$922,2,0)</f>
        <v xml:space="preserve">ATM Centro de Caja San Cristóbal I </v>
      </c>
      <c r="D46" s="144" t="s">
        <v>2429</v>
      </c>
      <c r="E46" s="152">
        <v>3335994387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6" t="str">
        <f>VLOOKUP(B47,'[2]LISTADO ATM'!$A$2:$C$922,3,0)</f>
        <v>DISTRITO NACIONAL</v>
      </c>
      <c r="B47" s="157">
        <v>514</v>
      </c>
      <c r="C47" s="136" t="str">
        <f>VLOOKUP(B47,'[2]LISTADO ATM'!$A$2:$B$922,2,0)</f>
        <v>ATM Autoservicio Charles de Gaulle</v>
      </c>
      <c r="D47" s="144" t="s">
        <v>2429</v>
      </c>
      <c r="E47" s="152">
        <v>3335994506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6" t="str">
        <f>VLOOKUP(B48,'[2]LISTADO ATM'!$A$2:$C$922,3,0)</f>
        <v>SUR</v>
      </c>
      <c r="B48" s="157">
        <v>733</v>
      </c>
      <c r="C48" s="136" t="str">
        <f>VLOOKUP(B48,'[2]LISTADO ATM'!$A$2:$B$922,2,0)</f>
        <v xml:space="preserve">ATM Zona Franca Perdenales </v>
      </c>
      <c r="D48" s="144" t="s">
        <v>2429</v>
      </c>
      <c r="E48" s="152">
        <v>3335994550</v>
      </c>
      <c r="F48" s="122"/>
      <c r="G48" s="122"/>
      <c r="H48" s="122"/>
      <c r="I48" s="122"/>
      <c r="J48" s="122"/>
    </row>
    <row r="49" spans="1:10" s="114" customFormat="1" ht="18" customHeight="1" x14ac:dyDescent="0.25">
      <c r="A49" s="158" t="str">
        <f>VLOOKUP(B49,'[2]LISTADO ATM'!$A$2:$C$922,3,0)</f>
        <v>ESTE</v>
      </c>
      <c r="B49" s="157">
        <v>219</v>
      </c>
      <c r="C49" s="136" t="str">
        <f>VLOOKUP(B49,'[2]LISTADO ATM'!$A$2:$B$922,2,0)</f>
        <v xml:space="preserve">ATM Oficina La Altagracia (Higuey) </v>
      </c>
      <c r="D49" s="144" t="s">
        <v>2429</v>
      </c>
      <c r="E49" s="149">
        <v>3335994759</v>
      </c>
      <c r="F49" s="122"/>
      <c r="G49" s="122"/>
      <c r="H49" s="122"/>
      <c r="I49" s="122"/>
      <c r="J49" s="122"/>
    </row>
    <row r="50" spans="1:10" s="114" customFormat="1" ht="18.75" customHeight="1" x14ac:dyDescent="0.25">
      <c r="A50" s="158" t="str">
        <f>VLOOKUP(B50,'[2]LISTADO ATM'!$A$2:$C$922,3,0)</f>
        <v>DISTRITO NACIONAL</v>
      </c>
      <c r="B50" s="157">
        <v>722</v>
      </c>
      <c r="C50" s="136" t="str">
        <f>VLOOKUP(B50,'[2]LISTADO ATM'!$A$2:$B$922,2,0)</f>
        <v xml:space="preserve">ATM Oficina Charles de Gaulle III </v>
      </c>
      <c r="D50" s="144" t="s">
        <v>2429</v>
      </c>
      <c r="E50" s="149">
        <v>3335994764</v>
      </c>
      <c r="F50" s="122"/>
      <c r="G50" s="122"/>
      <c r="H50" s="122"/>
      <c r="I50" s="122"/>
      <c r="J50" s="122"/>
    </row>
    <row r="51" spans="1:10" s="114" customFormat="1" ht="18" customHeight="1" x14ac:dyDescent="0.25">
      <c r="A51" s="158" t="str">
        <f>VLOOKUP(B51,'[2]LISTADO ATM'!$A$2:$C$922,3,0)</f>
        <v>NORTE</v>
      </c>
      <c r="B51" s="157">
        <v>965</v>
      </c>
      <c r="C51" s="136" t="str">
        <f>VLOOKUP(B51,'[2]LISTADO ATM'!$A$2:$B$922,2,0)</f>
        <v xml:space="preserve">ATM S/M La Fuente FUN (Santiago) </v>
      </c>
      <c r="D51" s="144" t="s">
        <v>2429</v>
      </c>
      <c r="E51" s="149">
        <v>3335994839</v>
      </c>
      <c r="F51" s="122"/>
      <c r="G51" s="122"/>
      <c r="H51" s="122"/>
      <c r="I51" s="122"/>
      <c r="J51" s="122"/>
    </row>
    <row r="52" spans="1:10" s="114" customFormat="1" ht="18.75" customHeight="1" x14ac:dyDescent="0.25">
      <c r="A52" s="158" t="str">
        <f>VLOOKUP(B52,'[2]LISTADO ATM'!$A$2:$C$922,3,0)</f>
        <v>NORTE</v>
      </c>
      <c r="B52" s="157">
        <v>22</v>
      </c>
      <c r="C52" s="136" t="str">
        <f>VLOOKUP(B52,'[2]LISTADO ATM'!$A$2:$B$922,2,0)</f>
        <v>ATM S/M Olimpico (Santiago)</v>
      </c>
      <c r="D52" s="144" t="s">
        <v>2429</v>
      </c>
      <c r="E52" s="149">
        <v>3335994841</v>
      </c>
    </row>
    <row r="53" spans="1:10" s="114" customFormat="1" ht="18" customHeight="1" thickBot="1" x14ac:dyDescent="0.3">
      <c r="A53" s="126"/>
      <c r="B53" s="153">
        <f>COUNT(B44:B51)</f>
        <v>8</v>
      </c>
      <c r="C53" s="185"/>
      <c r="D53" s="186"/>
      <c r="E53" s="187"/>
    </row>
    <row r="54" spans="1:10" s="114" customFormat="1" ht="18" customHeight="1" thickBot="1" x14ac:dyDescent="0.3">
      <c r="A54" s="123"/>
      <c r="B54" s="128"/>
      <c r="C54" s="123"/>
      <c r="D54" s="123"/>
      <c r="E54" s="128"/>
    </row>
    <row r="55" spans="1:10" s="114" customFormat="1" ht="18.75" customHeight="1" x14ac:dyDescent="0.25">
      <c r="A55" s="172">
        <f>59</f>
        <v>59</v>
      </c>
      <c r="B55" s="173"/>
      <c r="C55" s="173"/>
      <c r="D55" s="173"/>
      <c r="E55" s="174"/>
    </row>
    <row r="56" spans="1:10" s="114" customFormat="1" ht="18" customHeight="1" x14ac:dyDescent="0.25">
      <c r="A56" s="135" t="s">
        <v>15</v>
      </c>
      <c r="B56" s="135" t="s">
        <v>2408</v>
      </c>
      <c r="C56" s="135" t="s">
        <v>46</v>
      </c>
      <c r="D56" s="135" t="s">
        <v>2411</v>
      </c>
      <c r="E56" s="135" t="s">
        <v>2409</v>
      </c>
    </row>
    <row r="57" spans="1:10" s="122" customFormat="1" ht="18" customHeight="1" x14ac:dyDescent="0.25">
      <c r="A57" s="136" t="str">
        <f>VLOOKUP(B57,'[2]LISTADO ATM'!$A$2:$C$822,3,0)</f>
        <v>ESTE</v>
      </c>
      <c r="B57" s="157">
        <v>673</v>
      </c>
      <c r="C57" s="136" t="str">
        <f>VLOOKUP(B57,'[2]LISTADO ATM'!$A$2:$B$822,2,0)</f>
        <v>ATM Clínica Dr. Cruz Jiminián</v>
      </c>
      <c r="D57" s="136" t="s">
        <v>2470</v>
      </c>
      <c r="E57" s="149">
        <v>3335989663</v>
      </c>
    </row>
    <row r="58" spans="1:10" s="122" customFormat="1" ht="18" customHeight="1" x14ac:dyDescent="0.25">
      <c r="A58" s="158" t="str">
        <f>VLOOKUP(B58,'[2]LISTADO ATM'!$A$2:$C$822,3,0)</f>
        <v>SUR</v>
      </c>
      <c r="B58" s="157">
        <v>537</v>
      </c>
      <c r="C58" s="136" t="str">
        <f>VLOOKUP(B58,'[2]LISTADO ATM'!$A$2:$B$822,2,0)</f>
        <v xml:space="preserve">ATM Estación Texaco Enriquillo (Barahona) </v>
      </c>
      <c r="D58" s="136" t="s">
        <v>2470</v>
      </c>
      <c r="E58" s="149" t="s">
        <v>2647</v>
      </c>
    </row>
    <row r="59" spans="1:10" s="122" customFormat="1" ht="18" customHeight="1" x14ac:dyDescent="0.25">
      <c r="A59" s="158" t="str">
        <f>VLOOKUP(B59,'[2]LISTADO ATM'!$A$2:$C$822,3,0)</f>
        <v>DISTRITO NACIONAL</v>
      </c>
      <c r="B59" s="157">
        <v>574</v>
      </c>
      <c r="C59" s="136" t="str">
        <f>VLOOKUP(B59,'[2]LISTADO ATM'!$A$2:$B$822,2,0)</f>
        <v xml:space="preserve">ATM Club Obras Públicas </v>
      </c>
      <c r="D59" s="136" t="s">
        <v>2470</v>
      </c>
      <c r="E59" s="149" t="s">
        <v>2648</v>
      </c>
    </row>
    <row r="60" spans="1:10" s="122" customFormat="1" ht="18" x14ac:dyDescent="0.25">
      <c r="A60" s="158" t="str">
        <f>VLOOKUP(B60,'[2]LISTADO ATM'!$A$2:$C$822,3,0)</f>
        <v>SUR</v>
      </c>
      <c r="B60" s="157">
        <v>766</v>
      </c>
      <c r="C60" s="136" t="str">
        <f>VLOOKUP(B60,'[2]LISTADO ATM'!$A$2:$B$822,2,0)</f>
        <v xml:space="preserve">ATM Oficina Azua II </v>
      </c>
      <c r="D60" s="136" t="s">
        <v>2470</v>
      </c>
      <c r="E60" s="149">
        <v>3335994502</v>
      </c>
    </row>
    <row r="61" spans="1:10" s="122" customFormat="1" ht="18" x14ac:dyDescent="0.25">
      <c r="A61" s="158" t="str">
        <f>VLOOKUP(B61,'[2]LISTADO ATM'!$A$2:$C$822,3,0)</f>
        <v>SUR</v>
      </c>
      <c r="B61" s="157">
        <v>765</v>
      </c>
      <c r="C61" s="136" t="str">
        <f>VLOOKUP(B61,'[2]LISTADO ATM'!$A$2:$B$822,2,0)</f>
        <v xml:space="preserve">ATM Oficina Azua I </v>
      </c>
      <c r="D61" s="136" t="s">
        <v>2470</v>
      </c>
      <c r="E61" s="149">
        <v>3335994524</v>
      </c>
    </row>
    <row r="62" spans="1:10" s="122" customFormat="1" ht="18" customHeight="1" x14ac:dyDescent="0.25">
      <c r="A62" s="158" t="str">
        <f>VLOOKUP(B62,'[2]LISTADO ATM'!$A$2:$C$822,3,0)</f>
        <v>NORTE</v>
      </c>
      <c r="B62" s="157">
        <v>63</v>
      </c>
      <c r="C62" s="136" t="str">
        <f>VLOOKUP(B62,'[2]LISTADO ATM'!$A$2:$B$822,2,0)</f>
        <v xml:space="preserve">ATM Oficina Villa Vásquez (Montecristi) </v>
      </c>
      <c r="D62" s="136" t="s">
        <v>2470</v>
      </c>
      <c r="E62" s="149">
        <v>3335994528</v>
      </c>
    </row>
    <row r="63" spans="1:10" s="123" customFormat="1" ht="18" customHeight="1" thickBot="1" x14ac:dyDescent="0.3">
      <c r="A63" s="126" t="s">
        <v>2463</v>
      </c>
      <c r="B63" s="153">
        <f>COUNT(B57:B62)</f>
        <v>6</v>
      </c>
      <c r="C63" s="133"/>
      <c r="D63" s="133"/>
      <c r="E63" s="146"/>
    </row>
    <row r="64" spans="1:10" s="123" customFormat="1" ht="18" customHeight="1" thickBot="1" x14ac:dyDescent="0.3">
      <c r="B64" s="128"/>
      <c r="E64" s="128"/>
    </row>
    <row r="65" spans="1:5" s="123" customFormat="1" ht="18" customHeight="1" x14ac:dyDescent="0.25">
      <c r="A65" s="172" t="s">
        <v>2585</v>
      </c>
      <c r="B65" s="173"/>
      <c r="C65" s="173"/>
      <c r="D65" s="173"/>
      <c r="E65" s="174"/>
    </row>
    <row r="66" spans="1:5" s="123" customFormat="1" ht="18" customHeight="1" x14ac:dyDescent="0.25">
      <c r="A66" s="135" t="s">
        <v>15</v>
      </c>
      <c r="B66" s="135" t="s">
        <v>2408</v>
      </c>
      <c r="C66" s="135" t="s">
        <v>46</v>
      </c>
      <c r="D66" s="135" t="s">
        <v>2411</v>
      </c>
      <c r="E66" s="135" t="s">
        <v>2409</v>
      </c>
    </row>
    <row r="67" spans="1:5" s="123" customFormat="1" ht="18" customHeight="1" x14ac:dyDescent="0.25">
      <c r="A67" s="159" t="str">
        <f>VLOOKUP(B67,'[2]LISTADO ATM'!$A$2:$C$822,3,0)</f>
        <v>DISTRITO NACIONAL</v>
      </c>
      <c r="B67" s="136">
        <v>793</v>
      </c>
      <c r="C67" s="159" t="str">
        <f>VLOOKUP(B67,'[2]LISTADO ATM'!$A$2:$B$822,2,0)</f>
        <v xml:space="preserve">ATM Centro de Caja Agora Mall </v>
      </c>
      <c r="D67" s="151" t="s">
        <v>2625</v>
      </c>
      <c r="E67" s="149" t="s">
        <v>2631</v>
      </c>
    </row>
    <row r="68" spans="1:5" s="123" customFormat="1" ht="18" customHeight="1" x14ac:dyDescent="0.25">
      <c r="A68" s="159" t="str">
        <f>VLOOKUP(B68,'[2]LISTADO ATM'!$A$2:$C$822,3,0)</f>
        <v>NORTE</v>
      </c>
      <c r="B68" s="136">
        <v>944</v>
      </c>
      <c r="C68" s="159" t="str">
        <f>VLOOKUP(B68,'[2]LISTADO ATM'!$A$2:$B$822,2,0)</f>
        <v xml:space="preserve">ATM UNP Mao </v>
      </c>
      <c r="D68" s="151" t="s">
        <v>2625</v>
      </c>
      <c r="E68" s="149" t="s">
        <v>2643</v>
      </c>
    </row>
    <row r="69" spans="1:5" s="123" customFormat="1" ht="18" customHeight="1" x14ac:dyDescent="0.25">
      <c r="A69" s="159" t="str">
        <f>VLOOKUP(B69,'[2]LISTADO ATM'!$A$2:$C$822,3,0)</f>
        <v>DISTRITO NACIONAL</v>
      </c>
      <c r="B69" s="136">
        <v>979</v>
      </c>
      <c r="C69" s="159" t="str">
        <f>VLOOKUP(B69,'[2]LISTADO ATM'!$A$2:$B$822,2,0)</f>
        <v xml:space="preserve">ATM Oficina Luperón I </v>
      </c>
      <c r="D69" s="151" t="s">
        <v>2550</v>
      </c>
      <c r="E69" s="149">
        <v>3335994484</v>
      </c>
    </row>
    <row r="70" spans="1:5" s="122" customFormat="1" ht="18.75" customHeight="1" x14ac:dyDescent="0.25">
      <c r="A70" s="159" t="str">
        <f>VLOOKUP(B70,'[2]LISTADO ATM'!$A$2:$C$822,3,0)</f>
        <v>NORTE</v>
      </c>
      <c r="B70" s="136">
        <v>304</v>
      </c>
      <c r="C70" s="159" t="str">
        <f>VLOOKUP(B70,'[2]LISTADO ATM'!$A$2:$B$822,2,0)</f>
        <v xml:space="preserve">ATM Multicentro La Sirena Estrella Sadhala </v>
      </c>
      <c r="D70" s="151" t="s">
        <v>2625</v>
      </c>
      <c r="E70" s="149">
        <v>3335994727</v>
      </c>
    </row>
    <row r="71" spans="1:5" s="123" customFormat="1" ht="18.75" customHeight="1" x14ac:dyDescent="0.25">
      <c r="A71" s="159" t="str">
        <f>VLOOKUP(B71,'[2]LISTADO ATM'!$A$2:$C$822,3,0)</f>
        <v>SUR</v>
      </c>
      <c r="B71" s="136">
        <v>880</v>
      </c>
      <c r="C71" s="159" t="str">
        <f>VLOOKUP(B71,'[2]LISTADO ATM'!$A$2:$B$822,2,0)</f>
        <v xml:space="preserve">ATM Autoservicio Barahona II </v>
      </c>
      <c r="D71" s="151" t="s">
        <v>2625</v>
      </c>
      <c r="E71" s="149">
        <v>3335994754</v>
      </c>
    </row>
    <row r="72" spans="1:5" s="123" customFormat="1" ht="18.75" customHeight="1" x14ac:dyDescent="0.25">
      <c r="A72" s="159" t="str">
        <f>VLOOKUP(B72,'[2]LISTADO ATM'!$A$2:$C$822,3,0)</f>
        <v>DISTRITO NACIONAL</v>
      </c>
      <c r="B72" s="136">
        <v>2</v>
      </c>
      <c r="C72" s="159" t="str">
        <f>VLOOKUP(B72,'[2]LISTADO ATM'!$A$2:$B$822,2,0)</f>
        <v>ATM Autoservicio Padre Castellano</v>
      </c>
      <c r="D72" s="151" t="s">
        <v>2625</v>
      </c>
      <c r="E72" s="149">
        <v>3335994750</v>
      </c>
    </row>
    <row r="73" spans="1:5" s="123" customFormat="1" ht="18.75" customHeight="1" thickBot="1" x14ac:dyDescent="0.3">
      <c r="A73" s="137" t="s">
        <v>2463</v>
      </c>
      <c r="B73" s="153">
        <f>COUNT(B67:B72)</f>
        <v>6</v>
      </c>
      <c r="C73" s="133"/>
      <c r="D73" s="133"/>
      <c r="E73" s="146"/>
    </row>
    <row r="74" spans="1:5" s="114" customFormat="1" ht="18" customHeight="1" thickBot="1" x14ac:dyDescent="0.3">
      <c r="A74" s="123"/>
      <c r="B74" s="128"/>
      <c r="C74" s="123"/>
      <c r="D74" s="123"/>
      <c r="E74" s="128"/>
    </row>
    <row r="75" spans="1:5" s="122" customFormat="1" ht="18.75" customHeight="1" thickBot="1" x14ac:dyDescent="0.3">
      <c r="A75" s="175" t="s">
        <v>2465</v>
      </c>
      <c r="B75" s="176"/>
      <c r="C75" s="123" t="s">
        <v>2405</v>
      </c>
      <c r="D75" s="128"/>
      <c r="E75" s="128"/>
    </row>
    <row r="76" spans="1:5" s="122" customFormat="1" ht="18" customHeight="1" thickBot="1" x14ac:dyDescent="0.3">
      <c r="A76" s="160">
        <f>+B53+B63+B73</f>
        <v>20</v>
      </c>
      <c r="B76" s="161"/>
      <c r="C76" s="123"/>
      <c r="D76" s="123"/>
      <c r="E76" s="138"/>
    </row>
    <row r="77" spans="1:5" s="122" customFormat="1" ht="18" customHeight="1" thickBot="1" x14ac:dyDescent="0.3">
      <c r="A77" s="123"/>
      <c r="B77" s="128"/>
      <c r="C77" s="123"/>
      <c r="D77" s="123"/>
      <c r="E77" s="128"/>
    </row>
    <row r="78" spans="1:5" s="122" customFormat="1" ht="17.45" customHeight="1" thickBot="1" x14ac:dyDescent="0.3">
      <c r="A78" s="177" t="s">
        <v>2466</v>
      </c>
      <c r="B78" s="178"/>
      <c r="C78" s="178"/>
      <c r="D78" s="178"/>
      <c r="E78" s="179"/>
    </row>
    <row r="79" spans="1:5" s="122" customFormat="1" ht="18.75" customHeight="1" x14ac:dyDescent="0.25">
      <c r="A79" s="129" t="s">
        <v>15</v>
      </c>
      <c r="B79" s="135" t="s">
        <v>2408</v>
      </c>
      <c r="C79" s="127" t="s">
        <v>46</v>
      </c>
      <c r="D79" s="196" t="s">
        <v>2411</v>
      </c>
      <c r="E79" s="197"/>
    </row>
    <row r="80" spans="1:5" s="114" customFormat="1" ht="18.75" customHeight="1" x14ac:dyDescent="0.25">
      <c r="A80" s="136" t="str">
        <f>VLOOKUP(B80,'[2]LISTADO ATM'!$A$2:$C$822,3,0)</f>
        <v>DISTRITO NACIONAL</v>
      </c>
      <c r="B80" s="157">
        <v>546</v>
      </c>
      <c r="C80" s="136" t="str">
        <f>VLOOKUP(B80,'[2]LISTADO ATM'!$A$2:$B$822,2,0)</f>
        <v xml:space="preserve">ATM ITLA </v>
      </c>
      <c r="D80" s="180" t="s">
        <v>2619</v>
      </c>
      <c r="E80" s="181"/>
    </row>
    <row r="81" spans="1:5" s="114" customFormat="1" ht="18" customHeight="1" x14ac:dyDescent="0.25">
      <c r="A81" s="136" t="str">
        <f>VLOOKUP(B81,'[2]LISTADO ATM'!$A$2:$C$822,3,0)</f>
        <v>ESTE</v>
      </c>
      <c r="B81" s="157">
        <v>495</v>
      </c>
      <c r="C81" s="136" t="str">
        <f>VLOOKUP(B81,'[2]LISTADO ATM'!$A$2:$B$822,2,0)</f>
        <v>ATM Cemento PANAM</v>
      </c>
      <c r="D81" s="180" t="s">
        <v>2587</v>
      </c>
      <c r="E81" s="181"/>
    </row>
    <row r="82" spans="1:5" s="114" customFormat="1" ht="18" customHeight="1" x14ac:dyDescent="0.25">
      <c r="A82" s="158" t="str">
        <f>VLOOKUP(B82,'[2]LISTADO ATM'!$A$2:$C$822,3,0)</f>
        <v>DISTRITO NACIONAL</v>
      </c>
      <c r="B82" s="157">
        <v>708</v>
      </c>
      <c r="C82" s="136" t="str">
        <f>VLOOKUP(B82,'[2]LISTADO ATM'!$A$2:$B$822,2,0)</f>
        <v xml:space="preserve">ATM El Vestir De Hoy </v>
      </c>
      <c r="D82" s="180" t="s">
        <v>2587</v>
      </c>
      <c r="E82" s="181"/>
    </row>
    <row r="83" spans="1:5" s="114" customFormat="1" ht="18.75" customHeight="1" x14ac:dyDescent="0.25">
      <c r="A83" s="158" t="str">
        <f>VLOOKUP(B83,'[2]LISTADO ATM'!$A$2:$C$822,3,0)</f>
        <v>NORTE</v>
      </c>
      <c r="B83" s="157">
        <v>903</v>
      </c>
      <c r="C83" s="136" t="str">
        <f>VLOOKUP(B83,'[2]LISTADO ATM'!$A$2:$B$822,2,0)</f>
        <v xml:space="preserve">ATM Oficina La Vega Real I </v>
      </c>
      <c r="D83" s="180" t="s">
        <v>2619</v>
      </c>
      <c r="E83" s="181"/>
    </row>
    <row r="84" spans="1:5" s="114" customFormat="1" ht="18" customHeight="1" x14ac:dyDescent="0.25">
      <c r="A84" s="158" t="str">
        <f>VLOOKUP(B84,'[2]LISTADO ATM'!$A$2:$C$822,3,0)</f>
        <v>DISTRITO NACIONAL</v>
      </c>
      <c r="B84" s="157">
        <v>139</v>
      </c>
      <c r="C84" s="136" t="str">
        <f>VLOOKUP(B84,'[2]LISTADO ATM'!$A$2:$B$822,2,0)</f>
        <v xml:space="preserve">ATM Oficina Plaza Lama Zona Oriental I </v>
      </c>
      <c r="D84" s="180" t="s">
        <v>2587</v>
      </c>
      <c r="E84" s="181"/>
    </row>
    <row r="85" spans="1:5" s="122" customFormat="1" ht="18.75" customHeight="1" x14ac:dyDescent="0.25">
      <c r="A85" s="158" t="str">
        <f>VLOOKUP(B85,'[2]LISTADO ATM'!$A$2:$C$822,3,0)</f>
        <v>ESTE</v>
      </c>
      <c r="B85" s="157">
        <v>219</v>
      </c>
      <c r="C85" s="136" t="str">
        <f>VLOOKUP(B85,'[2]LISTADO ATM'!$A$2:$B$822,2,0)</f>
        <v xml:space="preserve">ATM Oficina La Altagracia (Higuey) </v>
      </c>
      <c r="D85" s="180" t="s">
        <v>2587</v>
      </c>
      <c r="E85" s="181"/>
    </row>
    <row r="86" spans="1:5" s="122" customFormat="1" ht="18.75" customHeight="1" x14ac:dyDescent="0.25">
      <c r="A86" s="158" t="str">
        <f>VLOOKUP(B86,'[2]LISTADO ATM'!$A$2:$C$822,3,0)</f>
        <v>SUR</v>
      </c>
      <c r="B86" s="157">
        <v>677</v>
      </c>
      <c r="C86" s="136" t="str">
        <f>VLOOKUP(B86,'[2]LISTADO ATM'!$A$2:$B$822,2,0)</f>
        <v>ATM PBG Villa Jaragua</v>
      </c>
      <c r="D86" s="180" t="s">
        <v>2587</v>
      </c>
      <c r="E86" s="181"/>
    </row>
    <row r="87" spans="1:5" s="123" customFormat="1" ht="18.75" customHeight="1" x14ac:dyDescent="0.25">
      <c r="A87" s="158" t="str">
        <f>VLOOKUP(B87,'[2]LISTADO ATM'!$A$2:$C$822,3,0)</f>
        <v>DISTRITO NACIONAL</v>
      </c>
      <c r="B87" s="157">
        <v>722</v>
      </c>
      <c r="C87" s="136" t="str">
        <f>VLOOKUP(B87,'[2]LISTADO ATM'!$A$2:$B$822,2,0)</f>
        <v xml:space="preserve">ATM Oficina Charles de Gaulle III </v>
      </c>
      <c r="D87" s="180" t="s">
        <v>2587</v>
      </c>
      <c r="E87" s="181"/>
    </row>
    <row r="88" spans="1:5" s="123" customFormat="1" ht="18.75" customHeight="1" x14ac:dyDescent="0.25">
      <c r="A88" s="136" t="str">
        <f>VLOOKUP(B88,'[2]LISTADO ATM'!$A$2:$C$922,3,0)</f>
        <v>DISTRITO NACIONAL</v>
      </c>
      <c r="B88" s="157">
        <v>13</v>
      </c>
      <c r="C88" s="136" t="str">
        <f>VLOOKUP(B88,'[2]LISTADO ATM'!$A$2:$B$922,2,0)</f>
        <v xml:space="preserve">ATM CDEEE </v>
      </c>
      <c r="D88" s="180" t="s">
        <v>2587</v>
      </c>
      <c r="E88" s="181"/>
    </row>
    <row r="89" spans="1:5" s="123" customFormat="1" ht="18.75" customHeight="1" x14ac:dyDescent="0.25">
      <c r="A89" s="136" t="str">
        <f>VLOOKUP(B89,'[2]LISTADO ATM'!$A$2:$C$922,3,0)</f>
        <v>DISTRITO NACIONAL</v>
      </c>
      <c r="B89" s="157">
        <v>618</v>
      </c>
      <c r="C89" s="136" t="str">
        <f>VLOOKUP(B89,'[2]LISTADO ATM'!$A$2:$B$922,2,0)</f>
        <v xml:space="preserve">ATM Bienes Nacionales </v>
      </c>
      <c r="D89" s="180" t="s">
        <v>2587</v>
      </c>
      <c r="E89" s="181"/>
    </row>
    <row r="90" spans="1:5" s="123" customFormat="1" ht="18.75" customHeight="1" x14ac:dyDescent="0.25">
      <c r="A90" s="136" t="str">
        <f>VLOOKUP(B90,'[2]LISTADO ATM'!$A$2:$C$922,3,0)</f>
        <v>ESTE</v>
      </c>
      <c r="B90" s="157">
        <v>399</v>
      </c>
      <c r="C90" s="136" t="str">
        <f>VLOOKUP(B90,'[2]LISTADO ATM'!$A$2:$B$922,2,0)</f>
        <v xml:space="preserve">ATM Oficina La Romana II </v>
      </c>
      <c r="D90" s="180" t="s">
        <v>2587</v>
      </c>
      <c r="E90" s="181"/>
    </row>
    <row r="91" spans="1:5" s="114" customFormat="1" ht="18" customHeight="1" x14ac:dyDescent="0.25">
      <c r="A91" s="136" t="str">
        <f>VLOOKUP(B91,'[2]LISTADO ATM'!$A$2:$C$922,3,0)</f>
        <v>ESTE</v>
      </c>
      <c r="B91" s="157">
        <v>824</v>
      </c>
      <c r="C91" s="136" t="str">
        <f>VLOOKUP(B91,'[2]LISTADO ATM'!$A$2:$B$922,2,0)</f>
        <v xml:space="preserve">ATM Multiplaza (Higuey) </v>
      </c>
      <c r="D91" s="180" t="s">
        <v>2587</v>
      </c>
      <c r="E91" s="181"/>
    </row>
    <row r="92" spans="1:5" s="114" customFormat="1" ht="18" customHeight="1" x14ac:dyDescent="0.25">
      <c r="A92" s="136" t="str">
        <f>VLOOKUP(B92,'[2]LISTADO ATM'!$A$2:$C$922,3,0)</f>
        <v>ESTE</v>
      </c>
      <c r="B92" s="162">
        <v>912</v>
      </c>
      <c r="C92" s="136" t="str">
        <f>VLOOKUP(B92,'[2]LISTADO ATM'!$A$2:$B$922,2,0)</f>
        <v xml:space="preserve">ATM Oficina San Pedro II </v>
      </c>
      <c r="D92" s="180" t="s">
        <v>2587</v>
      </c>
      <c r="E92" s="181"/>
    </row>
    <row r="93" spans="1:5" s="114" customFormat="1" ht="18.75" thickBot="1" x14ac:dyDescent="0.3">
      <c r="A93" s="137" t="s">
        <v>2463</v>
      </c>
      <c r="B93" s="153">
        <f>COUNT(B80:B92)</f>
        <v>13</v>
      </c>
      <c r="C93" s="143"/>
      <c r="D93" s="143"/>
      <c r="E93" s="147"/>
    </row>
    <row r="94" spans="1:5" s="108" customFormat="1" ht="18" customHeight="1" x14ac:dyDescent="0.25">
      <c r="A94" s="123"/>
      <c r="B94" s="142"/>
      <c r="C94" s="123"/>
      <c r="D94" s="123"/>
      <c r="E94" s="138"/>
    </row>
    <row r="95" spans="1:5" s="123" customFormat="1" ht="18" customHeight="1" x14ac:dyDescent="0.25">
      <c r="B95" s="142"/>
      <c r="E95" s="138"/>
    </row>
    <row r="96" spans="1:5" s="123" customFormat="1" ht="18" customHeight="1" x14ac:dyDescent="0.25">
      <c r="B96" s="142"/>
      <c r="E96" s="138"/>
    </row>
    <row r="97" spans="1:5" s="123" customFormat="1" ht="18" customHeight="1" x14ac:dyDescent="0.25">
      <c r="B97" s="142"/>
      <c r="E97" s="138"/>
    </row>
    <row r="98" spans="1:5" s="123" customFormat="1" ht="18" customHeight="1" x14ac:dyDescent="0.25">
      <c r="B98" s="142"/>
      <c r="E98" s="138"/>
    </row>
    <row r="99" spans="1:5" s="123" customFormat="1" ht="18" customHeight="1" x14ac:dyDescent="0.25">
      <c r="B99" s="142"/>
      <c r="E99" s="138"/>
    </row>
    <row r="100" spans="1:5" s="108" customFormat="1" ht="18" customHeight="1" x14ac:dyDescent="0.25">
      <c r="A100" s="123"/>
      <c r="B100" s="142"/>
      <c r="C100" s="123"/>
      <c r="D100" s="123"/>
      <c r="E100" s="138"/>
    </row>
    <row r="101" spans="1:5" s="114" customFormat="1" ht="18" customHeight="1" x14ac:dyDescent="0.25">
      <c r="A101" s="123"/>
      <c r="B101" s="142"/>
      <c r="C101" s="123"/>
      <c r="D101" s="123"/>
      <c r="E101" s="138"/>
    </row>
    <row r="102" spans="1:5" s="123" customFormat="1" ht="18" customHeight="1" x14ac:dyDescent="0.25">
      <c r="B102" s="142"/>
      <c r="E102" s="138"/>
    </row>
    <row r="103" spans="1:5" s="123" customFormat="1" ht="18" customHeight="1" x14ac:dyDescent="0.25">
      <c r="B103" s="142"/>
      <c r="E103" s="138"/>
    </row>
    <row r="104" spans="1:5" s="123" customFormat="1" ht="18" customHeight="1" x14ac:dyDescent="0.25">
      <c r="B104" s="142"/>
      <c r="E104" s="138"/>
    </row>
    <row r="105" spans="1:5" s="123" customFormat="1" ht="18" customHeight="1" x14ac:dyDescent="0.25">
      <c r="B105" s="142"/>
      <c r="E105" s="138"/>
    </row>
    <row r="106" spans="1:5" s="123" customFormat="1" ht="18" customHeight="1" x14ac:dyDescent="0.25">
      <c r="B106" s="142"/>
      <c r="E106" s="138"/>
    </row>
    <row r="107" spans="1:5" s="123" customFormat="1" ht="18" customHeight="1" x14ac:dyDescent="0.25">
      <c r="B107" s="142"/>
      <c r="E107" s="138"/>
    </row>
    <row r="108" spans="1:5" s="123" customFormat="1" ht="18" customHeight="1" x14ac:dyDescent="0.25">
      <c r="B108" s="142"/>
      <c r="E108" s="138"/>
    </row>
    <row r="109" spans="1:5" s="114" customFormat="1" ht="18" customHeight="1" x14ac:dyDescent="0.25">
      <c r="A109" s="123"/>
      <c r="B109" s="142"/>
      <c r="C109" s="123"/>
      <c r="D109" s="123"/>
      <c r="E109" s="138"/>
    </row>
    <row r="110" spans="1:5" s="114" customFormat="1" ht="18.75" customHeight="1" x14ac:dyDescent="0.25">
      <c r="A110" s="123"/>
      <c r="B110" s="142"/>
      <c r="C110" s="123"/>
      <c r="D110" s="123"/>
      <c r="E110" s="138"/>
    </row>
    <row r="111" spans="1:5" s="114" customFormat="1" ht="18.75" customHeight="1" x14ac:dyDescent="0.25">
      <c r="A111" s="123"/>
      <c r="B111" s="142"/>
      <c r="C111" s="123"/>
      <c r="D111" s="123"/>
      <c r="E111" s="138"/>
    </row>
    <row r="112" spans="1:5" s="114" customFormat="1" ht="18" customHeight="1" x14ac:dyDescent="0.25">
      <c r="A112" s="123"/>
      <c r="B112" s="142"/>
      <c r="C112" s="123"/>
      <c r="D112" s="123"/>
      <c r="E112" s="138"/>
    </row>
    <row r="113" spans="1:5" s="114" customFormat="1" ht="18" customHeight="1" x14ac:dyDescent="0.25">
      <c r="A113" s="123"/>
      <c r="B113" s="142"/>
      <c r="C113" s="123"/>
      <c r="D113" s="123"/>
      <c r="E113" s="138"/>
    </row>
    <row r="114" spans="1:5" s="114" customFormat="1" x14ac:dyDescent="0.25">
      <c r="A114" s="123"/>
      <c r="B114" s="142"/>
      <c r="C114" s="123"/>
      <c r="D114" s="123"/>
      <c r="E114" s="138"/>
    </row>
    <row r="115" spans="1:5" s="114" customFormat="1" ht="18.75" customHeight="1" x14ac:dyDescent="0.25">
      <c r="A115" s="123"/>
      <c r="B115" s="142"/>
      <c r="C115" s="123"/>
      <c r="D115" s="123"/>
      <c r="E115" s="138"/>
    </row>
    <row r="116" spans="1:5" s="108" customFormat="1" ht="18.75" customHeight="1" x14ac:dyDescent="0.25">
      <c r="A116" s="123"/>
      <c r="B116" s="142"/>
      <c r="C116" s="123"/>
      <c r="D116" s="123"/>
      <c r="E116" s="138"/>
    </row>
    <row r="117" spans="1:5" s="114" customFormat="1" x14ac:dyDescent="0.25">
      <c r="A117" s="123"/>
      <c r="B117" s="142"/>
      <c r="C117" s="123"/>
      <c r="D117" s="123"/>
      <c r="E117" s="138"/>
    </row>
    <row r="118" spans="1:5" s="108" customFormat="1" ht="18" customHeight="1" x14ac:dyDescent="0.25">
      <c r="A118" s="123"/>
      <c r="B118" s="142"/>
      <c r="C118" s="123"/>
      <c r="D118" s="123"/>
      <c r="E118" s="138"/>
    </row>
    <row r="119" spans="1:5" s="108" customFormat="1" ht="17.45" customHeight="1" x14ac:dyDescent="0.25">
      <c r="A119" s="123"/>
      <c r="B119" s="142"/>
      <c r="C119" s="123"/>
      <c r="D119" s="123"/>
      <c r="E119" s="138"/>
    </row>
    <row r="120" spans="1:5" s="122" customFormat="1" ht="18" customHeight="1" x14ac:dyDescent="0.25">
      <c r="A120" s="123"/>
      <c r="B120" s="142"/>
      <c r="C120" s="123"/>
      <c r="D120" s="123"/>
      <c r="E120" s="138"/>
    </row>
    <row r="121" spans="1:5" s="108" customFormat="1" ht="18.75" customHeight="1" x14ac:dyDescent="0.25">
      <c r="A121" s="123"/>
      <c r="B121" s="142"/>
      <c r="C121" s="123"/>
      <c r="D121" s="123"/>
      <c r="E121" s="138"/>
    </row>
    <row r="122" spans="1:5" s="114" customFormat="1" ht="18" customHeight="1" x14ac:dyDescent="0.25">
      <c r="A122" s="123"/>
      <c r="B122" s="142"/>
      <c r="C122" s="123"/>
      <c r="D122" s="123"/>
      <c r="E122" s="138"/>
    </row>
    <row r="123" spans="1:5" s="123" customFormat="1" ht="18" customHeight="1" x14ac:dyDescent="0.25">
      <c r="B123" s="142"/>
      <c r="E123" s="138"/>
    </row>
    <row r="124" spans="1:5" s="123" customFormat="1" ht="18" customHeight="1" x14ac:dyDescent="0.25">
      <c r="B124" s="142"/>
      <c r="E124" s="138"/>
    </row>
    <row r="125" spans="1:5" s="123" customFormat="1" ht="18" customHeight="1" x14ac:dyDescent="0.25">
      <c r="B125" s="142"/>
      <c r="E125" s="138"/>
    </row>
    <row r="126" spans="1:5" s="123" customFormat="1" ht="18" customHeight="1" x14ac:dyDescent="0.25">
      <c r="B126" s="142"/>
      <c r="E126" s="138"/>
    </row>
    <row r="127" spans="1:5" s="123" customFormat="1" ht="18" customHeight="1" x14ac:dyDescent="0.25">
      <c r="B127" s="142"/>
      <c r="E127" s="138"/>
    </row>
    <row r="128" spans="1:5" s="123" customFormat="1" ht="18" customHeight="1" x14ac:dyDescent="0.25">
      <c r="B128" s="142"/>
      <c r="E128" s="138"/>
    </row>
    <row r="129" spans="1:5" s="123" customFormat="1" ht="18" customHeight="1" x14ac:dyDescent="0.25">
      <c r="B129" s="142"/>
      <c r="E129" s="138"/>
    </row>
    <row r="130" spans="1:5" s="123" customFormat="1" ht="18" customHeight="1" x14ac:dyDescent="0.25">
      <c r="B130" s="142"/>
      <c r="E130" s="138"/>
    </row>
    <row r="131" spans="1:5" s="123" customFormat="1" ht="18" customHeight="1" x14ac:dyDescent="0.25">
      <c r="B131" s="142"/>
      <c r="E131" s="138"/>
    </row>
    <row r="132" spans="1:5" s="123" customFormat="1" ht="18" customHeight="1" x14ac:dyDescent="0.25">
      <c r="B132" s="142"/>
      <c r="E132" s="138"/>
    </row>
    <row r="133" spans="1:5" s="123" customFormat="1" ht="18" customHeight="1" x14ac:dyDescent="0.25">
      <c r="B133" s="142"/>
      <c r="E133" s="138"/>
    </row>
    <row r="134" spans="1:5" s="123" customFormat="1" ht="18" customHeight="1" x14ac:dyDescent="0.25">
      <c r="B134" s="142"/>
      <c r="E134" s="138"/>
    </row>
    <row r="135" spans="1:5" s="123" customFormat="1" ht="18" customHeight="1" x14ac:dyDescent="0.25">
      <c r="B135" s="142"/>
      <c r="E135" s="138"/>
    </row>
    <row r="136" spans="1:5" s="123" customFormat="1" ht="18" customHeight="1" x14ac:dyDescent="0.25">
      <c r="B136" s="142"/>
      <c r="E136" s="138"/>
    </row>
    <row r="137" spans="1:5" s="123" customFormat="1" ht="18" customHeight="1" x14ac:dyDescent="0.25">
      <c r="B137" s="142"/>
      <c r="E137" s="138"/>
    </row>
    <row r="138" spans="1:5" s="123" customFormat="1" ht="18" customHeight="1" x14ac:dyDescent="0.25">
      <c r="B138" s="142"/>
      <c r="E138" s="138"/>
    </row>
    <row r="139" spans="1:5" s="123" customFormat="1" ht="18" customHeight="1" x14ac:dyDescent="0.25">
      <c r="B139" s="142"/>
      <c r="E139" s="138"/>
    </row>
    <row r="140" spans="1:5" s="123" customFormat="1" ht="18" customHeight="1" x14ac:dyDescent="0.25">
      <c r="B140" s="142"/>
      <c r="E140" s="138"/>
    </row>
    <row r="141" spans="1:5" s="123" customFormat="1" ht="18" customHeight="1" x14ac:dyDescent="0.25">
      <c r="B141" s="142"/>
      <c r="E141" s="138"/>
    </row>
    <row r="142" spans="1:5" s="123" customFormat="1" ht="18" customHeight="1" x14ac:dyDescent="0.25">
      <c r="B142" s="142"/>
      <c r="E142" s="138"/>
    </row>
    <row r="143" spans="1:5" s="123" customFormat="1" ht="18" customHeight="1" x14ac:dyDescent="0.25">
      <c r="B143" s="142"/>
      <c r="E143" s="138"/>
    </row>
    <row r="144" spans="1:5" s="114" customFormat="1" x14ac:dyDescent="0.25">
      <c r="A144" s="123"/>
      <c r="B144" s="142"/>
      <c r="C144" s="123"/>
      <c r="D144" s="123"/>
      <c r="E144" s="138"/>
    </row>
    <row r="145" spans="1:5" s="114" customFormat="1" ht="18.75" customHeight="1" x14ac:dyDescent="0.25">
      <c r="A145" s="123"/>
      <c r="B145" s="142"/>
      <c r="C145" s="123"/>
      <c r="D145" s="123"/>
      <c r="E145" s="138"/>
    </row>
    <row r="146" spans="1:5" s="108" customFormat="1" ht="18.75" customHeight="1" x14ac:dyDescent="0.25">
      <c r="A146" s="123"/>
      <c r="B146" s="142"/>
      <c r="C146" s="123"/>
      <c r="D146" s="123"/>
      <c r="E146" s="138"/>
    </row>
    <row r="147" spans="1:5" s="108" customFormat="1" ht="18" customHeight="1" x14ac:dyDescent="0.25">
      <c r="A147" s="123"/>
      <c r="B147" s="142"/>
      <c r="C147" s="123"/>
      <c r="D147" s="123"/>
      <c r="E147" s="138"/>
    </row>
    <row r="148" spans="1:5" s="114" customFormat="1" ht="18" customHeight="1" x14ac:dyDescent="0.25">
      <c r="A148" s="123"/>
      <c r="B148" s="142"/>
      <c r="C148" s="123"/>
      <c r="D148" s="123"/>
      <c r="E148" s="138"/>
    </row>
    <row r="149" spans="1:5" s="114" customFormat="1" ht="18" customHeight="1" x14ac:dyDescent="0.25">
      <c r="A149" s="123"/>
      <c r="B149" s="142"/>
      <c r="C149" s="123"/>
      <c r="D149" s="123"/>
      <c r="E149" s="138"/>
    </row>
    <row r="150" spans="1:5" s="108" customFormat="1" x14ac:dyDescent="0.25">
      <c r="A150" s="123"/>
      <c r="B150" s="142"/>
      <c r="C150" s="123"/>
      <c r="D150" s="123"/>
      <c r="E150" s="138"/>
    </row>
    <row r="151" spans="1:5" s="108" customFormat="1" ht="18.75" customHeight="1" x14ac:dyDescent="0.25">
      <c r="A151" s="123"/>
      <c r="B151" s="142"/>
      <c r="C151" s="123"/>
      <c r="D151" s="123"/>
      <c r="E151" s="138"/>
    </row>
    <row r="152" spans="1:5" s="108" customFormat="1" ht="18.75" customHeight="1" x14ac:dyDescent="0.25">
      <c r="A152" s="123"/>
      <c r="B152" s="142"/>
      <c r="C152" s="123"/>
      <c r="D152" s="123"/>
      <c r="E152" s="138"/>
    </row>
    <row r="153" spans="1:5" s="108" customFormat="1" x14ac:dyDescent="0.25">
      <c r="A153" s="123"/>
      <c r="B153" s="142"/>
      <c r="C153" s="123"/>
      <c r="D153" s="123"/>
      <c r="E153" s="138"/>
    </row>
    <row r="154" spans="1:5" s="114" customFormat="1" ht="18" customHeight="1" x14ac:dyDescent="0.25">
      <c r="A154" s="123"/>
      <c r="B154" s="142"/>
      <c r="C154" s="123"/>
      <c r="D154" s="123"/>
      <c r="E154" s="138"/>
    </row>
    <row r="155" spans="1:5" s="114" customFormat="1" ht="18.75" customHeight="1" x14ac:dyDescent="0.25">
      <c r="A155" s="123"/>
      <c r="B155" s="142"/>
      <c r="C155" s="123"/>
      <c r="D155" s="123"/>
      <c r="E155" s="138"/>
    </row>
    <row r="156" spans="1:5" s="114" customFormat="1" x14ac:dyDescent="0.25">
      <c r="A156" s="123"/>
      <c r="B156" s="142"/>
      <c r="C156" s="123"/>
      <c r="D156" s="123"/>
      <c r="E156" s="138"/>
    </row>
    <row r="157" spans="1:5" s="108" customFormat="1" ht="18" customHeight="1" x14ac:dyDescent="0.25">
      <c r="A157" s="123"/>
      <c r="B157" s="142"/>
      <c r="C157" s="123"/>
      <c r="D157" s="123"/>
      <c r="E157" s="138"/>
    </row>
    <row r="158" spans="1:5" s="108" customFormat="1" ht="18.75" customHeight="1" x14ac:dyDescent="0.25">
      <c r="A158" s="123"/>
      <c r="B158" s="142"/>
      <c r="C158" s="123"/>
      <c r="D158" s="123"/>
      <c r="E158" s="138"/>
    </row>
    <row r="159" spans="1:5" s="108" customFormat="1" ht="18" customHeight="1" x14ac:dyDescent="0.25">
      <c r="A159" s="123"/>
      <c r="B159" s="142"/>
      <c r="C159" s="123"/>
      <c r="D159" s="123"/>
      <c r="E159" s="138"/>
    </row>
    <row r="160" spans="1:5" s="108" customFormat="1" x14ac:dyDescent="0.25">
      <c r="A160" s="123"/>
      <c r="B160" s="142"/>
      <c r="C160" s="123"/>
      <c r="D160" s="123"/>
      <c r="E160" s="138"/>
    </row>
    <row r="161" spans="1:5" s="108" customFormat="1" ht="18.75" customHeight="1" x14ac:dyDescent="0.25">
      <c r="A161" s="123"/>
      <c r="B161" s="142"/>
      <c r="C161" s="123"/>
      <c r="D161" s="123"/>
      <c r="E161" s="138"/>
    </row>
    <row r="162" spans="1:5" s="108" customFormat="1" ht="18" customHeight="1" x14ac:dyDescent="0.25">
      <c r="A162" s="123"/>
      <c r="B162" s="142"/>
      <c r="C162" s="123"/>
      <c r="D162" s="123"/>
      <c r="E162" s="138"/>
    </row>
    <row r="163" spans="1:5" x14ac:dyDescent="0.25">
      <c r="A163" s="123"/>
      <c r="B163" s="142"/>
      <c r="C163" s="123"/>
      <c r="D163" s="123"/>
      <c r="E163" s="138"/>
    </row>
    <row r="164" spans="1:5" x14ac:dyDescent="0.25">
      <c r="A164" s="123"/>
      <c r="B164" s="142"/>
      <c r="C164" s="123"/>
      <c r="D164" s="123"/>
      <c r="E164" s="138"/>
    </row>
    <row r="165" spans="1:5" ht="18" customHeight="1" x14ac:dyDescent="0.25">
      <c r="A165" s="123"/>
      <c r="B165" s="142"/>
      <c r="C165" s="123"/>
      <c r="D165" s="123"/>
      <c r="E165" s="138"/>
    </row>
    <row r="166" spans="1:5" ht="18" customHeight="1" x14ac:dyDescent="0.25">
      <c r="A166" s="123"/>
      <c r="B166" s="142"/>
      <c r="C166" s="123"/>
      <c r="D166" s="123"/>
      <c r="E166" s="138"/>
    </row>
    <row r="167" spans="1:5" x14ac:dyDescent="0.25">
      <c r="A167" s="123"/>
      <c r="B167" s="142"/>
      <c r="C167" s="123"/>
      <c r="D167" s="123"/>
      <c r="E167" s="138"/>
    </row>
    <row r="168" spans="1:5" ht="18.75" customHeight="1" x14ac:dyDescent="0.25">
      <c r="A168" s="123"/>
      <c r="B168" s="142"/>
      <c r="C168" s="123"/>
      <c r="D168" s="123"/>
      <c r="E168" s="138"/>
    </row>
    <row r="169" spans="1:5" x14ac:dyDescent="0.25">
      <c r="A169" s="123"/>
      <c r="B169" s="142"/>
      <c r="C169" s="123"/>
      <c r="D169" s="123"/>
      <c r="E169" s="138"/>
    </row>
    <row r="170" spans="1:5" x14ac:dyDescent="0.25">
      <c r="A170" s="123"/>
      <c r="B170" s="142"/>
      <c r="C170" s="123"/>
      <c r="D170" s="123"/>
      <c r="E170" s="138"/>
    </row>
    <row r="171" spans="1:5" s="108" customFormat="1" ht="18.75" customHeight="1" x14ac:dyDescent="0.25">
      <c r="A171" s="123"/>
      <c r="B171" s="142"/>
      <c r="C171" s="123"/>
      <c r="D171" s="123"/>
      <c r="E171" s="138"/>
    </row>
    <row r="172" spans="1:5" s="108" customFormat="1" ht="18" customHeight="1" x14ac:dyDescent="0.25">
      <c r="A172" s="123"/>
      <c r="B172" s="142"/>
      <c r="C172" s="123"/>
      <c r="D172" s="123"/>
      <c r="E172" s="138"/>
    </row>
    <row r="173" spans="1:5" s="108" customFormat="1" x14ac:dyDescent="0.25">
      <c r="A173" s="123"/>
      <c r="B173" s="142"/>
      <c r="C173" s="123"/>
      <c r="D173" s="123"/>
      <c r="E173" s="138"/>
    </row>
    <row r="174" spans="1:5" x14ac:dyDescent="0.25">
      <c r="A174" s="123"/>
      <c r="B174" s="142"/>
      <c r="C174" s="123"/>
      <c r="D174" s="123"/>
      <c r="E174" s="138"/>
    </row>
    <row r="175" spans="1:5" x14ac:dyDescent="0.25">
      <c r="A175" s="123"/>
      <c r="B175" s="142"/>
      <c r="C175" s="123"/>
      <c r="D175" s="123"/>
      <c r="E175" s="138"/>
    </row>
    <row r="176" spans="1:5" x14ac:dyDescent="0.25">
      <c r="A176" s="123"/>
      <c r="B176" s="142"/>
      <c r="C176" s="123"/>
      <c r="D176" s="123"/>
      <c r="E176" s="138"/>
    </row>
    <row r="177" spans="1:5" x14ac:dyDescent="0.25">
      <c r="A177" s="123"/>
      <c r="B177" s="142"/>
      <c r="C177" s="123"/>
      <c r="D177" s="123"/>
      <c r="E177" s="138"/>
    </row>
    <row r="178" spans="1:5" x14ac:dyDescent="0.25">
      <c r="A178" s="123"/>
      <c r="B178" s="142"/>
      <c r="C178" s="123"/>
      <c r="D178" s="123"/>
      <c r="E178" s="138"/>
    </row>
    <row r="179" spans="1:5" x14ac:dyDescent="0.25">
      <c r="A179" s="123"/>
      <c r="B179" s="142"/>
      <c r="C179" s="123"/>
      <c r="D179" s="123"/>
      <c r="E179" s="138"/>
    </row>
    <row r="180" spans="1:5" ht="18.75" customHeight="1" x14ac:dyDescent="0.25">
      <c r="A180" s="123"/>
      <c r="B180" s="142"/>
      <c r="C180" s="123"/>
      <c r="D180" s="123"/>
      <c r="E180" s="138"/>
    </row>
    <row r="181" spans="1:5" x14ac:dyDescent="0.25">
      <c r="A181" s="123"/>
      <c r="B181" s="142"/>
      <c r="C181" s="123"/>
      <c r="D181" s="123"/>
      <c r="E181" s="138"/>
    </row>
    <row r="182" spans="1:5" x14ac:dyDescent="0.25">
      <c r="A182" s="123"/>
      <c r="B182" s="142"/>
      <c r="C182" s="123"/>
      <c r="D182" s="123"/>
      <c r="E182" s="138"/>
    </row>
    <row r="183" spans="1:5" ht="18.75" customHeight="1" x14ac:dyDescent="0.25">
      <c r="A183" s="123"/>
      <c r="B183" s="142"/>
      <c r="C183" s="123"/>
      <c r="D183" s="123"/>
      <c r="E183" s="138"/>
    </row>
    <row r="184" spans="1:5" ht="18.75" customHeight="1" x14ac:dyDescent="0.25">
      <c r="A184" s="123"/>
      <c r="B184" s="142"/>
      <c r="C184" s="123"/>
      <c r="D184" s="123"/>
      <c r="E184" s="138"/>
    </row>
    <row r="185" spans="1:5" x14ac:dyDescent="0.25">
      <c r="A185" s="123"/>
      <c r="B185" s="142"/>
      <c r="C185" s="123"/>
      <c r="D185" s="123"/>
      <c r="E185" s="138"/>
    </row>
    <row r="186" spans="1:5" x14ac:dyDescent="0.25">
      <c r="A186" s="123"/>
      <c r="B186" s="142"/>
      <c r="C186" s="123"/>
      <c r="D186" s="123"/>
      <c r="E186" s="138"/>
    </row>
    <row r="187" spans="1:5" ht="18.75" customHeight="1" x14ac:dyDescent="0.25">
      <c r="A187" s="123"/>
      <c r="B187" s="142"/>
      <c r="C187" s="123"/>
      <c r="D187" s="123"/>
      <c r="E187" s="138"/>
    </row>
    <row r="188" spans="1:5" x14ac:dyDescent="0.25">
      <c r="A188" s="123"/>
      <c r="B188" s="142"/>
      <c r="C188" s="123"/>
      <c r="D188" s="123"/>
      <c r="E188" s="138"/>
    </row>
    <row r="189" spans="1:5" x14ac:dyDescent="0.25">
      <c r="A189" s="123"/>
      <c r="B189" s="142"/>
      <c r="C189" s="123"/>
      <c r="D189" s="123"/>
      <c r="E189" s="138"/>
    </row>
    <row r="190" spans="1:5" x14ac:dyDescent="0.25">
      <c r="A190" s="123"/>
      <c r="B190" s="142"/>
      <c r="C190" s="123"/>
      <c r="D190" s="123"/>
      <c r="E190" s="138"/>
    </row>
    <row r="191" spans="1:5" x14ac:dyDescent="0.25">
      <c r="A191" s="123"/>
      <c r="B191" s="142"/>
      <c r="C191" s="123"/>
      <c r="D191" s="123"/>
      <c r="E191" s="138"/>
    </row>
    <row r="192" spans="1:5" x14ac:dyDescent="0.25">
      <c r="A192" s="123"/>
      <c r="B192" s="142"/>
      <c r="C192" s="123"/>
      <c r="D192" s="123"/>
      <c r="E192" s="138"/>
    </row>
    <row r="193" spans="1:5" x14ac:dyDescent="0.25">
      <c r="A193" s="123"/>
      <c r="B193" s="142"/>
      <c r="C193" s="123"/>
      <c r="D193" s="123"/>
      <c r="E193" s="138"/>
    </row>
    <row r="194" spans="1:5" x14ac:dyDescent="0.25">
      <c r="A194" s="123"/>
      <c r="B194" s="142"/>
      <c r="C194" s="123"/>
      <c r="D194" s="123"/>
      <c r="E194" s="138"/>
    </row>
    <row r="195" spans="1:5" x14ac:dyDescent="0.25">
      <c r="A195" s="123"/>
      <c r="B195" s="142"/>
      <c r="C195" s="123"/>
      <c r="D195" s="123"/>
      <c r="E195" s="138"/>
    </row>
    <row r="196" spans="1:5" x14ac:dyDescent="0.25">
      <c r="A196" s="123"/>
      <c r="B196" s="142"/>
      <c r="C196" s="123"/>
      <c r="D196" s="123"/>
      <c r="E196" s="138"/>
    </row>
    <row r="197" spans="1:5" x14ac:dyDescent="0.25">
      <c r="A197" s="123"/>
      <c r="B197" s="142"/>
      <c r="C197" s="123"/>
      <c r="D197" s="123"/>
      <c r="E197" s="138"/>
    </row>
    <row r="198" spans="1:5" x14ac:dyDescent="0.25">
      <c r="A198" s="123"/>
      <c r="B198" s="142"/>
      <c r="C198" s="123"/>
      <c r="D198" s="123"/>
      <c r="E198" s="138"/>
    </row>
    <row r="199" spans="1:5" x14ac:dyDescent="0.25">
      <c r="A199" s="123"/>
      <c r="B199" s="142"/>
      <c r="C199" s="123"/>
      <c r="D199" s="123"/>
      <c r="E199" s="138"/>
    </row>
    <row r="200" spans="1:5" x14ac:dyDescent="0.25">
      <c r="A200" s="123"/>
      <c r="B200" s="142"/>
      <c r="C200" s="123"/>
      <c r="D200" s="123"/>
      <c r="E200" s="138"/>
    </row>
    <row r="201" spans="1:5" x14ac:dyDescent="0.25">
      <c r="A201" s="123"/>
      <c r="B201" s="142"/>
      <c r="C201" s="123"/>
      <c r="D201" s="123"/>
      <c r="E201" s="138"/>
    </row>
    <row r="202" spans="1:5" x14ac:dyDescent="0.25">
      <c r="A202" s="123"/>
      <c r="B202" s="142"/>
      <c r="C202" s="123"/>
      <c r="D202" s="123"/>
      <c r="E202" s="138"/>
    </row>
    <row r="203" spans="1:5" x14ac:dyDescent="0.25">
      <c r="A203" s="123"/>
      <c r="B203" s="142"/>
      <c r="C203" s="123"/>
      <c r="D203" s="123"/>
      <c r="E203" s="138"/>
    </row>
    <row r="204" spans="1:5" x14ac:dyDescent="0.25">
      <c r="A204" s="123"/>
      <c r="B204" s="142"/>
      <c r="C204" s="123"/>
      <c r="D204" s="123"/>
      <c r="E204" s="138"/>
    </row>
    <row r="205" spans="1:5" x14ac:dyDescent="0.25">
      <c r="A205" s="123"/>
      <c r="B205" s="142"/>
      <c r="C205" s="123"/>
      <c r="D205" s="123"/>
      <c r="E205" s="138"/>
    </row>
    <row r="206" spans="1:5" x14ac:dyDescent="0.25">
      <c r="A206" s="123"/>
      <c r="B206" s="142"/>
      <c r="C206" s="123"/>
      <c r="D206" s="123"/>
      <c r="E206" s="138"/>
    </row>
    <row r="207" spans="1:5" x14ac:dyDescent="0.25">
      <c r="A207" s="123"/>
      <c r="B207" s="142"/>
      <c r="C207" s="123"/>
      <c r="D207" s="123"/>
      <c r="E207" s="138"/>
    </row>
    <row r="208" spans="1:5" x14ac:dyDescent="0.25">
      <c r="A208" s="123"/>
      <c r="B208" s="142"/>
      <c r="C208" s="123"/>
      <c r="D208" s="123"/>
      <c r="E208" s="138"/>
    </row>
    <row r="209" spans="1:5" x14ac:dyDescent="0.25">
      <c r="A209" s="123"/>
      <c r="B209" s="142"/>
      <c r="C209" s="123"/>
      <c r="D209" s="123"/>
      <c r="E209" s="138"/>
    </row>
    <row r="210" spans="1:5" x14ac:dyDescent="0.25">
      <c r="A210" s="123"/>
      <c r="B210" s="142"/>
      <c r="C210" s="123"/>
      <c r="D210" s="123"/>
      <c r="E210" s="138"/>
    </row>
    <row r="211" spans="1:5" x14ac:dyDescent="0.25">
      <c r="A211" s="123"/>
      <c r="B211" s="142"/>
      <c r="C211" s="123"/>
      <c r="D211" s="123"/>
      <c r="E211" s="138"/>
    </row>
    <row r="212" spans="1:5" x14ac:dyDescent="0.25">
      <c r="A212" s="123"/>
      <c r="B212" s="142"/>
      <c r="C212" s="123"/>
      <c r="D212" s="123"/>
      <c r="E212" s="138"/>
    </row>
    <row r="213" spans="1:5" x14ac:dyDescent="0.25">
      <c r="A213" s="123"/>
      <c r="B213" s="142"/>
      <c r="C213" s="123"/>
      <c r="D213" s="123"/>
      <c r="E213" s="138"/>
    </row>
    <row r="214" spans="1:5" x14ac:dyDescent="0.25">
      <c r="A214" s="123"/>
      <c r="B214" s="142"/>
      <c r="C214" s="123"/>
      <c r="D214" s="123"/>
      <c r="E214" s="138"/>
    </row>
    <row r="215" spans="1:5" x14ac:dyDescent="0.25">
      <c r="A215" s="123"/>
      <c r="B215" s="142"/>
      <c r="C215" s="123"/>
      <c r="D215" s="123"/>
      <c r="E215" s="138"/>
    </row>
    <row r="216" spans="1:5" x14ac:dyDescent="0.25">
      <c r="A216" s="123"/>
      <c r="B216" s="142"/>
      <c r="C216" s="123"/>
      <c r="D216" s="123"/>
      <c r="E216" s="138"/>
    </row>
    <row r="217" spans="1:5" x14ac:dyDescent="0.25">
      <c r="A217" s="123"/>
      <c r="B217" s="142"/>
      <c r="C217" s="123"/>
      <c r="D217" s="123"/>
      <c r="E217" s="138"/>
    </row>
    <row r="218" spans="1:5" x14ac:dyDescent="0.25">
      <c r="A218" s="123"/>
      <c r="B218" s="142"/>
      <c r="C218" s="123"/>
      <c r="D218" s="123"/>
      <c r="E218" s="138"/>
    </row>
    <row r="219" spans="1:5" x14ac:dyDescent="0.25">
      <c r="A219" s="123"/>
      <c r="B219" s="142"/>
      <c r="C219" s="123"/>
      <c r="D219" s="123"/>
      <c r="E219" s="138"/>
    </row>
    <row r="220" spans="1:5" x14ac:dyDescent="0.25">
      <c r="A220" s="123"/>
      <c r="B220" s="142"/>
      <c r="C220" s="123"/>
      <c r="D220" s="123"/>
      <c r="E220" s="138"/>
    </row>
    <row r="221" spans="1:5" x14ac:dyDescent="0.25">
      <c r="A221" s="123"/>
      <c r="B221" s="142"/>
      <c r="C221" s="123"/>
      <c r="D221" s="123"/>
      <c r="E221" s="138"/>
    </row>
    <row r="222" spans="1:5" x14ac:dyDescent="0.25">
      <c r="A222" s="123"/>
      <c r="B222" s="142"/>
      <c r="C222" s="123"/>
      <c r="D222" s="123"/>
      <c r="E222" s="138"/>
    </row>
    <row r="223" spans="1:5" x14ac:dyDescent="0.25">
      <c r="A223" s="123"/>
      <c r="B223" s="142"/>
      <c r="C223" s="123"/>
      <c r="D223" s="123"/>
      <c r="E223" s="138"/>
    </row>
    <row r="224" spans="1:5" x14ac:dyDescent="0.25">
      <c r="A224" s="123"/>
      <c r="B224" s="142"/>
      <c r="C224" s="123"/>
      <c r="D224" s="123"/>
      <c r="E224" s="138"/>
    </row>
    <row r="225" spans="1:5" x14ac:dyDescent="0.25">
      <c r="A225" s="123"/>
      <c r="B225" s="142"/>
      <c r="C225" s="123"/>
      <c r="D225" s="123"/>
      <c r="E225" s="138"/>
    </row>
    <row r="226" spans="1:5" x14ac:dyDescent="0.25">
      <c r="A226" s="123"/>
      <c r="B226" s="142"/>
      <c r="C226" s="123"/>
      <c r="D226" s="123"/>
      <c r="E226" s="138"/>
    </row>
    <row r="227" spans="1:5" x14ac:dyDescent="0.25">
      <c r="A227" s="123"/>
      <c r="B227" s="142"/>
      <c r="C227" s="123"/>
      <c r="D227" s="123"/>
      <c r="E227" s="138"/>
    </row>
    <row r="228" spans="1:5" x14ac:dyDescent="0.25">
      <c r="A228" s="123"/>
      <c r="B228" s="142"/>
      <c r="C228" s="123"/>
      <c r="D228" s="123"/>
      <c r="E228" s="138"/>
    </row>
    <row r="229" spans="1:5" x14ac:dyDescent="0.25">
      <c r="A229" s="123"/>
      <c r="B229" s="142"/>
      <c r="C229" s="123"/>
      <c r="D229" s="123"/>
      <c r="E229" s="138"/>
    </row>
    <row r="230" spans="1:5" x14ac:dyDescent="0.25">
      <c r="A230" s="123"/>
      <c r="B230" s="142"/>
      <c r="C230" s="123"/>
      <c r="D230" s="123"/>
      <c r="E230" s="138"/>
    </row>
    <row r="231" spans="1:5" x14ac:dyDescent="0.25">
      <c r="A231" s="123"/>
      <c r="B231" s="142"/>
      <c r="C231" s="123"/>
      <c r="D231" s="123"/>
      <c r="E231" s="138"/>
    </row>
    <row r="232" spans="1:5" x14ac:dyDescent="0.25">
      <c r="A232" s="123"/>
      <c r="B232" s="142"/>
      <c r="C232" s="123"/>
      <c r="D232" s="123"/>
      <c r="E232" s="138"/>
    </row>
    <row r="233" spans="1:5" x14ac:dyDescent="0.25">
      <c r="A233" s="123"/>
      <c r="B233" s="142"/>
      <c r="C233" s="123"/>
      <c r="D233" s="123"/>
      <c r="E233" s="138"/>
    </row>
    <row r="234" spans="1:5" x14ac:dyDescent="0.25">
      <c r="A234" s="123"/>
      <c r="B234" s="142"/>
      <c r="C234" s="123"/>
      <c r="D234" s="123"/>
      <c r="E234" s="138"/>
    </row>
    <row r="235" spans="1:5" x14ac:dyDescent="0.25">
      <c r="A235" s="123"/>
      <c r="B235" s="142"/>
      <c r="C235" s="123"/>
      <c r="D235" s="123"/>
      <c r="E235" s="138"/>
    </row>
    <row r="236" spans="1:5" x14ac:dyDescent="0.25">
      <c r="A236" s="123"/>
      <c r="B236" s="142"/>
      <c r="C236" s="123"/>
      <c r="D236" s="123"/>
      <c r="E236" s="138"/>
    </row>
    <row r="237" spans="1:5" x14ac:dyDescent="0.25">
      <c r="A237" s="123"/>
      <c r="B237" s="142"/>
      <c r="C237" s="123"/>
      <c r="D237" s="123"/>
      <c r="E237" s="138"/>
    </row>
    <row r="238" spans="1:5" x14ac:dyDescent="0.25">
      <c r="A238" s="123"/>
      <c r="B238" s="142"/>
      <c r="C238" s="123"/>
      <c r="D238" s="123"/>
      <c r="E238" s="138"/>
    </row>
    <row r="239" spans="1:5" x14ac:dyDescent="0.25">
      <c r="A239" s="123"/>
      <c r="B239" s="142"/>
      <c r="C239" s="123"/>
      <c r="D239" s="123"/>
      <c r="E239" s="138"/>
    </row>
    <row r="240" spans="1:5" x14ac:dyDescent="0.25">
      <c r="A240" s="123"/>
      <c r="B240" s="142"/>
      <c r="C240" s="123"/>
      <c r="D240" s="123"/>
      <c r="E240" s="138"/>
    </row>
    <row r="241" spans="1:5" x14ac:dyDescent="0.25">
      <c r="A241" s="123"/>
      <c r="B241" s="142"/>
      <c r="C241" s="123"/>
      <c r="D241" s="123"/>
      <c r="E241" s="138"/>
    </row>
    <row r="242" spans="1:5" x14ac:dyDescent="0.25">
      <c r="A242" s="123"/>
      <c r="B242" s="142"/>
      <c r="C242" s="123"/>
      <c r="D242" s="123"/>
      <c r="E242" s="138"/>
    </row>
    <row r="243" spans="1:5" x14ac:dyDescent="0.25">
      <c r="A243" s="123"/>
      <c r="B243" s="142"/>
      <c r="C243" s="123"/>
      <c r="D243" s="123"/>
      <c r="E243" s="138"/>
    </row>
    <row r="244" spans="1:5" x14ac:dyDescent="0.25">
      <c r="A244" s="123"/>
      <c r="B244" s="142"/>
      <c r="C244" s="123"/>
      <c r="D244" s="123"/>
      <c r="E244" s="138"/>
    </row>
    <row r="245" spans="1:5" x14ac:dyDescent="0.25">
      <c r="A245" s="123"/>
      <c r="B245" s="142"/>
      <c r="C245" s="123"/>
      <c r="D245" s="123"/>
      <c r="E245" s="138"/>
    </row>
    <row r="246" spans="1:5" x14ac:dyDescent="0.25">
      <c r="A246" s="123"/>
      <c r="B246" s="142"/>
      <c r="C246" s="123"/>
      <c r="D246" s="123"/>
      <c r="E246" s="138"/>
    </row>
    <row r="247" spans="1:5" x14ac:dyDescent="0.25">
      <c r="A247" s="123"/>
      <c r="B247" s="142"/>
      <c r="C247" s="123"/>
      <c r="D247" s="123"/>
      <c r="E247" s="138"/>
    </row>
    <row r="248" spans="1:5" x14ac:dyDescent="0.25">
      <c r="A248" s="123"/>
      <c r="B248" s="142"/>
      <c r="C248" s="123"/>
      <c r="D248" s="123"/>
      <c r="E248" s="138"/>
    </row>
    <row r="249" spans="1:5" x14ac:dyDescent="0.25">
      <c r="A249" s="123"/>
      <c r="B249" s="142"/>
      <c r="C249" s="123"/>
      <c r="D249" s="123"/>
      <c r="E249" s="138"/>
    </row>
    <row r="250" spans="1:5" x14ac:dyDescent="0.25">
      <c r="A250" s="123"/>
      <c r="B250" s="142"/>
      <c r="C250" s="123"/>
      <c r="D250" s="123"/>
      <c r="E250" s="138"/>
    </row>
    <row r="251" spans="1:5" x14ac:dyDescent="0.25">
      <c r="A251" s="123"/>
      <c r="B251" s="142"/>
      <c r="C251" s="123"/>
      <c r="D251" s="123"/>
      <c r="E251" s="138"/>
    </row>
    <row r="252" spans="1:5" x14ac:dyDescent="0.25">
      <c r="A252" s="123"/>
      <c r="B252" s="142"/>
      <c r="C252" s="123"/>
      <c r="D252" s="123"/>
      <c r="E252" s="138"/>
    </row>
    <row r="253" spans="1:5" x14ac:dyDescent="0.25">
      <c r="A253" s="123"/>
      <c r="B253" s="142"/>
      <c r="C253" s="123"/>
      <c r="D253" s="123"/>
      <c r="E253" s="138"/>
    </row>
    <row r="254" spans="1:5" x14ac:dyDescent="0.25">
      <c r="A254" s="123"/>
      <c r="B254" s="142"/>
      <c r="C254" s="123"/>
      <c r="D254" s="123"/>
      <c r="E254" s="138"/>
    </row>
    <row r="255" spans="1:5" x14ac:dyDescent="0.25">
      <c r="A255" s="123"/>
      <c r="B255" s="142"/>
      <c r="C255" s="123"/>
      <c r="D255" s="123"/>
      <c r="E255" s="138"/>
    </row>
    <row r="256" spans="1:5" x14ac:dyDescent="0.25">
      <c r="A256" s="123"/>
      <c r="B256" s="142"/>
      <c r="C256" s="123"/>
      <c r="D256" s="123"/>
      <c r="E256" s="138"/>
    </row>
    <row r="257" spans="1:5" x14ac:dyDescent="0.25">
      <c r="A257" s="123"/>
      <c r="B257" s="142"/>
      <c r="C257" s="123"/>
      <c r="D257" s="123"/>
      <c r="E257" s="138"/>
    </row>
    <row r="258" spans="1:5" x14ac:dyDescent="0.25">
      <c r="A258" s="123"/>
      <c r="B258" s="142"/>
      <c r="C258" s="123"/>
      <c r="D258" s="123"/>
      <c r="E258" s="138"/>
    </row>
    <row r="259" spans="1:5" x14ac:dyDescent="0.25">
      <c r="A259" s="123"/>
      <c r="B259" s="142"/>
      <c r="C259" s="123"/>
      <c r="D259" s="123"/>
      <c r="E259" s="138"/>
    </row>
    <row r="260" spans="1:5" x14ac:dyDescent="0.25">
      <c r="A260" s="123"/>
      <c r="B260" s="142"/>
      <c r="C260" s="123"/>
      <c r="D260" s="123"/>
      <c r="E260" s="138"/>
    </row>
    <row r="261" spans="1:5" x14ac:dyDescent="0.25">
      <c r="A261" s="123"/>
      <c r="B261" s="142"/>
      <c r="C261" s="123"/>
      <c r="D261" s="123"/>
      <c r="E261" s="138"/>
    </row>
    <row r="262" spans="1:5" x14ac:dyDescent="0.25">
      <c r="A262" s="123"/>
      <c r="B262" s="142"/>
      <c r="C262" s="123"/>
      <c r="D262" s="123"/>
      <c r="E262" s="138"/>
    </row>
    <row r="263" spans="1:5" x14ac:dyDescent="0.25">
      <c r="A263" s="123"/>
      <c r="B263" s="142"/>
      <c r="C263" s="123"/>
      <c r="D263" s="123"/>
      <c r="E263" s="138"/>
    </row>
    <row r="264" spans="1:5" x14ac:dyDescent="0.25">
      <c r="A264" s="123"/>
      <c r="B264" s="142"/>
      <c r="C264" s="123"/>
      <c r="D264" s="123"/>
      <c r="E264" s="138"/>
    </row>
    <row r="265" spans="1:5" x14ac:dyDescent="0.25">
      <c r="A265" s="123"/>
      <c r="B265" s="142"/>
      <c r="C265" s="123"/>
      <c r="D265" s="123"/>
      <c r="E265" s="138"/>
    </row>
    <row r="266" spans="1:5" x14ac:dyDescent="0.25">
      <c r="A266" s="123"/>
      <c r="B266" s="142"/>
      <c r="C266" s="123"/>
      <c r="D266" s="123"/>
      <c r="E266" s="138"/>
    </row>
    <row r="267" spans="1:5" x14ac:dyDescent="0.25">
      <c r="A267" s="123"/>
      <c r="B267" s="142"/>
      <c r="C267" s="123"/>
      <c r="D267" s="123"/>
      <c r="E267" s="138"/>
    </row>
    <row r="268" spans="1:5" x14ac:dyDescent="0.25">
      <c r="A268" s="123"/>
      <c r="B268" s="142"/>
      <c r="C268" s="123"/>
      <c r="D268" s="123"/>
      <c r="E268" s="138"/>
    </row>
    <row r="269" spans="1:5" x14ac:dyDescent="0.25">
      <c r="A269" s="123"/>
      <c r="B269" s="142"/>
      <c r="C269" s="123"/>
      <c r="D269" s="123"/>
      <c r="E269" s="138"/>
    </row>
    <row r="270" spans="1:5" x14ac:dyDescent="0.25">
      <c r="A270" s="123"/>
      <c r="B270" s="142"/>
      <c r="C270" s="123"/>
      <c r="D270" s="123"/>
      <c r="E270" s="138"/>
    </row>
    <row r="271" spans="1:5" x14ac:dyDescent="0.25">
      <c r="A271" s="123"/>
      <c r="B271" s="142"/>
      <c r="C271" s="123"/>
      <c r="D271" s="123"/>
      <c r="E271" s="138"/>
    </row>
    <row r="272" spans="1:5" x14ac:dyDescent="0.25">
      <c r="A272" s="123"/>
      <c r="B272" s="142"/>
      <c r="C272" s="123"/>
      <c r="D272" s="123"/>
      <c r="E272" s="138"/>
    </row>
    <row r="273" spans="1:5" x14ac:dyDescent="0.25">
      <c r="A273" s="123"/>
      <c r="B273" s="142"/>
      <c r="C273" s="123"/>
      <c r="D273" s="123"/>
      <c r="E273" s="138"/>
    </row>
    <row r="274" spans="1:5" x14ac:dyDescent="0.25">
      <c r="A274" s="123"/>
      <c r="B274" s="142"/>
      <c r="C274" s="123"/>
      <c r="D274" s="123"/>
      <c r="E274" s="138"/>
    </row>
    <row r="275" spans="1:5" x14ac:dyDescent="0.25">
      <c r="A275" s="123"/>
      <c r="B275" s="142"/>
      <c r="C275" s="123"/>
      <c r="D275" s="123"/>
      <c r="E275" s="138"/>
    </row>
    <row r="276" spans="1:5" x14ac:dyDescent="0.25">
      <c r="A276" s="123"/>
      <c r="B276" s="142"/>
      <c r="C276" s="123"/>
      <c r="D276" s="123"/>
      <c r="E276" s="138"/>
    </row>
    <row r="277" spans="1:5" x14ac:dyDescent="0.25">
      <c r="A277" s="123"/>
      <c r="B277" s="142"/>
      <c r="C277" s="123"/>
      <c r="D277" s="123"/>
      <c r="E277" s="138"/>
    </row>
    <row r="278" spans="1:5" x14ac:dyDescent="0.25">
      <c r="A278" s="123"/>
      <c r="B278" s="142"/>
      <c r="C278" s="123"/>
      <c r="D278" s="123"/>
      <c r="E278" s="138"/>
    </row>
    <row r="279" spans="1:5" x14ac:dyDescent="0.25">
      <c r="A279" s="123"/>
      <c r="B279" s="142"/>
      <c r="C279" s="123"/>
      <c r="D279" s="123"/>
      <c r="E279" s="138"/>
    </row>
    <row r="280" spans="1:5" x14ac:dyDescent="0.25">
      <c r="A280" s="123"/>
      <c r="B280" s="142"/>
      <c r="C280" s="123"/>
      <c r="D280" s="123"/>
      <c r="E280" s="138"/>
    </row>
    <row r="281" spans="1:5" x14ac:dyDescent="0.25">
      <c r="A281" s="123"/>
      <c r="B281" s="142"/>
      <c r="C281" s="123"/>
      <c r="D281" s="123"/>
      <c r="E281" s="138"/>
    </row>
    <row r="282" spans="1:5" x14ac:dyDescent="0.25">
      <c r="A282" s="123"/>
      <c r="B282" s="142"/>
      <c r="C282" s="123"/>
      <c r="D282" s="123"/>
      <c r="E282" s="138"/>
    </row>
    <row r="283" spans="1:5" x14ac:dyDescent="0.25">
      <c r="A283" s="123"/>
      <c r="B283" s="142"/>
      <c r="C283" s="123"/>
      <c r="D283" s="123"/>
      <c r="E283" s="138"/>
    </row>
    <row r="284" spans="1:5" x14ac:dyDescent="0.25">
      <c r="A284" s="123"/>
      <c r="B284" s="142"/>
      <c r="C284" s="123"/>
      <c r="D284" s="123"/>
      <c r="E284" s="138"/>
    </row>
    <row r="285" spans="1:5" x14ac:dyDescent="0.25">
      <c r="A285" s="123"/>
      <c r="B285" s="142"/>
      <c r="C285" s="123"/>
      <c r="D285" s="123"/>
      <c r="E285" s="138"/>
    </row>
    <row r="286" spans="1:5" x14ac:dyDescent="0.25">
      <c r="A286" s="123"/>
      <c r="B286" s="142"/>
      <c r="C286" s="123"/>
      <c r="D286" s="123"/>
      <c r="E286" s="138"/>
    </row>
    <row r="287" spans="1:5" x14ac:dyDescent="0.25">
      <c r="A287" s="123"/>
      <c r="B287" s="142"/>
      <c r="C287" s="123"/>
      <c r="D287" s="123"/>
      <c r="E287" s="138"/>
    </row>
    <row r="288" spans="1:5" x14ac:dyDescent="0.25">
      <c r="A288" s="123"/>
      <c r="B288" s="142"/>
      <c r="C288" s="123"/>
      <c r="D288" s="123"/>
      <c r="E288" s="138"/>
    </row>
    <row r="289" spans="1:5" x14ac:dyDescent="0.25">
      <c r="A289" s="123"/>
      <c r="B289" s="142"/>
      <c r="C289" s="123"/>
      <c r="D289" s="123"/>
      <c r="E289" s="138"/>
    </row>
    <row r="290" spans="1:5" x14ac:dyDescent="0.25">
      <c r="A290" s="123"/>
      <c r="B290" s="142"/>
      <c r="C290" s="123"/>
      <c r="D290" s="123"/>
      <c r="E290" s="138"/>
    </row>
    <row r="291" spans="1:5" x14ac:dyDescent="0.25">
      <c r="A291" s="123"/>
      <c r="B291" s="142"/>
      <c r="C291" s="123"/>
      <c r="D291" s="123"/>
      <c r="E291" s="138"/>
    </row>
    <row r="292" spans="1:5" x14ac:dyDescent="0.25">
      <c r="A292" s="123"/>
      <c r="B292" s="142"/>
      <c r="C292" s="123"/>
      <c r="D292" s="123"/>
      <c r="E292" s="138"/>
    </row>
    <row r="293" spans="1:5" x14ac:dyDescent="0.25">
      <c r="A293" s="123"/>
      <c r="B293" s="142"/>
      <c r="C293" s="123"/>
      <c r="D293" s="123"/>
      <c r="E293" s="138"/>
    </row>
    <row r="294" spans="1:5" x14ac:dyDescent="0.25">
      <c r="A294" s="123"/>
      <c r="B294" s="142"/>
      <c r="C294" s="123"/>
      <c r="D294" s="123"/>
      <c r="E294" s="138"/>
    </row>
    <row r="295" spans="1:5" x14ac:dyDescent="0.25">
      <c r="A295" s="123"/>
      <c r="B295" s="142"/>
      <c r="C295" s="123"/>
      <c r="D295" s="123"/>
      <c r="E295" s="138"/>
    </row>
    <row r="296" spans="1:5" x14ac:dyDescent="0.25">
      <c r="A296" s="123"/>
      <c r="B296" s="142"/>
      <c r="C296" s="123"/>
      <c r="D296" s="123"/>
      <c r="E296" s="138"/>
    </row>
    <row r="297" spans="1:5" x14ac:dyDescent="0.25">
      <c r="A297" s="123"/>
      <c r="B297" s="142"/>
      <c r="C297" s="123"/>
      <c r="D297" s="123"/>
      <c r="E297" s="138"/>
    </row>
    <row r="298" spans="1:5" x14ac:dyDescent="0.25">
      <c r="A298" s="123"/>
      <c r="B298" s="142"/>
      <c r="C298" s="123"/>
      <c r="D298" s="123"/>
      <c r="E298" s="138"/>
    </row>
    <row r="299" spans="1:5" x14ac:dyDescent="0.25">
      <c r="A299" s="123"/>
      <c r="B299" s="142"/>
      <c r="C299" s="123"/>
      <c r="D299" s="123"/>
      <c r="E299" s="138"/>
    </row>
    <row r="300" spans="1:5" x14ac:dyDescent="0.25">
      <c r="A300" s="123"/>
      <c r="B300" s="142"/>
      <c r="C300" s="123"/>
      <c r="D300" s="123"/>
      <c r="E300" s="138"/>
    </row>
    <row r="301" spans="1:5" x14ac:dyDescent="0.25">
      <c r="A301" s="123"/>
      <c r="B301" s="142"/>
      <c r="C301" s="123"/>
      <c r="D301" s="123"/>
      <c r="E301" s="138"/>
    </row>
    <row r="302" spans="1:5" x14ac:dyDescent="0.25">
      <c r="A302" s="123"/>
      <c r="B302" s="142"/>
      <c r="C302" s="123"/>
      <c r="D302" s="123"/>
      <c r="E302" s="138"/>
    </row>
    <row r="303" spans="1:5" x14ac:dyDescent="0.25">
      <c r="A303" s="123"/>
      <c r="B303" s="142"/>
      <c r="C303" s="123"/>
      <c r="D303" s="123"/>
      <c r="E303" s="138"/>
    </row>
    <row r="304" spans="1:5" x14ac:dyDescent="0.25">
      <c r="A304" s="123"/>
      <c r="B304" s="142"/>
      <c r="C304" s="123"/>
      <c r="D304" s="123"/>
      <c r="E304" s="138"/>
    </row>
    <row r="305" spans="1:5" x14ac:dyDescent="0.25">
      <c r="A305" s="123"/>
      <c r="B305" s="142"/>
      <c r="C305" s="123"/>
      <c r="D305" s="123"/>
      <c r="E305" s="138"/>
    </row>
    <row r="306" spans="1:5" x14ac:dyDescent="0.25">
      <c r="A306" s="123"/>
      <c r="B306" s="142"/>
      <c r="C306" s="123"/>
      <c r="D306" s="123"/>
      <c r="E306" s="138"/>
    </row>
    <row r="307" spans="1:5" x14ac:dyDescent="0.25">
      <c r="A307" s="123"/>
      <c r="B307" s="142"/>
      <c r="C307" s="123"/>
      <c r="D307" s="123"/>
      <c r="E307" s="138"/>
    </row>
    <row r="308" spans="1:5" x14ac:dyDescent="0.25">
      <c r="A308" s="123"/>
      <c r="B308" s="142"/>
      <c r="C308" s="123"/>
      <c r="D308" s="123"/>
      <c r="E308" s="138"/>
    </row>
    <row r="309" spans="1:5" x14ac:dyDescent="0.25">
      <c r="A309" s="123"/>
      <c r="B309" s="142"/>
      <c r="C309" s="123"/>
      <c r="D309" s="123"/>
      <c r="E309" s="138"/>
    </row>
    <row r="310" spans="1:5" x14ac:dyDescent="0.25">
      <c r="A310" s="123"/>
      <c r="B310" s="142"/>
      <c r="C310" s="123"/>
      <c r="D310" s="123"/>
      <c r="E310" s="138"/>
    </row>
    <row r="311" spans="1:5" x14ac:dyDescent="0.25">
      <c r="A311" s="123"/>
      <c r="B311" s="142"/>
      <c r="C311" s="123"/>
      <c r="D311" s="123"/>
      <c r="E311" s="138"/>
    </row>
    <row r="312" spans="1:5" x14ac:dyDescent="0.25">
      <c r="A312" s="123"/>
      <c r="B312" s="142"/>
      <c r="C312" s="123"/>
      <c r="D312" s="123"/>
      <c r="E312" s="138"/>
    </row>
    <row r="313" spans="1:5" x14ac:dyDescent="0.25">
      <c r="A313" s="123"/>
      <c r="B313" s="142"/>
      <c r="C313" s="123"/>
      <c r="D313" s="123"/>
      <c r="E313" s="138"/>
    </row>
    <row r="314" spans="1:5" x14ac:dyDescent="0.25">
      <c r="A314" s="123"/>
      <c r="B314" s="142"/>
      <c r="C314" s="123"/>
      <c r="D314" s="123"/>
      <c r="E314" s="138"/>
    </row>
    <row r="315" spans="1:5" x14ac:dyDescent="0.25">
      <c r="A315" s="123"/>
      <c r="B315" s="142"/>
      <c r="C315" s="123"/>
      <c r="D315" s="123"/>
      <c r="E315" s="138"/>
    </row>
    <row r="316" spans="1:5" x14ac:dyDescent="0.25">
      <c r="A316" s="123"/>
      <c r="B316" s="142"/>
      <c r="C316" s="123"/>
      <c r="D316" s="123"/>
      <c r="E316" s="138"/>
    </row>
    <row r="317" spans="1:5" x14ac:dyDescent="0.25">
      <c r="A317" s="123"/>
      <c r="B317" s="142"/>
      <c r="C317" s="123"/>
      <c r="D317" s="123"/>
      <c r="E317" s="138"/>
    </row>
    <row r="318" spans="1:5" x14ac:dyDescent="0.25">
      <c r="A318" s="123"/>
      <c r="B318" s="142"/>
      <c r="C318" s="123"/>
      <c r="D318" s="123"/>
      <c r="E318" s="138"/>
    </row>
    <row r="319" spans="1:5" x14ac:dyDescent="0.25">
      <c r="A319" s="123"/>
      <c r="B319" s="142"/>
      <c r="C319" s="123"/>
      <c r="D319" s="123"/>
      <c r="E319" s="138"/>
    </row>
    <row r="320" spans="1:5" x14ac:dyDescent="0.25">
      <c r="A320" s="123"/>
      <c r="B320" s="142"/>
      <c r="C320" s="123"/>
      <c r="D320" s="123"/>
      <c r="E320" s="138"/>
    </row>
    <row r="321" spans="1:5" x14ac:dyDescent="0.25">
      <c r="A321" s="123"/>
      <c r="B321" s="142"/>
      <c r="C321" s="123"/>
      <c r="D321" s="123"/>
      <c r="E321" s="138"/>
    </row>
    <row r="322" spans="1:5" x14ac:dyDescent="0.25">
      <c r="A322" s="123"/>
      <c r="B322" s="142"/>
      <c r="C322" s="123"/>
      <c r="D322" s="123"/>
      <c r="E322" s="138"/>
    </row>
    <row r="323" spans="1:5" x14ac:dyDescent="0.25">
      <c r="A323" s="123"/>
      <c r="B323" s="142"/>
      <c r="C323" s="123"/>
      <c r="D323" s="123"/>
      <c r="E323" s="138"/>
    </row>
    <row r="324" spans="1:5" x14ac:dyDescent="0.25">
      <c r="A324" s="123"/>
      <c r="B324" s="142"/>
      <c r="C324" s="123"/>
      <c r="D324" s="123"/>
      <c r="E324" s="138"/>
    </row>
    <row r="325" spans="1:5" x14ac:dyDescent="0.25">
      <c r="A325" s="123"/>
      <c r="B325" s="142"/>
      <c r="C325" s="123"/>
      <c r="D325" s="123"/>
      <c r="E325" s="138"/>
    </row>
    <row r="326" spans="1:5" x14ac:dyDescent="0.25">
      <c r="A326" s="123"/>
      <c r="B326" s="142"/>
      <c r="C326" s="123"/>
      <c r="D326" s="123"/>
      <c r="E326" s="138"/>
    </row>
    <row r="327" spans="1:5" x14ac:dyDescent="0.25">
      <c r="A327" s="123"/>
      <c r="B327" s="142"/>
      <c r="C327" s="123"/>
      <c r="D327" s="123"/>
      <c r="E327" s="138"/>
    </row>
    <row r="328" spans="1:5" x14ac:dyDescent="0.25">
      <c r="A328" s="123"/>
      <c r="B328" s="142"/>
      <c r="C328" s="123"/>
      <c r="D328" s="123"/>
      <c r="E328" s="138"/>
    </row>
    <row r="329" spans="1:5" x14ac:dyDescent="0.25">
      <c r="A329" s="123"/>
      <c r="B329" s="142"/>
      <c r="C329" s="123"/>
      <c r="D329" s="123"/>
      <c r="E329" s="138"/>
    </row>
    <row r="330" spans="1:5" x14ac:dyDescent="0.25">
      <c r="A330" s="123"/>
      <c r="B330" s="142"/>
      <c r="C330" s="123"/>
      <c r="D330" s="123"/>
      <c r="E330" s="138"/>
    </row>
    <row r="331" spans="1:5" x14ac:dyDescent="0.25">
      <c r="A331" s="123"/>
      <c r="B331" s="142"/>
      <c r="C331" s="123"/>
      <c r="D331" s="123"/>
      <c r="E331" s="138"/>
    </row>
    <row r="332" spans="1:5" x14ac:dyDescent="0.25">
      <c r="A332" s="123"/>
      <c r="B332" s="142"/>
      <c r="C332" s="123"/>
      <c r="D332" s="123"/>
      <c r="E332" s="138"/>
    </row>
    <row r="333" spans="1:5" x14ac:dyDescent="0.25">
      <c r="A333" s="123"/>
      <c r="B333" s="142"/>
      <c r="C333" s="123"/>
      <c r="D333" s="123"/>
      <c r="E333" s="138"/>
    </row>
    <row r="334" spans="1:5" x14ac:dyDescent="0.25">
      <c r="A334" s="123"/>
      <c r="B334" s="142"/>
      <c r="C334" s="123"/>
      <c r="D334" s="123"/>
      <c r="E334" s="138"/>
    </row>
    <row r="335" spans="1:5" x14ac:dyDescent="0.25">
      <c r="A335" s="123"/>
      <c r="B335" s="142"/>
      <c r="C335" s="123"/>
      <c r="D335" s="123"/>
      <c r="E335" s="138"/>
    </row>
    <row r="336" spans="1:5" x14ac:dyDescent="0.25">
      <c r="A336" s="123"/>
      <c r="B336" s="142"/>
      <c r="C336" s="123"/>
      <c r="D336" s="123"/>
      <c r="E336" s="138"/>
    </row>
    <row r="337" spans="1:5" x14ac:dyDescent="0.25">
      <c r="A337" s="123"/>
      <c r="B337" s="142"/>
      <c r="C337" s="123"/>
      <c r="D337" s="123"/>
      <c r="E337" s="138"/>
    </row>
    <row r="338" spans="1:5" x14ac:dyDescent="0.25">
      <c r="A338" s="123"/>
      <c r="B338" s="142"/>
      <c r="C338" s="123"/>
      <c r="D338" s="123"/>
      <c r="E338" s="138"/>
    </row>
    <row r="339" spans="1:5" x14ac:dyDescent="0.25">
      <c r="A339" s="123"/>
      <c r="B339" s="142"/>
      <c r="C339" s="123"/>
      <c r="D339" s="123"/>
      <c r="E339" s="138"/>
    </row>
    <row r="340" spans="1:5" x14ac:dyDescent="0.25">
      <c r="A340" s="123"/>
      <c r="B340" s="142"/>
      <c r="C340" s="123"/>
      <c r="D340" s="123"/>
      <c r="E340" s="138"/>
    </row>
    <row r="341" spans="1:5" x14ac:dyDescent="0.25">
      <c r="A341" s="123"/>
      <c r="B341" s="142"/>
      <c r="C341" s="123"/>
      <c r="D341" s="123"/>
      <c r="E341" s="138"/>
    </row>
    <row r="342" spans="1:5" x14ac:dyDescent="0.25">
      <c r="A342" s="123"/>
      <c r="B342" s="142"/>
      <c r="C342" s="123"/>
      <c r="D342" s="123"/>
      <c r="E342" s="138"/>
    </row>
    <row r="343" spans="1:5" x14ac:dyDescent="0.25">
      <c r="A343" s="123"/>
      <c r="B343" s="142"/>
      <c r="C343" s="123"/>
      <c r="D343" s="123"/>
      <c r="E343" s="138"/>
    </row>
    <row r="344" spans="1:5" x14ac:dyDescent="0.25">
      <c r="A344" s="123"/>
      <c r="B344" s="142"/>
      <c r="C344" s="123"/>
      <c r="D344" s="123"/>
      <c r="E344" s="138"/>
    </row>
    <row r="345" spans="1:5" x14ac:dyDescent="0.25">
      <c r="A345" s="123"/>
      <c r="B345" s="142"/>
      <c r="C345" s="123"/>
      <c r="D345" s="123"/>
      <c r="E345" s="138"/>
    </row>
    <row r="346" spans="1:5" x14ac:dyDescent="0.25">
      <c r="A346" s="123"/>
      <c r="B346" s="142"/>
      <c r="C346" s="123"/>
      <c r="D346" s="123"/>
      <c r="E346" s="138"/>
    </row>
    <row r="347" spans="1:5" x14ac:dyDescent="0.25">
      <c r="A347" s="123"/>
      <c r="B347" s="142"/>
      <c r="C347" s="123"/>
      <c r="D347" s="123"/>
      <c r="E347" s="138"/>
    </row>
    <row r="348" spans="1:5" x14ac:dyDescent="0.25">
      <c r="A348" s="123"/>
      <c r="B348" s="142"/>
      <c r="C348" s="123"/>
      <c r="D348" s="123"/>
      <c r="E348" s="138"/>
    </row>
    <row r="349" spans="1:5" x14ac:dyDescent="0.25">
      <c r="A349" s="123"/>
      <c r="B349" s="142"/>
      <c r="C349" s="123"/>
      <c r="D349" s="123"/>
      <c r="E349" s="138"/>
    </row>
    <row r="350" spans="1:5" x14ac:dyDescent="0.25">
      <c r="A350" s="123"/>
      <c r="B350" s="142"/>
      <c r="C350" s="123"/>
      <c r="D350" s="123"/>
      <c r="E350" s="138"/>
    </row>
    <row r="351" spans="1:5" x14ac:dyDescent="0.25">
      <c r="A351" s="123"/>
      <c r="B351" s="142"/>
      <c r="C351" s="123"/>
      <c r="D351" s="123"/>
      <c r="E351" s="138"/>
    </row>
    <row r="352" spans="1:5" x14ac:dyDescent="0.25">
      <c r="A352" s="123"/>
      <c r="B352" s="142"/>
      <c r="C352" s="123"/>
      <c r="D352" s="123"/>
      <c r="E352" s="138"/>
    </row>
    <row r="353" spans="1:5" x14ac:dyDescent="0.25">
      <c r="A353" s="123"/>
      <c r="B353" s="142"/>
      <c r="C353" s="123"/>
      <c r="D353" s="123"/>
      <c r="E353" s="138"/>
    </row>
    <row r="354" spans="1:5" x14ac:dyDescent="0.25">
      <c r="A354" s="123"/>
      <c r="B354" s="142"/>
      <c r="C354" s="123"/>
      <c r="D354" s="123"/>
      <c r="E354" s="138"/>
    </row>
    <row r="355" spans="1:5" x14ac:dyDescent="0.25">
      <c r="A355" s="123"/>
      <c r="B355" s="142"/>
      <c r="C355" s="123"/>
      <c r="D355" s="123"/>
      <c r="E355" s="138"/>
    </row>
    <row r="356" spans="1:5" x14ac:dyDescent="0.25">
      <c r="A356" s="123"/>
      <c r="B356" s="142"/>
      <c r="C356" s="123"/>
      <c r="D356" s="123"/>
      <c r="E356" s="138"/>
    </row>
    <row r="357" spans="1:5" x14ac:dyDescent="0.25">
      <c r="A357" s="123"/>
      <c r="B357" s="142"/>
      <c r="C357" s="123"/>
      <c r="D357" s="123"/>
      <c r="E357" s="138"/>
    </row>
    <row r="358" spans="1:5" x14ac:dyDescent="0.25">
      <c r="A358" s="123"/>
      <c r="B358" s="142"/>
      <c r="C358" s="123"/>
      <c r="D358" s="123"/>
      <c r="E358" s="138"/>
    </row>
    <row r="359" spans="1:5" x14ac:dyDescent="0.25">
      <c r="A359" s="123"/>
      <c r="B359" s="142"/>
      <c r="C359" s="123"/>
      <c r="D359" s="123"/>
      <c r="E359" s="138"/>
    </row>
    <row r="360" spans="1:5" x14ac:dyDescent="0.25">
      <c r="A360" s="123"/>
      <c r="B360" s="142"/>
      <c r="C360" s="123"/>
      <c r="D360" s="123"/>
      <c r="E360" s="138"/>
    </row>
    <row r="361" spans="1:5" x14ac:dyDescent="0.25">
      <c r="A361" s="123"/>
      <c r="B361" s="142"/>
      <c r="C361" s="123"/>
      <c r="D361" s="123"/>
      <c r="E361" s="138"/>
    </row>
    <row r="362" spans="1:5" x14ac:dyDescent="0.25">
      <c r="A362" s="123"/>
      <c r="B362" s="142"/>
      <c r="C362" s="123"/>
      <c r="D362" s="123"/>
      <c r="E362" s="138"/>
    </row>
    <row r="363" spans="1:5" x14ac:dyDescent="0.25">
      <c r="A363" s="123"/>
      <c r="B363" s="142"/>
      <c r="C363" s="123"/>
      <c r="D363" s="123"/>
      <c r="E363" s="138"/>
    </row>
    <row r="364" spans="1:5" x14ac:dyDescent="0.25">
      <c r="A364" s="123"/>
      <c r="B364" s="142"/>
      <c r="C364" s="123"/>
      <c r="D364" s="123"/>
      <c r="E364" s="138"/>
    </row>
    <row r="365" spans="1:5" x14ac:dyDescent="0.25">
      <c r="A365" s="123"/>
      <c r="B365" s="142"/>
      <c r="C365" s="123"/>
      <c r="D365" s="123"/>
      <c r="E365" s="138"/>
    </row>
    <row r="366" spans="1:5" x14ac:dyDescent="0.25">
      <c r="A366" s="123"/>
      <c r="B366" s="142"/>
      <c r="C366" s="123"/>
      <c r="D366" s="123"/>
      <c r="E366" s="138"/>
    </row>
    <row r="367" spans="1:5" x14ac:dyDescent="0.25">
      <c r="A367" s="123"/>
      <c r="B367" s="142"/>
      <c r="C367" s="123"/>
      <c r="D367" s="123"/>
      <c r="E367" s="138"/>
    </row>
    <row r="368" spans="1:5" x14ac:dyDescent="0.25">
      <c r="A368" s="123"/>
      <c r="B368" s="142"/>
      <c r="C368" s="123"/>
      <c r="D368" s="123"/>
      <c r="E368" s="138"/>
    </row>
    <row r="369" spans="1:5" x14ac:dyDescent="0.25">
      <c r="A369" s="123"/>
      <c r="B369" s="142"/>
      <c r="C369" s="123"/>
      <c r="D369" s="123"/>
      <c r="E369" s="138"/>
    </row>
    <row r="370" spans="1:5" x14ac:dyDescent="0.25">
      <c r="A370" s="123"/>
      <c r="B370" s="142"/>
      <c r="C370" s="123"/>
      <c r="D370" s="123"/>
      <c r="E370" s="138"/>
    </row>
    <row r="371" spans="1:5" x14ac:dyDescent="0.25">
      <c r="A371" s="123"/>
      <c r="B371" s="142"/>
      <c r="C371" s="123"/>
      <c r="D371" s="123"/>
      <c r="E371" s="138"/>
    </row>
    <row r="372" spans="1:5" x14ac:dyDescent="0.25">
      <c r="A372" s="123"/>
      <c r="B372" s="142"/>
      <c r="C372" s="123"/>
      <c r="D372" s="123"/>
      <c r="E372" s="138"/>
    </row>
    <row r="373" spans="1:5" x14ac:dyDescent="0.25">
      <c r="A373" s="123"/>
      <c r="B373" s="142"/>
      <c r="C373" s="123"/>
      <c r="D373" s="123"/>
      <c r="E373" s="138"/>
    </row>
    <row r="374" spans="1:5" x14ac:dyDescent="0.25">
      <c r="A374" s="123"/>
      <c r="B374" s="142"/>
      <c r="C374" s="123"/>
      <c r="D374" s="123"/>
      <c r="E374" s="138"/>
    </row>
    <row r="375" spans="1:5" x14ac:dyDescent="0.25">
      <c r="A375" s="123"/>
      <c r="B375" s="142"/>
      <c r="C375" s="123"/>
      <c r="D375" s="123"/>
      <c r="E375" s="138"/>
    </row>
    <row r="376" spans="1:5" x14ac:dyDescent="0.25">
      <c r="A376" s="123"/>
      <c r="B376" s="142"/>
      <c r="C376" s="123"/>
      <c r="D376" s="123"/>
      <c r="E376" s="138"/>
    </row>
    <row r="377" spans="1:5" x14ac:dyDescent="0.25">
      <c r="A377" s="123"/>
      <c r="B377" s="142"/>
      <c r="C377" s="123"/>
      <c r="D377" s="123"/>
      <c r="E377" s="138"/>
    </row>
    <row r="378" spans="1:5" x14ac:dyDescent="0.25">
      <c r="A378" s="123"/>
      <c r="B378" s="142"/>
      <c r="C378" s="123"/>
      <c r="D378" s="123"/>
      <c r="E378" s="138"/>
    </row>
    <row r="379" spans="1:5" x14ac:dyDescent="0.25">
      <c r="A379" s="123"/>
      <c r="B379" s="142"/>
      <c r="C379" s="123"/>
      <c r="D379" s="123"/>
      <c r="E379" s="138"/>
    </row>
    <row r="380" spans="1:5" x14ac:dyDescent="0.25">
      <c r="A380" s="123"/>
      <c r="B380" s="142"/>
      <c r="C380" s="123"/>
      <c r="D380" s="123"/>
      <c r="E380" s="138"/>
    </row>
    <row r="381" spans="1:5" x14ac:dyDescent="0.25">
      <c r="A381" s="123"/>
      <c r="B381" s="142"/>
      <c r="C381" s="123"/>
      <c r="D381" s="123"/>
      <c r="E381" s="138"/>
    </row>
    <row r="382" spans="1:5" x14ac:dyDescent="0.25">
      <c r="A382" s="123"/>
      <c r="B382" s="142"/>
      <c r="C382" s="123"/>
      <c r="D382" s="123"/>
      <c r="E382" s="138"/>
    </row>
    <row r="383" spans="1:5" x14ac:dyDescent="0.25">
      <c r="A383" s="123"/>
      <c r="B383" s="142"/>
      <c r="C383" s="123"/>
      <c r="D383" s="123"/>
      <c r="E383" s="138"/>
    </row>
    <row r="384" spans="1:5" x14ac:dyDescent="0.25">
      <c r="A384" s="123"/>
      <c r="B384" s="142"/>
      <c r="C384" s="123"/>
      <c r="D384" s="123"/>
      <c r="E384" s="138"/>
    </row>
    <row r="385" spans="1:5" x14ac:dyDescent="0.25">
      <c r="A385" s="123"/>
      <c r="B385" s="142"/>
      <c r="C385" s="123"/>
      <c r="D385" s="123"/>
      <c r="E385" s="138"/>
    </row>
    <row r="386" spans="1:5" x14ac:dyDescent="0.25">
      <c r="A386" s="123"/>
      <c r="B386" s="142"/>
      <c r="C386" s="123"/>
      <c r="D386" s="123"/>
      <c r="E386" s="138"/>
    </row>
    <row r="387" spans="1:5" x14ac:dyDescent="0.25">
      <c r="A387" s="123"/>
      <c r="B387" s="142"/>
      <c r="C387" s="123"/>
      <c r="D387" s="123"/>
      <c r="E387" s="138"/>
    </row>
    <row r="388" spans="1:5" x14ac:dyDescent="0.25">
      <c r="A388" s="123"/>
      <c r="B388" s="142"/>
      <c r="C388" s="123"/>
      <c r="D388" s="123"/>
      <c r="E388" s="138"/>
    </row>
    <row r="389" spans="1:5" x14ac:dyDescent="0.25">
      <c r="A389" s="123"/>
      <c r="B389" s="142"/>
      <c r="C389" s="123"/>
      <c r="D389" s="123"/>
      <c r="E389" s="138"/>
    </row>
    <row r="390" spans="1:5" x14ac:dyDescent="0.25">
      <c r="A390" s="123"/>
      <c r="B390" s="142"/>
      <c r="C390" s="123"/>
      <c r="D390" s="123"/>
      <c r="E390" s="138"/>
    </row>
    <row r="391" spans="1:5" x14ac:dyDescent="0.25">
      <c r="A391" s="123"/>
      <c r="B391" s="142"/>
      <c r="C391" s="123"/>
      <c r="D391" s="123"/>
      <c r="E391" s="138"/>
    </row>
    <row r="392" spans="1:5" x14ac:dyDescent="0.25">
      <c r="A392" s="123"/>
      <c r="B392" s="142"/>
      <c r="C392" s="123"/>
      <c r="D392" s="123"/>
      <c r="E392" s="138"/>
    </row>
    <row r="393" spans="1:5" x14ac:dyDescent="0.25">
      <c r="A393" s="123"/>
      <c r="B393" s="142"/>
      <c r="C393" s="123"/>
      <c r="D393" s="123"/>
      <c r="E393" s="138"/>
    </row>
    <row r="394" spans="1:5" x14ac:dyDescent="0.25">
      <c r="A394" s="123"/>
      <c r="B394" s="142"/>
      <c r="C394" s="123"/>
      <c r="D394" s="123"/>
      <c r="E394" s="138"/>
    </row>
    <row r="395" spans="1:5" x14ac:dyDescent="0.25">
      <c r="A395" s="123"/>
      <c r="B395" s="142"/>
      <c r="C395" s="123"/>
      <c r="D395" s="123"/>
      <c r="E395" s="138"/>
    </row>
    <row r="396" spans="1:5" x14ac:dyDescent="0.25">
      <c r="A396" s="123"/>
      <c r="B396" s="142"/>
      <c r="C396" s="123"/>
      <c r="D396" s="123"/>
      <c r="E396" s="138"/>
    </row>
    <row r="397" spans="1:5" x14ac:dyDescent="0.25">
      <c r="A397" s="123"/>
      <c r="B397" s="142"/>
      <c r="C397" s="123"/>
      <c r="D397" s="123"/>
      <c r="E397" s="138"/>
    </row>
    <row r="398" spans="1:5" x14ac:dyDescent="0.25">
      <c r="A398" s="123"/>
      <c r="B398" s="142"/>
      <c r="C398" s="123"/>
      <c r="D398" s="123"/>
      <c r="E398" s="138"/>
    </row>
    <row r="399" spans="1:5" x14ac:dyDescent="0.25">
      <c r="A399" s="123"/>
      <c r="B399" s="142"/>
      <c r="C399" s="123"/>
      <c r="D399" s="123"/>
      <c r="E399" s="138"/>
    </row>
    <row r="400" spans="1:5" x14ac:dyDescent="0.25">
      <c r="A400" s="123"/>
      <c r="B400" s="142"/>
      <c r="C400" s="123"/>
      <c r="D400" s="123"/>
      <c r="E400" s="138"/>
    </row>
    <row r="401" spans="1:5" x14ac:dyDescent="0.25">
      <c r="A401" s="123"/>
      <c r="B401" s="142"/>
      <c r="C401" s="123"/>
      <c r="D401" s="123"/>
      <c r="E401" s="138"/>
    </row>
    <row r="402" spans="1:5" x14ac:dyDescent="0.25">
      <c r="A402" s="123"/>
      <c r="B402" s="142"/>
      <c r="C402" s="123"/>
      <c r="D402" s="123"/>
      <c r="E402" s="138"/>
    </row>
    <row r="403" spans="1:5" x14ac:dyDescent="0.25">
      <c r="A403" s="123"/>
      <c r="B403" s="142"/>
      <c r="C403" s="123"/>
      <c r="D403" s="123"/>
      <c r="E403" s="138"/>
    </row>
    <row r="404" spans="1:5" x14ac:dyDescent="0.25">
      <c r="A404" s="123"/>
      <c r="B404" s="142"/>
      <c r="C404" s="123"/>
      <c r="D404" s="123"/>
      <c r="E404" s="138"/>
    </row>
    <row r="405" spans="1:5" x14ac:dyDescent="0.25">
      <c r="A405" s="123"/>
      <c r="B405" s="142"/>
      <c r="C405" s="123"/>
      <c r="D405" s="123"/>
      <c r="E405" s="138"/>
    </row>
    <row r="406" spans="1:5" x14ac:dyDescent="0.25">
      <c r="A406" s="123"/>
      <c r="B406" s="142"/>
      <c r="C406" s="123"/>
      <c r="D406" s="123"/>
      <c r="E406" s="138"/>
    </row>
    <row r="407" spans="1:5" x14ac:dyDescent="0.25">
      <c r="A407" s="123"/>
      <c r="B407" s="142"/>
      <c r="C407" s="123"/>
      <c r="D407" s="123"/>
      <c r="E407" s="138"/>
    </row>
    <row r="408" spans="1:5" x14ac:dyDescent="0.25">
      <c r="A408" s="123"/>
      <c r="B408" s="142"/>
      <c r="C408" s="123"/>
      <c r="D408" s="123"/>
      <c r="E408" s="138"/>
    </row>
    <row r="409" spans="1:5" x14ac:dyDescent="0.25">
      <c r="A409" s="123"/>
      <c r="B409" s="142"/>
      <c r="C409" s="123"/>
      <c r="D409" s="123"/>
      <c r="E409" s="138"/>
    </row>
    <row r="410" spans="1:5" x14ac:dyDescent="0.25">
      <c r="A410" s="123"/>
      <c r="B410" s="142"/>
      <c r="C410" s="123"/>
      <c r="D410" s="123"/>
      <c r="E410" s="138"/>
    </row>
    <row r="411" spans="1:5" x14ac:dyDescent="0.25">
      <c r="A411" s="123"/>
      <c r="B411" s="142"/>
      <c r="C411" s="123"/>
      <c r="D411" s="123"/>
      <c r="E411" s="138"/>
    </row>
    <row r="412" spans="1:5" x14ac:dyDescent="0.25">
      <c r="A412" s="123"/>
      <c r="B412" s="142"/>
      <c r="C412" s="123"/>
      <c r="D412" s="123"/>
      <c r="E412" s="138"/>
    </row>
    <row r="413" spans="1:5" x14ac:dyDescent="0.25">
      <c r="A413" s="123"/>
      <c r="B413" s="142"/>
      <c r="C413" s="123"/>
      <c r="D413" s="123"/>
      <c r="E413" s="138"/>
    </row>
    <row r="414" spans="1:5" x14ac:dyDescent="0.25">
      <c r="A414" s="123"/>
      <c r="B414" s="142"/>
      <c r="C414" s="123"/>
      <c r="D414" s="123"/>
      <c r="E414" s="138"/>
    </row>
    <row r="415" spans="1:5" x14ac:dyDescent="0.25">
      <c r="A415" s="123"/>
      <c r="B415" s="142"/>
      <c r="C415" s="123"/>
      <c r="D415" s="123"/>
      <c r="E415" s="138"/>
    </row>
    <row r="416" spans="1:5" x14ac:dyDescent="0.25">
      <c r="A416" s="123"/>
      <c r="B416" s="142"/>
      <c r="C416" s="123"/>
      <c r="D416" s="123"/>
      <c r="E416" s="138"/>
    </row>
    <row r="417" spans="1:5" x14ac:dyDescent="0.25">
      <c r="A417" s="123"/>
      <c r="B417" s="142"/>
      <c r="C417" s="123"/>
      <c r="D417" s="123"/>
      <c r="E417" s="138"/>
    </row>
    <row r="418" spans="1:5" x14ac:dyDescent="0.25">
      <c r="A418" s="123"/>
      <c r="B418" s="142"/>
      <c r="C418" s="123"/>
      <c r="D418" s="123"/>
      <c r="E418" s="138"/>
    </row>
    <row r="419" spans="1:5" x14ac:dyDescent="0.25">
      <c r="A419" s="123"/>
      <c r="B419" s="142"/>
      <c r="C419" s="123"/>
      <c r="D419" s="123"/>
      <c r="E419" s="138"/>
    </row>
    <row r="420" spans="1:5" x14ac:dyDescent="0.25">
      <c r="A420" s="123"/>
      <c r="B420" s="142"/>
      <c r="C420" s="123"/>
      <c r="D420" s="123"/>
      <c r="E420" s="138"/>
    </row>
    <row r="421" spans="1:5" x14ac:dyDescent="0.25">
      <c r="A421" s="123"/>
      <c r="B421" s="142"/>
      <c r="C421" s="123"/>
      <c r="D421" s="123"/>
      <c r="E421" s="138"/>
    </row>
    <row r="422" spans="1:5" x14ac:dyDescent="0.25">
      <c r="A422" s="123"/>
      <c r="B422" s="142"/>
      <c r="C422" s="123"/>
      <c r="D422" s="123"/>
      <c r="E422" s="138"/>
    </row>
    <row r="423" spans="1:5" x14ac:dyDescent="0.25">
      <c r="A423" s="123"/>
      <c r="B423" s="142"/>
      <c r="C423" s="123"/>
      <c r="D423" s="123"/>
      <c r="E423" s="138"/>
    </row>
    <row r="424" spans="1:5" x14ac:dyDescent="0.25">
      <c r="A424" s="123"/>
      <c r="B424" s="142"/>
      <c r="C424" s="123"/>
      <c r="D424" s="123"/>
      <c r="E424" s="138"/>
    </row>
    <row r="425" spans="1:5" x14ac:dyDescent="0.25">
      <c r="A425" s="123"/>
      <c r="B425" s="142"/>
      <c r="C425" s="123"/>
      <c r="D425" s="123"/>
      <c r="E425" s="138"/>
    </row>
    <row r="426" spans="1:5" x14ac:dyDescent="0.25">
      <c r="A426" s="123"/>
      <c r="B426" s="142"/>
      <c r="C426" s="123"/>
      <c r="D426" s="123"/>
      <c r="E426" s="138"/>
    </row>
    <row r="427" spans="1:5" x14ac:dyDescent="0.25">
      <c r="A427" s="123"/>
      <c r="B427" s="142"/>
      <c r="C427" s="123"/>
      <c r="D427" s="123"/>
      <c r="E427" s="138"/>
    </row>
    <row r="428" spans="1:5" x14ac:dyDescent="0.25">
      <c r="A428" s="123"/>
      <c r="B428" s="142"/>
      <c r="C428" s="123"/>
      <c r="D428" s="123"/>
      <c r="E428" s="138"/>
    </row>
    <row r="429" spans="1:5" x14ac:dyDescent="0.25">
      <c r="A429" s="123"/>
      <c r="B429" s="142"/>
      <c r="C429" s="123"/>
      <c r="D429" s="123"/>
      <c r="E429" s="138"/>
    </row>
    <row r="430" spans="1:5" x14ac:dyDescent="0.25">
      <c r="A430" s="123"/>
      <c r="B430" s="142"/>
      <c r="C430" s="123"/>
      <c r="D430" s="123"/>
      <c r="E430" s="138"/>
    </row>
    <row r="431" spans="1:5" x14ac:dyDescent="0.25">
      <c r="A431" s="123"/>
      <c r="B431" s="142"/>
      <c r="C431" s="123"/>
      <c r="D431" s="123"/>
      <c r="E431" s="138"/>
    </row>
    <row r="432" spans="1:5" x14ac:dyDescent="0.25">
      <c r="A432" s="123"/>
      <c r="B432" s="142"/>
      <c r="C432" s="123"/>
      <c r="D432" s="123"/>
      <c r="E432" s="138"/>
    </row>
    <row r="433" spans="1:5" x14ac:dyDescent="0.25">
      <c r="A433" s="123"/>
      <c r="B433" s="142"/>
      <c r="C433" s="123"/>
      <c r="D433" s="123"/>
      <c r="E433" s="138"/>
    </row>
    <row r="434" spans="1:5" x14ac:dyDescent="0.25">
      <c r="A434" s="123"/>
      <c r="B434" s="142"/>
      <c r="C434" s="123"/>
      <c r="D434" s="123"/>
      <c r="E434" s="138"/>
    </row>
    <row r="435" spans="1:5" x14ac:dyDescent="0.25">
      <c r="A435" s="123"/>
      <c r="B435" s="142"/>
      <c r="C435" s="123"/>
      <c r="D435" s="123"/>
      <c r="E435" s="138"/>
    </row>
    <row r="436" spans="1:5" x14ac:dyDescent="0.25">
      <c r="A436" s="123"/>
      <c r="B436" s="142"/>
      <c r="C436" s="123"/>
      <c r="D436" s="123"/>
      <c r="E436" s="138"/>
    </row>
    <row r="437" spans="1:5" x14ac:dyDescent="0.25">
      <c r="A437" s="123"/>
      <c r="B437" s="142"/>
      <c r="C437" s="123"/>
      <c r="D437" s="123"/>
      <c r="E437" s="138"/>
    </row>
  </sheetData>
  <mergeCells count="27">
    <mergeCell ref="D90:E90"/>
    <mergeCell ref="F1:G1"/>
    <mergeCell ref="A7:E7"/>
    <mergeCell ref="A2:E2"/>
    <mergeCell ref="A1:E1"/>
    <mergeCell ref="C29:E29"/>
    <mergeCell ref="A31:E31"/>
    <mergeCell ref="C40:E40"/>
    <mergeCell ref="A42:E42"/>
    <mergeCell ref="C53:E53"/>
    <mergeCell ref="A55:E55"/>
    <mergeCell ref="A65:E65"/>
    <mergeCell ref="A75:B75"/>
    <mergeCell ref="A78:E78"/>
    <mergeCell ref="D91:E91"/>
    <mergeCell ref="D92:E92"/>
    <mergeCell ref="D83:E83"/>
    <mergeCell ref="D84:E84"/>
    <mergeCell ref="D85:E85"/>
    <mergeCell ref="D81:E81"/>
    <mergeCell ref="D82:E82"/>
    <mergeCell ref="D79:E79"/>
    <mergeCell ref="D80:E80"/>
    <mergeCell ref="D86:E86"/>
    <mergeCell ref="D87:E87"/>
    <mergeCell ref="D88:E88"/>
    <mergeCell ref="D89:E89"/>
  </mergeCells>
  <phoneticPr fontId="46" type="noConversion"/>
  <conditionalFormatting sqref="B438:B1048576">
    <cfRule type="duplicateValues" dxfId="184" priority="1713"/>
  </conditionalFormatting>
  <conditionalFormatting sqref="B438:B1048576">
    <cfRule type="duplicateValues" dxfId="183" priority="135446"/>
  </conditionalFormatting>
  <conditionalFormatting sqref="B95:B437">
    <cfRule type="duplicateValues" dxfId="182" priority="176"/>
  </conditionalFormatting>
  <conditionalFormatting sqref="B95:B437">
    <cfRule type="duplicateValues" dxfId="181" priority="158"/>
  </conditionalFormatting>
  <conditionalFormatting sqref="E95:E437">
    <cfRule type="duplicateValues" dxfId="180" priority="186"/>
  </conditionalFormatting>
  <conditionalFormatting sqref="B11">
    <cfRule type="duplicateValues" dxfId="179" priority="65"/>
  </conditionalFormatting>
  <conditionalFormatting sqref="E11">
    <cfRule type="duplicateValues" dxfId="178" priority="64"/>
  </conditionalFormatting>
  <conditionalFormatting sqref="E24">
    <cfRule type="duplicateValues" dxfId="177" priority="63"/>
  </conditionalFormatting>
  <conditionalFormatting sqref="E25">
    <cfRule type="duplicateValues" dxfId="176" priority="62"/>
  </conditionalFormatting>
  <conditionalFormatting sqref="E9">
    <cfRule type="duplicateValues" dxfId="175" priority="61"/>
  </conditionalFormatting>
  <conditionalFormatting sqref="E19 E22">
    <cfRule type="duplicateValues" dxfId="174" priority="60"/>
  </conditionalFormatting>
  <conditionalFormatting sqref="E83">
    <cfRule type="duplicateValues" dxfId="173" priority="59"/>
  </conditionalFormatting>
  <conditionalFormatting sqref="E84">
    <cfRule type="duplicateValues" dxfId="172" priority="58"/>
  </conditionalFormatting>
  <conditionalFormatting sqref="E15">
    <cfRule type="duplicateValues" dxfId="171" priority="66"/>
  </conditionalFormatting>
  <conditionalFormatting sqref="B94 B54:B55 B64:B65 B85 B80:B81 B1:B7 B29:B31 B33:B36 B40:B42 B67 B73:B78 B38">
    <cfRule type="duplicateValues" dxfId="170" priority="67"/>
  </conditionalFormatting>
  <conditionalFormatting sqref="E18">
    <cfRule type="duplicateValues" dxfId="169" priority="68"/>
  </conditionalFormatting>
  <conditionalFormatting sqref="B34">
    <cfRule type="duplicateValues" dxfId="168" priority="57"/>
  </conditionalFormatting>
  <conditionalFormatting sqref="E34">
    <cfRule type="duplicateValues" dxfId="167" priority="56"/>
  </conditionalFormatting>
  <conditionalFormatting sqref="B35">
    <cfRule type="duplicateValues" dxfId="166" priority="55"/>
  </conditionalFormatting>
  <conditionalFormatting sqref="E35">
    <cfRule type="duplicateValues" dxfId="165" priority="54"/>
  </conditionalFormatting>
  <conditionalFormatting sqref="B67">
    <cfRule type="duplicateValues" dxfId="164" priority="53"/>
  </conditionalFormatting>
  <conditionalFormatting sqref="E67">
    <cfRule type="duplicateValues" dxfId="163" priority="52"/>
  </conditionalFormatting>
  <conditionalFormatting sqref="B36">
    <cfRule type="duplicateValues" dxfId="162" priority="51"/>
  </conditionalFormatting>
  <conditionalFormatting sqref="E33 E36 E38">
    <cfRule type="duplicateValues" dxfId="161" priority="50"/>
  </conditionalFormatting>
  <conditionalFormatting sqref="B94 B80:B89 B29:B31 B40:B42 B33:B36 B44:B48 B57:B62 B67 B1:B26 B73:B78 B38 B64:B65 B54:B55">
    <cfRule type="duplicateValues" dxfId="160" priority="49"/>
  </conditionalFormatting>
  <conditionalFormatting sqref="E20">
    <cfRule type="duplicateValues" dxfId="159" priority="48"/>
  </conditionalFormatting>
  <conditionalFormatting sqref="E87">
    <cfRule type="duplicateValues" dxfId="158" priority="47"/>
  </conditionalFormatting>
  <conditionalFormatting sqref="E93:E94 E1:E7 E54:E55 E73:E81 E23 E10 E29:E31 E57:E60 E64:E65 E38 E40:E44">
    <cfRule type="duplicateValues" dxfId="157" priority="69"/>
  </conditionalFormatting>
  <conditionalFormatting sqref="B57:B62 B23:B25">
    <cfRule type="duplicateValues" dxfId="156" priority="70"/>
  </conditionalFormatting>
  <conditionalFormatting sqref="E45 E12:E14 E16:E17">
    <cfRule type="duplicateValues" dxfId="155" priority="71"/>
  </conditionalFormatting>
  <conditionalFormatting sqref="E28">
    <cfRule type="duplicateValues" dxfId="154" priority="46"/>
  </conditionalFormatting>
  <conditionalFormatting sqref="B88:B89 B44:B48 B9:B10 B12:B26">
    <cfRule type="duplicateValues" dxfId="153" priority="72"/>
  </conditionalFormatting>
  <conditionalFormatting sqref="E88">
    <cfRule type="duplicateValues" dxfId="152" priority="45"/>
  </conditionalFormatting>
  <conditionalFormatting sqref="E85:E86">
    <cfRule type="duplicateValues" dxfId="151" priority="73"/>
  </conditionalFormatting>
  <conditionalFormatting sqref="E82">
    <cfRule type="duplicateValues" dxfId="150" priority="74"/>
  </conditionalFormatting>
  <conditionalFormatting sqref="B82:B84">
    <cfRule type="duplicateValues" dxfId="149" priority="75"/>
  </conditionalFormatting>
  <conditionalFormatting sqref="E47:E48">
    <cfRule type="duplicateValues" dxfId="148" priority="44"/>
  </conditionalFormatting>
  <conditionalFormatting sqref="E61:E62">
    <cfRule type="duplicateValues" dxfId="147" priority="43"/>
  </conditionalFormatting>
  <conditionalFormatting sqref="E46 E26 E21">
    <cfRule type="duplicateValues" dxfId="146" priority="76"/>
  </conditionalFormatting>
  <conditionalFormatting sqref="B39">
    <cfRule type="duplicateValues" dxfId="145" priority="41"/>
  </conditionalFormatting>
  <conditionalFormatting sqref="E39">
    <cfRule type="duplicateValues" dxfId="144" priority="40"/>
  </conditionalFormatting>
  <conditionalFormatting sqref="B39">
    <cfRule type="duplicateValues" dxfId="143" priority="39"/>
  </conditionalFormatting>
  <conditionalFormatting sqref="E39">
    <cfRule type="duplicateValues" dxfId="142" priority="42"/>
  </conditionalFormatting>
  <conditionalFormatting sqref="B27:B28">
    <cfRule type="duplicateValues" dxfId="141" priority="36"/>
  </conditionalFormatting>
  <conditionalFormatting sqref="B27:B28">
    <cfRule type="duplicateValues" dxfId="140" priority="37"/>
  </conditionalFormatting>
  <conditionalFormatting sqref="E27">
    <cfRule type="duplicateValues" dxfId="139" priority="38"/>
  </conditionalFormatting>
  <conditionalFormatting sqref="B86:B89">
    <cfRule type="duplicateValues" dxfId="138" priority="77"/>
  </conditionalFormatting>
  <conditionalFormatting sqref="B68:B72">
    <cfRule type="duplicateValues" dxfId="137" priority="35"/>
  </conditionalFormatting>
  <conditionalFormatting sqref="B68:B72">
    <cfRule type="duplicateValues" dxfId="136" priority="34"/>
  </conditionalFormatting>
  <conditionalFormatting sqref="E68:E72">
    <cfRule type="duplicateValues" dxfId="135" priority="33"/>
  </conditionalFormatting>
  <conditionalFormatting sqref="B68:B72">
    <cfRule type="duplicateValues" dxfId="134" priority="32"/>
  </conditionalFormatting>
  <conditionalFormatting sqref="B37">
    <cfRule type="duplicateValues" dxfId="133" priority="31"/>
  </conditionalFormatting>
  <conditionalFormatting sqref="B37">
    <cfRule type="duplicateValues" dxfId="132" priority="30"/>
  </conditionalFormatting>
  <conditionalFormatting sqref="E37">
    <cfRule type="duplicateValues" dxfId="131" priority="29"/>
  </conditionalFormatting>
  <conditionalFormatting sqref="B37">
    <cfRule type="duplicateValues" dxfId="130" priority="28"/>
  </conditionalFormatting>
  <conditionalFormatting sqref="B63">
    <cfRule type="duplicateValues" dxfId="129" priority="26"/>
  </conditionalFormatting>
  <conditionalFormatting sqref="B63">
    <cfRule type="duplicateValues" dxfId="128" priority="25"/>
  </conditionalFormatting>
  <conditionalFormatting sqref="E63">
    <cfRule type="duplicateValues" dxfId="127" priority="27"/>
  </conditionalFormatting>
  <conditionalFormatting sqref="B49">
    <cfRule type="duplicateValues" dxfId="126" priority="22"/>
  </conditionalFormatting>
  <conditionalFormatting sqref="E49">
    <cfRule type="duplicateValues" dxfId="125" priority="23"/>
  </conditionalFormatting>
  <conditionalFormatting sqref="B49">
    <cfRule type="duplicateValues" dxfId="124" priority="24"/>
  </conditionalFormatting>
  <conditionalFormatting sqref="B53">
    <cfRule type="duplicateValues" dxfId="123" priority="20"/>
  </conditionalFormatting>
  <conditionalFormatting sqref="B53">
    <cfRule type="duplicateValues" dxfId="122" priority="19"/>
  </conditionalFormatting>
  <conditionalFormatting sqref="E53">
    <cfRule type="duplicateValues" dxfId="121" priority="21"/>
  </conditionalFormatting>
  <conditionalFormatting sqref="B50">
    <cfRule type="duplicateValues" dxfId="120" priority="16"/>
  </conditionalFormatting>
  <conditionalFormatting sqref="E50">
    <cfRule type="duplicateValues" dxfId="119" priority="17"/>
  </conditionalFormatting>
  <conditionalFormatting sqref="B50">
    <cfRule type="duplicateValues" dxfId="118" priority="18"/>
  </conditionalFormatting>
  <conditionalFormatting sqref="E89">
    <cfRule type="duplicateValues" dxfId="117" priority="15"/>
  </conditionalFormatting>
  <conditionalFormatting sqref="B93">
    <cfRule type="duplicateValues" dxfId="116" priority="14"/>
  </conditionalFormatting>
  <conditionalFormatting sqref="B93">
    <cfRule type="duplicateValues" dxfId="115" priority="13"/>
  </conditionalFormatting>
  <conditionalFormatting sqref="B51">
    <cfRule type="duplicateValues" dxfId="114" priority="10"/>
  </conditionalFormatting>
  <conditionalFormatting sqref="E51">
    <cfRule type="duplicateValues" dxfId="113" priority="11"/>
  </conditionalFormatting>
  <conditionalFormatting sqref="B51">
    <cfRule type="duplicateValues" dxfId="112" priority="12"/>
  </conditionalFormatting>
  <conditionalFormatting sqref="B90:B92">
    <cfRule type="duplicateValues" dxfId="111" priority="7"/>
  </conditionalFormatting>
  <conditionalFormatting sqref="B90:B92">
    <cfRule type="duplicateValues" dxfId="110" priority="8"/>
  </conditionalFormatting>
  <conditionalFormatting sqref="B90:B92">
    <cfRule type="duplicateValues" dxfId="109" priority="9"/>
  </conditionalFormatting>
  <conditionalFormatting sqref="E90">
    <cfRule type="duplicateValues" dxfId="108" priority="6"/>
  </conditionalFormatting>
  <conditionalFormatting sqref="E91">
    <cfRule type="duplicateValues" dxfId="107" priority="5"/>
  </conditionalFormatting>
  <conditionalFormatting sqref="E92">
    <cfRule type="duplicateValues" dxfId="106" priority="4"/>
  </conditionalFormatting>
  <conditionalFormatting sqref="B52">
    <cfRule type="duplicateValues" dxfId="105" priority="1"/>
  </conditionalFormatting>
  <conditionalFormatting sqref="E52">
    <cfRule type="duplicateValues" dxfId="104" priority="2"/>
  </conditionalFormatting>
  <conditionalFormatting sqref="B52">
    <cfRule type="duplicateValues" dxfId="103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2527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2532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2590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2471</v>
      </c>
      <c r="C260" s="38" t="s">
        <v>1272</v>
      </c>
    </row>
    <row r="261" spans="1:3" s="69" customFormat="1" x14ac:dyDescent="0.25">
      <c r="A261" s="87">
        <v>361</v>
      </c>
      <c r="B261" s="87" t="s">
        <v>2543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2584</v>
      </c>
      <c r="C266" s="38" t="s">
        <v>1271</v>
      </c>
    </row>
    <row r="267" spans="1:3" x14ac:dyDescent="0.25">
      <c r="A267" s="38">
        <v>368</v>
      </c>
      <c r="B267" s="38" t="s">
        <v>2523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2591</v>
      </c>
      <c r="C273" s="38" t="s">
        <v>1270</v>
      </c>
    </row>
    <row r="274" spans="1:3" x14ac:dyDescent="0.25">
      <c r="A274" s="38">
        <v>375</v>
      </c>
      <c r="B274" s="38" t="s">
        <v>2551</v>
      </c>
      <c r="C274" s="38" t="s">
        <v>1270</v>
      </c>
    </row>
    <row r="275" spans="1:3" x14ac:dyDescent="0.25">
      <c r="A275" s="38">
        <v>376</v>
      </c>
      <c r="B275" s="38" t="s">
        <v>2592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2593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2594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2588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2595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2596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2580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2611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2529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2528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2530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2632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2604</v>
      </c>
      <c r="C842" s="38" t="s">
        <v>1273</v>
      </c>
    </row>
    <row r="843" spans="1:3" x14ac:dyDescent="0.25">
      <c r="A843" s="38">
        <v>379</v>
      </c>
      <c r="B843" s="38" t="s">
        <v>2628</v>
      </c>
      <c r="C843" s="38" t="s">
        <v>1270</v>
      </c>
    </row>
  </sheetData>
  <autoFilter ref="A1:C829">
    <sortState ref="A2:C843">
      <sortCondition sortBy="cellColor" ref="A1:A830" dxfId="202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2" priority="20"/>
  </conditionalFormatting>
  <conditionalFormatting sqref="A830">
    <cfRule type="duplicateValues" dxfId="101" priority="19"/>
  </conditionalFormatting>
  <conditionalFormatting sqref="A831">
    <cfRule type="duplicateValues" dxfId="100" priority="18"/>
  </conditionalFormatting>
  <conditionalFormatting sqref="A832">
    <cfRule type="duplicateValues" dxfId="99" priority="17"/>
  </conditionalFormatting>
  <conditionalFormatting sqref="A833">
    <cfRule type="duplicateValues" dxfId="98" priority="16"/>
  </conditionalFormatting>
  <conditionalFormatting sqref="A844:A1048576 A1:A833">
    <cfRule type="duplicateValues" dxfId="97" priority="15"/>
  </conditionalFormatting>
  <conditionalFormatting sqref="A834:A840">
    <cfRule type="duplicateValues" dxfId="96" priority="14"/>
  </conditionalFormatting>
  <conditionalFormatting sqref="A834:A840">
    <cfRule type="duplicateValues" dxfId="95" priority="13"/>
  </conditionalFormatting>
  <conditionalFormatting sqref="A844:A1048576 A1:A840">
    <cfRule type="duplicateValues" dxfId="94" priority="12"/>
  </conditionalFormatting>
  <conditionalFormatting sqref="A841">
    <cfRule type="duplicateValues" dxfId="93" priority="11"/>
  </conditionalFormatting>
  <conditionalFormatting sqref="A841">
    <cfRule type="duplicateValues" dxfId="92" priority="10"/>
  </conditionalFormatting>
  <conditionalFormatting sqref="A841">
    <cfRule type="duplicateValues" dxfId="91" priority="9"/>
  </conditionalFormatting>
  <conditionalFormatting sqref="A842">
    <cfRule type="duplicateValues" dxfId="90" priority="8"/>
  </conditionalFormatting>
  <conditionalFormatting sqref="A842">
    <cfRule type="duplicateValues" dxfId="89" priority="7"/>
  </conditionalFormatting>
  <conditionalFormatting sqref="A842">
    <cfRule type="duplicateValues" dxfId="88" priority="6"/>
  </conditionalFormatting>
  <conditionalFormatting sqref="A1:A842 A844:A1048576">
    <cfRule type="duplicateValues" dxfId="87" priority="5"/>
  </conditionalFormatting>
  <conditionalFormatting sqref="A843">
    <cfRule type="duplicateValues" dxfId="86" priority="4"/>
  </conditionalFormatting>
  <conditionalFormatting sqref="A843">
    <cfRule type="duplicateValues" dxfId="85" priority="3"/>
  </conditionalFormatting>
  <conditionalFormatting sqref="A843">
    <cfRule type="duplicateValues" dxfId="84" priority="2"/>
  </conditionalFormatting>
  <conditionalFormatting sqref="A843">
    <cfRule type="duplicateValues" dxfId="8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2413</v>
      </c>
      <c r="B1" s="199"/>
      <c r="C1" s="199"/>
      <c r="D1" s="199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2562</v>
      </c>
      <c r="C3" s="48" t="s">
        <v>2553</v>
      </c>
      <c r="D3" s="60" t="s">
        <v>2538</v>
      </c>
      <c r="E3" s="62"/>
    </row>
    <row r="4" spans="1:5" ht="15.75" x14ac:dyDescent="0.25">
      <c r="A4" s="48">
        <v>3335925995</v>
      </c>
      <c r="B4" s="48" t="s">
        <v>2563</v>
      </c>
      <c r="C4" s="48" t="s">
        <v>2553</v>
      </c>
      <c r="D4" s="60" t="s">
        <v>2538</v>
      </c>
      <c r="E4" s="62"/>
    </row>
    <row r="5" spans="1:5" ht="15.75" x14ac:dyDescent="0.25">
      <c r="A5" s="48">
        <v>3335926016</v>
      </c>
      <c r="B5" s="48" t="s">
        <v>2564</v>
      </c>
      <c r="C5" s="48" t="s">
        <v>2553</v>
      </c>
      <c r="D5" s="60" t="s">
        <v>2535</v>
      </c>
    </row>
    <row r="6" spans="1:5" ht="15.75" x14ac:dyDescent="0.25">
      <c r="A6" s="48">
        <v>3335926017</v>
      </c>
      <c r="B6" s="48" t="s">
        <v>2565</v>
      </c>
      <c r="C6" s="48" t="s">
        <v>2553</v>
      </c>
      <c r="D6" s="60" t="s">
        <v>2535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2422</v>
      </c>
      <c r="B18" s="199"/>
      <c r="C18" s="199"/>
      <c r="D18" s="199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2555</v>
      </c>
      <c r="C20" s="48" t="s">
        <v>2538</v>
      </c>
      <c r="D20" s="60" t="s">
        <v>2535</v>
      </c>
    </row>
    <row r="21" spans="1:4" ht="15.75" x14ac:dyDescent="0.25">
      <c r="A21" s="48">
        <v>3335925986</v>
      </c>
      <c r="B21" s="48" t="s">
        <v>2554</v>
      </c>
      <c r="C21" s="48" t="s">
        <v>2538</v>
      </c>
      <c r="D21" s="60" t="s">
        <v>2535</v>
      </c>
    </row>
    <row r="22" spans="1:4" ht="15.75" x14ac:dyDescent="0.25">
      <c r="A22" s="48">
        <v>3335925987</v>
      </c>
      <c r="B22" s="48" t="s">
        <v>2557</v>
      </c>
      <c r="C22" s="48" t="s">
        <v>2538</v>
      </c>
      <c r="D22" s="60" t="s">
        <v>2535</v>
      </c>
    </row>
    <row r="23" spans="1:4" ht="15.75" x14ac:dyDescent="0.25">
      <c r="A23" s="48">
        <v>3335925988</v>
      </c>
      <c r="B23" s="48" t="s">
        <v>2558</v>
      </c>
      <c r="C23" s="48" t="s">
        <v>2538</v>
      </c>
      <c r="D23" s="60" t="s">
        <v>2535</v>
      </c>
    </row>
    <row r="24" spans="1:4" s="77" customFormat="1" ht="15.75" x14ac:dyDescent="0.25">
      <c r="A24" s="48">
        <v>3335925991</v>
      </c>
      <c r="B24" s="48" t="s">
        <v>2559</v>
      </c>
      <c r="C24" s="48" t="s">
        <v>2538</v>
      </c>
      <c r="D24" s="60" t="s">
        <v>2535</v>
      </c>
    </row>
    <row r="25" spans="1:4" s="77" customFormat="1" ht="15.75" x14ac:dyDescent="0.25">
      <c r="A25" s="48">
        <v>3335925992</v>
      </c>
      <c r="B25" s="48" t="s">
        <v>2560</v>
      </c>
      <c r="C25" s="48" t="s">
        <v>2538</v>
      </c>
      <c r="D25" s="60" t="s">
        <v>2535</v>
      </c>
    </row>
    <row r="26" spans="1:4" s="77" customFormat="1" ht="15.75" x14ac:dyDescent="0.25">
      <c r="A26" s="48">
        <v>3335925993</v>
      </c>
      <c r="B26" s="48" t="s">
        <v>2561</v>
      </c>
      <c r="C26" s="48" t="s">
        <v>2538</v>
      </c>
      <c r="D26" s="60" t="s">
        <v>2535</v>
      </c>
    </row>
    <row r="27" spans="1:4" s="77" customFormat="1" ht="15.75" x14ac:dyDescent="0.25">
      <c r="A27" s="48">
        <v>3335925994</v>
      </c>
      <c r="B27" s="48" t="s">
        <v>2556</v>
      </c>
      <c r="C27" s="48" t="s">
        <v>2538</v>
      </c>
      <c r="D27" s="60" t="s">
        <v>2535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2" priority="18"/>
  </conditionalFormatting>
  <conditionalFormatting sqref="B7:B8">
    <cfRule type="duplicateValues" dxfId="81" priority="17"/>
  </conditionalFormatting>
  <conditionalFormatting sqref="A7:A8">
    <cfRule type="duplicateValues" dxfId="80" priority="15"/>
    <cfRule type="duplicateValues" dxfId="7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2021-08-20T10:35:04Z</dcterms:modified>
</cp:coreProperties>
</file>