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0\"/>
    </mc:Choice>
  </mc:AlternateContent>
  <bookViews>
    <workbookView xWindow="0" yWindow="0" windowWidth="7980" windowHeight="4575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REPORTE!$A$4:$Q$200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3" i="16"/>
  <c r="A107" i="16" s="1"/>
  <c r="C92" i="16"/>
  <c r="A92" i="16"/>
  <c r="C91" i="16"/>
  <c r="A91" i="16"/>
  <c r="C90" i="16"/>
  <c r="A90" i="16"/>
  <c r="B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5" i="1" l="1"/>
  <c r="A117" i="1"/>
  <c r="A197" i="1"/>
  <c r="A142" i="1"/>
  <c r="A159" i="1"/>
  <c r="A181" i="1"/>
  <c r="A175" i="1"/>
  <c r="A178" i="1"/>
  <c r="A180" i="1"/>
  <c r="A169" i="1"/>
  <c r="A5" i="1"/>
  <c r="A29" i="1"/>
  <c r="A150" i="1"/>
  <c r="A28" i="1"/>
  <c r="A149" i="1"/>
  <c r="A24" i="1"/>
  <c r="A115" i="1"/>
  <c r="A135" i="1"/>
  <c r="A196" i="1"/>
  <c r="A125" i="1"/>
  <c r="A166" i="1"/>
  <c r="A194" i="1"/>
  <c r="A195" i="1"/>
  <c r="A199" i="1"/>
  <c r="A8" i="1"/>
  <c r="A200" i="1"/>
  <c r="A137" i="1"/>
  <c r="A133" i="1"/>
  <c r="A140" i="1"/>
  <c r="A120" i="1"/>
  <c r="A119" i="1"/>
  <c r="A139" i="1"/>
  <c r="A121" i="1"/>
  <c r="A116" i="1"/>
  <c r="F105" i="1"/>
  <c r="G105" i="1"/>
  <c r="H105" i="1"/>
  <c r="I105" i="1"/>
  <c r="J105" i="1"/>
  <c r="K105" i="1"/>
  <c r="F117" i="1"/>
  <c r="G117" i="1"/>
  <c r="H117" i="1"/>
  <c r="I117" i="1"/>
  <c r="J117" i="1"/>
  <c r="K117" i="1"/>
  <c r="F197" i="1"/>
  <c r="G197" i="1"/>
  <c r="H197" i="1"/>
  <c r="I197" i="1"/>
  <c r="J197" i="1"/>
  <c r="K197" i="1"/>
  <c r="F142" i="1"/>
  <c r="G142" i="1"/>
  <c r="H142" i="1"/>
  <c r="I142" i="1"/>
  <c r="J142" i="1"/>
  <c r="K142" i="1"/>
  <c r="F159" i="1"/>
  <c r="G159" i="1"/>
  <c r="H159" i="1"/>
  <c r="I159" i="1"/>
  <c r="J159" i="1"/>
  <c r="K159" i="1"/>
  <c r="F181" i="1"/>
  <c r="G181" i="1"/>
  <c r="H181" i="1"/>
  <c r="I181" i="1"/>
  <c r="J181" i="1"/>
  <c r="K181" i="1"/>
  <c r="F175" i="1"/>
  <c r="G175" i="1"/>
  <c r="H175" i="1"/>
  <c r="I175" i="1"/>
  <c r="J175" i="1"/>
  <c r="K175" i="1"/>
  <c r="F178" i="1"/>
  <c r="G178" i="1"/>
  <c r="H178" i="1"/>
  <c r="I178" i="1"/>
  <c r="J178" i="1"/>
  <c r="K178" i="1"/>
  <c r="F180" i="1"/>
  <c r="G180" i="1"/>
  <c r="H180" i="1"/>
  <c r="I180" i="1"/>
  <c r="J180" i="1"/>
  <c r="K180" i="1"/>
  <c r="F169" i="1"/>
  <c r="G169" i="1"/>
  <c r="H169" i="1"/>
  <c r="I169" i="1"/>
  <c r="J169" i="1"/>
  <c r="K169" i="1"/>
  <c r="F5" i="1"/>
  <c r="G5" i="1"/>
  <c r="H5" i="1"/>
  <c r="I5" i="1"/>
  <c r="J5" i="1"/>
  <c r="K5" i="1"/>
  <c r="F29" i="1"/>
  <c r="G29" i="1"/>
  <c r="H29" i="1"/>
  <c r="I29" i="1"/>
  <c r="J29" i="1"/>
  <c r="K29" i="1"/>
  <c r="F150" i="1"/>
  <c r="G150" i="1"/>
  <c r="H150" i="1"/>
  <c r="I150" i="1"/>
  <c r="J150" i="1"/>
  <c r="K150" i="1"/>
  <c r="F28" i="1"/>
  <c r="G28" i="1"/>
  <c r="H28" i="1"/>
  <c r="I28" i="1"/>
  <c r="J28" i="1"/>
  <c r="K28" i="1"/>
  <c r="F149" i="1"/>
  <c r="G149" i="1"/>
  <c r="H149" i="1"/>
  <c r="I149" i="1"/>
  <c r="J149" i="1"/>
  <c r="K149" i="1"/>
  <c r="F24" i="1"/>
  <c r="G24" i="1"/>
  <c r="H24" i="1"/>
  <c r="I24" i="1"/>
  <c r="J24" i="1"/>
  <c r="K24" i="1"/>
  <c r="F115" i="1"/>
  <c r="G115" i="1"/>
  <c r="H115" i="1"/>
  <c r="I115" i="1"/>
  <c r="J115" i="1"/>
  <c r="K115" i="1"/>
  <c r="F135" i="1"/>
  <c r="G135" i="1"/>
  <c r="H135" i="1"/>
  <c r="I135" i="1"/>
  <c r="J135" i="1"/>
  <c r="K135" i="1"/>
  <c r="F196" i="1"/>
  <c r="G196" i="1"/>
  <c r="H196" i="1"/>
  <c r="I196" i="1"/>
  <c r="J196" i="1"/>
  <c r="K196" i="1"/>
  <c r="F125" i="1"/>
  <c r="G125" i="1"/>
  <c r="H125" i="1"/>
  <c r="I125" i="1"/>
  <c r="J125" i="1"/>
  <c r="K125" i="1"/>
  <c r="F166" i="1"/>
  <c r="G166" i="1"/>
  <c r="H166" i="1"/>
  <c r="I166" i="1"/>
  <c r="J166" i="1"/>
  <c r="K166" i="1"/>
  <c r="F194" i="1"/>
  <c r="G194" i="1"/>
  <c r="H194" i="1"/>
  <c r="I194" i="1"/>
  <c r="J194" i="1"/>
  <c r="K194" i="1"/>
  <c r="F195" i="1"/>
  <c r="G195" i="1"/>
  <c r="H195" i="1"/>
  <c r="I195" i="1"/>
  <c r="J195" i="1"/>
  <c r="K195" i="1"/>
  <c r="F199" i="1"/>
  <c r="G199" i="1"/>
  <c r="H199" i="1"/>
  <c r="I199" i="1"/>
  <c r="J199" i="1"/>
  <c r="K199" i="1"/>
  <c r="F8" i="1"/>
  <c r="G8" i="1"/>
  <c r="H8" i="1"/>
  <c r="I8" i="1"/>
  <c r="J8" i="1"/>
  <c r="K8" i="1"/>
  <c r="F200" i="1"/>
  <c r="G200" i="1"/>
  <c r="H200" i="1"/>
  <c r="I200" i="1"/>
  <c r="J200" i="1"/>
  <c r="K200" i="1"/>
  <c r="F137" i="1"/>
  <c r="G137" i="1"/>
  <c r="H137" i="1"/>
  <c r="I137" i="1"/>
  <c r="J137" i="1"/>
  <c r="K137" i="1"/>
  <c r="F133" i="1"/>
  <c r="G133" i="1"/>
  <c r="H133" i="1"/>
  <c r="I133" i="1"/>
  <c r="J133" i="1"/>
  <c r="K133" i="1"/>
  <c r="F140" i="1"/>
  <c r="G140" i="1"/>
  <c r="H140" i="1"/>
  <c r="I140" i="1"/>
  <c r="J140" i="1"/>
  <c r="K140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39" i="1"/>
  <c r="G139" i="1"/>
  <c r="H139" i="1"/>
  <c r="I139" i="1"/>
  <c r="J139" i="1"/>
  <c r="K139" i="1"/>
  <c r="F121" i="1"/>
  <c r="G121" i="1"/>
  <c r="H121" i="1"/>
  <c r="I121" i="1"/>
  <c r="J121" i="1"/>
  <c r="K121" i="1"/>
  <c r="F116" i="1"/>
  <c r="G116" i="1"/>
  <c r="H116" i="1"/>
  <c r="I116" i="1"/>
  <c r="J116" i="1"/>
  <c r="K116" i="1"/>
  <c r="F158" i="1" l="1"/>
  <c r="G158" i="1"/>
  <c r="H158" i="1"/>
  <c r="I158" i="1"/>
  <c r="J158" i="1"/>
  <c r="K158" i="1"/>
  <c r="F156" i="1"/>
  <c r="G156" i="1"/>
  <c r="H156" i="1"/>
  <c r="I156" i="1"/>
  <c r="J156" i="1"/>
  <c r="K156" i="1"/>
  <c r="F106" i="1"/>
  <c r="G106" i="1"/>
  <c r="H106" i="1"/>
  <c r="I106" i="1"/>
  <c r="J106" i="1"/>
  <c r="K106" i="1"/>
  <c r="F136" i="1"/>
  <c r="G136" i="1"/>
  <c r="H136" i="1"/>
  <c r="I136" i="1"/>
  <c r="J136" i="1"/>
  <c r="K136" i="1"/>
  <c r="F145" i="1"/>
  <c r="G145" i="1"/>
  <c r="H145" i="1"/>
  <c r="I145" i="1"/>
  <c r="J145" i="1"/>
  <c r="K145" i="1"/>
  <c r="F190" i="1"/>
  <c r="G190" i="1"/>
  <c r="H190" i="1"/>
  <c r="I190" i="1"/>
  <c r="J190" i="1"/>
  <c r="K190" i="1"/>
  <c r="F185" i="1"/>
  <c r="G185" i="1"/>
  <c r="H185" i="1"/>
  <c r="I185" i="1"/>
  <c r="J185" i="1"/>
  <c r="K185" i="1"/>
  <c r="F191" i="1"/>
  <c r="G191" i="1"/>
  <c r="H191" i="1"/>
  <c r="I191" i="1"/>
  <c r="J191" i="1"/>
  <c r="K191" i="1"/>
  <c r="F77" i="1"/>
  <c r="G77" i="1"/>
  <c r="H77" i="1"/>
  <c r="I77" i="1"/>
  <c r="J77" i="1"/>
  <c r="K77" i="1"/>
  <c r="F75" i="1"/>
  <c r="G75" i="1"/>
  <c r="H75" i="1"/>
  <c r="I75" i="1"/>
  <c r="J75" i="1"/>
  <c r="K75" i="1"/>
  <c r="F184" i="1"/>
  <c r="G184" i="1"/>
  <c r="H184" i="1"/>
  <c r="I184" i="1"/>
  <c r="J184" i="1"/>
  <c r="K184" i="1"/>
  <c r="F193" i="1"/>
  <c r="G193" i="1"/>
  <c r="H193" i="1"/>
  <c r="I193" i="1"/>
  <c r="J193" i="1"/>
  <c r="K193" i="1"/>
  <c r="F76" i="1"/>
  <c r="G76" i="1"/>
  <c r="H76" i="1"/>
  <c r="I76" i="1"/>
  <c r="J76" i="1"/>
  <c r="K76" i="1"/>
  <c r="F72" i="1"/>
  <c r="G72" i="1"/>
  <c r="H72" i="1"/>
  <c r="I72" i="1"/>
  <c r="J72" i="1"/>
  <c r="K72" i="1"/>
  <c r="F74" i="1"/>
  <c r="G74" i="1"/>
  <c r="H74" i="1"/>
  <c r="I74" i="1"/>
  <c r="J74" i="1"/>
  <c r="K74" i="1"/>
  <c r="F153" i="1"/>
  <c r="G153" i="1"/>
  <c r="H153" i="1"/>
  <c r="I153" i="1"/>
  <c r="J153" i="1"/>
  <c r="K153" i="1"/>
  <c r="F148" i="1"/>
  <c r="G148" i="1"/>
  <c r="H148" i="1"/>
  <c r="I148" i="1"/>
  <c r="J148" i="1"/>
  <c r="K148" i="1"/>
  <c r="F131" i="1"/>
  <c r="G131" i="1"/>
  <c r="H131" i="1"/>
  <c r="I131" i="1"/>
  <c r="J131" i="1"/>
  <c r="K131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186" i="1"/>
  <c r="G186" i="1"/>
  <c r="H186" i="1"/>
  <c r="I186" i="1"/>
  <c r="J186" i="1"/>
  <c r="K186" i="1"/>
  <c r="F134" i="1"/>
  <c r="G134" i="1"/>
  <c r="H134" i="1"/>
  <c r="I134" i="1"/>
  <c r="J134" i="1"/>
  <c r="K134" i="1"/>
  <c r="F157" i="1"/>
  <c r="G157" i="1"/>
  <c r="H157" i="1"/>
  <c r="I157" i="1"/>
  <c r="J157" i="1"/>
  <c r="K15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73" i="1"/>
  <c r="G73" i="1"/>
  <c r="H73" i="1"/>
  <c r="I73" i="1"/>
  <c r="J73" i="1"/>
  <c r="K73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98" i="1"/>
  <c r="G198" i="1"/>
  <c r="H198" i="1"/>
  <c r="I198" i="1"/>
  <c r="J198" i="1"/>
  <c r="K198" i="1"/>
  <c r="F144" i="1"/>
  <c r="G144" i="1"/>
  <c r="H144" i="1"/>
  <c r="I144" i="1"/>
  <c r="J144" i="1"/>
  <c r="K144" i="1"/>
  <c r="F187" i="1"/>
  <c r="G187" i="1"/>
  <c r="H187" i="1"/>
  <c r="I187" i="1"/>
  <c r="J187" i="1"/>
  <c r="K187" i="1"/>
  <c r="F192" i="1"/>
  <c r="G192" i="1"/>
  <c r="H192" i="1"/>
  <c r="I192" i="1"/>
  <c r="J192" i="1"/>
  <c r="K192" i="1"/>
  <c r="A158" i="1"/>
  <c r="A156" i="1"/>
  <c r="A106" i="1"/>
  <c r="A136" i="1"/>
  <c r="A145" i="1"/>
  <c r="A190" i="1"/>
  <c r="A185" i="1"/>
  <c r="A191" i="1"/>
  <c r="A77" i="1"/>
  <c r="A75" i="1"/>
  <c r="A184" i="1"/>
  <c r="A193" i="1"/>
  <c r="A76" i="1"/>
  <c r="A72" i="1"/>
  <c r="A74" i="1"/>
  <c r="A153" i="1"/>
  <c r="A148" i="1"/>
  <c r="A131" i="1"/>
  <c r="A39" i="1"/>
  <c r="A40" i="1"/>
  <c r="A41" i="1"/>
  <c r="A186" i="1"/>
  <c r="A134" i="1"/>
  <c r="A157" i="1"/>
  <c r="A188" i="1"/>
  <c r="A189" i="1"/>
  <c r="A73" i="1"/>
  <c r="A104" i="1"/>
  <c r="A103" i="1"/>
  <c r="A198" i="1"/>
  <c r="A144" i="1"/>
  <c r="A187" i="1"/>
  <c r="A192" i="1"/>
  <c r="F174" i="1" l="1"/>
  <c r="G174" i="1"/>
  <c r="H174" i="1"/>
  <c r="I174" i="1"/>
  <c r="J174" i="1"/>
  <c r="K174" i="1"/>
  <c r="F27" i="1"/>
  <c r="G27" i="1"/>
  <c r="H27" i="1"/>
  <c r="I27" i="1"/>
  <c r="J27" i="1"/>
  <c r="K27" i="1"/>
  <c r="F176" i="1"/>
  <c r="G176" i="1"/>
  <c r="H176" i="1"/>
  <c r="I176" i="1"/>
  <c r="J176" i="1"/>
  <c r="K176" i="1"/>
  <c r="F56" i="1"/>
  <c r="G56" i="1"/>
  <c r="H56" i="1"/>
  <c r="I56" i="1"/>
  <c r="J56" i="1"/>
  <c r="K56" i="1"/>
  <c r="F160" i="1"/>
  <c r="G160" i="1"/>
  <c r="H160" i="1"/>
  <c r="I160" i="1"/>
  <c r="J160" i="1"/>
  <c r="K160" i="1"/>
  <c r="F81" i="1"/>
  <c r="G81" i="1"/>
  <c r="H81" i="1"/>
  <c r="I81" i="1"/>
  <c r="J81" i="1"/>
  <c r="K81" i="1"/>
  <c r="F168" i="1"/>
  <c r="G168" i="1"/>
  <c r="H168" i="1"/>
  <c r="I168" i="1"/>
  <c r="J168" i="1"/>
  <c r="K168" i="1"/>
  <c r="A174" i="1"/>
  <c r="A27" i="1"/>
  <c r="A176" i="1"/>
  <c r="A56" i="1"/>
  <c r="A160" i="1"/>
  <c r="A81" i="1"/>
  <c r="A168" i="1"/>
  <c r="F46" i="1"/>
  <c r="G46" i="1"/>
  <c r="H46" i="1"/>
  <c r="I46" i="1"/>
  <c r="J46" i="1"/>
  <c r="K46" i="1"/>
  <c r="F68" i="1"/>
  <c r="G68" i="1"/>
  <c r="H68" i="1"/>
  <c r="I68" i="1"/>
  <c r="J68" i="1"/>
  <c r="K68" i="1"/>
  <c r="F45" i="1"/>
  <c r="G45" i="1"/>
  <c r="H45" i="1"/>
  <c r="I45" i="1"/>
  <c r="J45" i="1"/>
  <c r="K45" i="1"/>
  <c r="F47" i="1"/>
  <c r="G47" i="1"/>
  <c r="H47" i="1"/>
  <c r="I47" i="1"/>
  <c r="J47" i="1"/>
  <c r="K47" i="1"/>
  <c r="F49" i="1"/>
  <c r="G49" i="1"/>
  <c r="H49" i="1"/>
  <c r="I49" i="1"/>
  <c r="J49" i="1"/>
  <c r="K49" i="1"/>
  <c r="F48" i="1"/>
  <c r="G48" i="1"/>
  <c r="H48" i="1"/>
  <c r="I48" i="1"/>
  <c r="J48" i="1"/>
  <c r="K48" i="1"/>
  <c r="A48" i="1"/>
  <c r="A46" i="1"/>
  <c r="A68" i="1"/>
  <c r="A45" i="1"/>
  <c r="A47" i="1"/>
  <c r="A49" i="1"/>
  <c r="F114" i="1"/>
  <c r="G114" i="1"/>
  <c r="H114" i="1"/>
  <c r="I114" i="1"/>
  <c r="J114" i="1"/>
  <c r="K114" i="1"/>
  <c r="F69" i="1"/>
  <c r="G69" i="1"/>
  <c r="H69" i="1"/>
  <c r="I69" i="1"/>
  <c r="J69" i="1"/>
  <c r="K69" i="1"/>
  <c r="F171" i="1"/>
  <c r="G171" i="1"/>
  <c r="H171" i="1"/>
  <c r="I171" i="1"/>
  <c r="J171" i="1"/>
  <c r="K171" i="1"/>
  <c r="F164" i="1"/>
  <c r="G164" i="1"/>
  <c r="H164" i="1"/>
  <c r="I164" i="1"/>
  <c r="J164" i="1"/>
  <c r="K164" i="1"/>
  <c r="F132" i="1"/>
  <c r="G132" i="1"/>
  <c r="H132" i="1"/>
  <c r="I132" i="1"/>
  <c r="J132" i="1"/>
  <c r="K132" i="1"/>
  <c r="F23" i="1"/>
  <c r="G23" i="1"/>
  <c r="H23" i="1"/>
  <c r="I23" i="1"/>
  <c r="J23" i="1"/>
  <c r="K23" i="1"/>
  <c r="F182" i="1"/>
  <c r="G182" i="1"/>
  <c r="H182" i="1"/>
  <c r="I182" i="1"/>
  <c r="J182" i="1"/>
  <c r="K182" i="1"/>
  <c r="F155" i="1"/>
  <c r="G155" i="1"/>
  <c r="H155" i="1"/>
  <c r="I155" i="1"/>
  <c r="J155" i="1"/>
  <c r="K155" i="1"/>
  <c r="F138" i="1"/>
  <c r="G138" i="1"/>
  <c r="H138" i="1"/>
  <c r="I138" i="1"/>
  <c r="J138" i="1"/>
  <c r="K138" i="1"/>
  <c r="F51" i="1"/>
  <c r="G51" i="1"/>
  <c r="H51" i="1"/>
  <c r="I51" i="1"/>
  <c r="J51" i="1"/>
  <c r="K51" i="1"/>
  <c r="F170" i="1"/>
  <c r="G170" i="1"/>
  <c r="H170" i="1"/>
  <c r="I170" i="1"/>
  <c r="J170" i="1"/>
  <c r="K170" i="1"/>
  <c r="F129" i="1"/>
  <c r="G129" i="1"/>
  <c r="H129" i="1"/>
  <c r="I129" i="1"/>
  <c r="J129" i="1"/>
  <c r="K129" i="1"/>
  <c r="F98" i="1"/>
  <c r="G98" i="1"/>
  <c r="H98" i="1"/>
  <c r="I98" i="1"/>
  <c r="J98" i="1"/>
  <c r="K98" i="1"/>
  <c r="F172" i="1"/>
  <c r="G172" i="1"/>
  <c r="H172" i="1"/>
  <c r="I172" i="1"/>
  <c r="J172" i="1"/>
  <c r="K172" i="1"/>
  <c r="F167" i="1"/>
  <c r="G167" i="1"/>
  <c r="H167" i="1"/>
  <c r="I167" i="1"/>
  <c r="J167" i="1"/>
  <c r="K167" i="1"/>
  <c r="F161" i="1"/>
  <c r="G161" i="1"/>
  <c r="H161" i="1"/>
  <c r="I161" i="1"/>
  <c r="J161" i="1"/>
  <c r="K161" i="1"/>
  <c r="F99" i="1"/>
  <c r="G99" i="1"/>
  <c r="H99" i="1"/>
  <c r="I99" i="1"/>
  <c r="J99" i="1"/>
  <c r="K99" i="1"/>
  <c r="F141" i="1"/>
  <c r="G141" i="1"/>
  <c r="H141" i="1"/>
  <c r="I141" i="1"/>
  <c r="J141" i="1"/>
  <c r="K141" i="1"/>
  <c r="F147" i="1"/>
  <c r="G147" i="1"/>
  <c r="H147" i="1"/>
  <c r="I147" i="1"/>
  <c r="J147" i="1"/>
  <c r="K147" i="1"/>
  <c r="F143" i="1"/>
  <c r="G143" i="1"/>
  <c r="H143" i="1"/>
  <c r="I143" i="1"/>
  <c r="J143" i="1"/>
  <c r="K143" i="1"/>
  <c r="F146" i="1"/>
  <c r="G146" i="1"/>
  <c r="H146" i="1"/>
  <c r="I146" i="1"/>
  <c r="J146" i="1"/>
  <c r="K146" i="1"/>
  <c r="A114" i="1"/>
  <c r="A69" i="1"/>
  <c r="A171" i="1"/>
  <c r="A164" i="1"/>
  <c r="A132" i="1"/>
  <c r="A23" i="1"/>
  <c r="A182" i="1"/>
  <c r="A155" i="1"/>
  <c r="A138" i="1"/>
  <c r="A51" i="1"/>
  <c r="A170" i="1"/>
  <c r="A129" i="1"/>
  <c r="A98" i="1"/>
  <c r="A172" i="1"/>
  <c r="A167" i="1"/>
  <c r="A161" i="1"/>
  <c r="A99" i="1"/>
  <c r="A141" i="1"/>
  <c r="A147" i="1"/>
  <c r="A143" i="1"/>
  <c r="A146" i="1"/>
  <c r="F109" i="1"/>
  <c r="G109" i="1"/>
  <c r="H109" i="1"/>
  <c r="I109" i="1"/>
  <c r="J109" i="1"/>
  <c r="K109" i="1"/>
  <c r="F44" i="1"/>
  <c r="G44" i="1"/>
  <c r="H44" i="1"/>
  <c r="I44" i="1"/>
  <c r="J44" i="1"/>
  <c r="K44" i="1"/>
  <c r="F65" i="1"/>
  <c r="G65" i="1"/>
  <c r="H65" i="1"/>
  <c r="I65" i="1"/>
  <c r="J65" i="1"/>
  <c r="K65" i="1"/>
  <c r="F42" i="1"/>
  <c r="G42" i="1"/>
  <c r="H42" i="1"/>
  <c r="I42" i="1"/>
  <c r="J42" i="1"/>
  <c r="K42" i="1"/>
  <c r="F43" i="1"/>
  <c r="G43" i="1"/>
  <c r="H43" i="1"/>
  <c r="I43" i="1"/>
  <c r="J43" i="1"/>
  <c r="K43" i="1"/>
  <c r="A109" i="1"/>
  <c r="A44" i="1"/>
  <c r="A65" i="1"/>
  <c r="A42" i="1"/>
  <c r="A43" i="1"/>
  <c r="F62" i="1"/>
  <c r="G62" i="1"/>
  <c r="H62" i="1"/>
  <c r="I62" i="1"/>
  <c r="J62" i="1"/>
  <c r="K62" i="1"/>
  <c r="F90" i="1"/>
  <c r="G90" i="1"/>
  <c r="H90" i="1"/>
  <c r="I90" i="1"/>
  <c r="J90" i="1"/>
  <c r="K90" i="1"/>
  <c r="F86" i="1"/>
  <c r="G86" i="1"/>
  <c r="H86" i="1"/>
  <c r="I86" i="1"/>
  <c r="J86" i="1"/>
  <c r="K86" i="1"/>
  <c r="F85" i="1"/>
  <c r="G85" i="1"/>
  <c r="H85" i="1"/>
  <c r="I85" i="1"/>
  <c r="J85" i="1"/>
  <c r="K85" i="1"/>
  <c r="F87" i="1"/>
  <c r="G87" i="1"/>
  <c r="H87" i="1"/>
  <c r="I87" i="1"/>
  <c r="J87" i="1"/>
  <c r="K87" i="1"/>
  <c r="F97" i="1"/>
  <c r="G97" i="1"/>
  <c r="H97" i="1"/>
  <c r="I97" i="1"/>
  <c r="J97" i="1"/>
  <c r="K97" i="1"/>
  <c r="F95" i="1"/>
  <c r="G95" i="1"/>
  <c r="H95" i="1"/>
  <c r="I95" i="1"/>
  <c r="J95" i="1"/>
  <c r="K95" i="1"/>
  <c r="F92" i="1"/>
  <c r="G92" i="1"/>
  <c r="H92" i="1"/>
  <c r="I92" i="1"/>
  <c r="J92" i="1"/>
  <c r="K92" i="1"/>
  <c r="F91" i="1"/>
  <c r="G91" i="1"/>
  <c r="H91" i="1"/>
  <c r="I91" i="1"/>
  <c r="J91" i="1"/>
  <c r="K91" i="1"/>
  <c r="F88" i="1"/>
  <c r="G88" i="1"/>
  <c r="H88" i="1"/>
  <c r="I88" i="1"/>
  <c r="J88" i="1"/>
  <c r="K88" i="1"/>
  <c r="F94" i="1"/>
  <c r="G94" i="1"/>
  <c r="H94" i="1"/>
  <c r="I94" i="1"/>
  <c r="J94" i="1"/>
  <c r="K94" i="1"/>
  <c r="F38" i="1"/>
  <c r="G38" i="1"/>
  <c r="H38" i="1"/>
  <c r="I38" i="1"/>
  <c r="J38" i="1"/>
  <c r="K38" i="1"/>
  <c r="F66" i="1"/>
  <c r="G66" i="1"/>
  <c r="H66" i="1"/>
  <c r="I66" i="1"/>
  <c r="J66" i="1"/>
  <c r="K66" i="1"/>
  <c r="F152" i="1"/>
  <c r="G152" i="1"/>
  <c r="H152" i="1"/>
  <c r="I152" i="1"/>
  <c r="J152" i="1"/>
  <c r="K152" i="1"/>
  <c r="F162" i="1"/>
  <c r="G162" i="1"/>
  <c r="H162" i="1"/>
  <c r="I162" i="1"/>
  <c r="J162" i="1"/>
  <c r="K162" i="1"/>
  <c r="F118" i="1"/>
  <c r="G118" i="1"/>
  <c r="H118" i="1"/>
  <c r="I118" i="1"/>
  <c r="J118" i="1"/>
  <c r="K118" i="1"/>
  <c r="F122" i="1"/>
  <c r="G122" i="1"/>
  <c r="H122" i="1"/>
  <c r="I122" i="1"/>
  <c r="J122" i="1"/>
  <c r="K122" i="1"/>
  <c r="F19" i="1"/>
  <c r="G19" i="1"/>
  <c r="H19" i="1"/>
  <c r="I19" i="1"/>
  <c r="J19" i="1"/>
  <c r="K19" i="1"/>
  <c r="F123" i="1"/>
  <c r="G123" i="1"/>
  <c r="H123" i="1"/>
  <c r="I123" i="1"/>
  <c r="J123" i="1"/>
  <c r="K123" i="1"/>
  <c r="F7" i="1"/>
  <c r="G7" i="1"/>
  <c r="H7" i="1"/>
  <c r="I7" i="1"/>
  <c r="J7" i="1"/>
  <c r="K7" i="1"/>
  <c r="F124" i="1"/>
  <c r="G124" i="1"/>
  <c r="H124" i="1"/>
  <c r="I124" i="1"/>
  <c r="J124" i="1"/>
  <c r="K124" i="1"/>
  <c r="F53" i="1"/>
  <c r="G53" i="1"/>
  <c r="H53" i="1"/>
  <c r="I53" i="1"/>
  <c r="J53" i="1"/>
  <c r="K53" i="1"/>
  <c r="F20" i="1"/>
  <c r="G20" i="1"/>
  <c r="H20" i="1"/>
  <c r="I20" i="1"/>
  <c r="J20" i="1"/>
  <c r="K20" i="1"/>
  <c r="F179" i="1"/>
  <c r="G179" i="1"/>
  <c r="H179" i="1"/>
  <c r="I179" i="1"/>
  <c r="J179" i="1"/>
  <c r="K179" i="1"/>
  <c r="F96" i="1"/>
  <c r="G96" i="1"/>
  <c r="H96" i="1"/>
  <c r="I96" i="1"/>
  <c r="J96" i="1"/>
  <c r="K96" i="1"/>
  <c r="F93" i="1"/>
  <c r="G93" i="1"/>
  <c r="H93" i="1"/>
  <c r="I93" i="1"/>
  <c r="J93" i="1"/>
  <c r="K93" i="1"/>
  <c r="F32" i="1"/>
  <c r="G32" i="1"/>
  <c r="H32" i="1"/>
  <c r="I32" i="1"/>
  <c r="J32" i="1"/>
  <c r="K32" i="1"/>
  <c r="A62" i="1"/>
  <c r="A90" i="1"/>
  <c r="A86" i="1"/>
  <c r="A85" i="1"/>
  <c r="A87" i="1"/>
  <c r="A97" i="1"/>
  <c r="A95" i="1"/>
  <c r="A92" i="1"/>
  <c r="A91" i="1"/>
  <c r="A88" i="1"/>
  <c r="A94" i="1"/>
  <c r="A38" i="1"/>
  <c r="A66" i="1"/>
  <c r="A152" i="1"/>
  <c r="A162" i="1"/>
  <c r="A118" i="1"/>
  <c r="A122" i="1"/>
  <c r="A19" i="1"/>
  <c r="A123" i="1"/>
  <c r="A7" i="1"/>
  <c r="A124" i="1"/>
  <c r="A53" i="1"/>
  <c r="A20" i="1"/>
  <c r="A179" i="1"/>
  <c r="A96" i="1"/>
  <c r="A93" i="1"/>
  <c r="A32" i="1"/>
  <c r="F54" i="1" l="1"/>
  <c r="G54" i="1"/>
  <c r="H54" i="1"/>
  <c r="I54" i="1"/>
  <c r="J54" i="1"/>
  <c r="K54" i="1"/>
  <c r="A54" i="1"/>
  <c r="A154" i="1"/>
  <c r="F154" i="1"/>
  <c r="G154" i="1"/>
  <c r="H154" i="1"/>
  <c r="I154" i="1"/>
  <c r="J154" i="1"/>
  <c r="K154" i="1"/>
  <c r="A16" i="1"/>
  <c r="A59" i="1"/>
  <c r="A37" i="1"/>
  <c r="A33" i="1"/>
  <c r="A58" i="1"/>
  <c r="A60" i="1"/>
  <c r="A84" i="1"/>
  <c r="A71" i="1"/>
  <c r="F16" i="1"/>
  <c r="G16" i="1"/>
  <c r="H16" i="1"/>
  <c r="I16" i="1"/>
  <c r="J16" i="1"/>
  <c r="K16" i="1"/>
  <c r="F59" i="1"/>
  <c r="G59" i="1"/>
  <c r="H59" i="1"/>
  <c r="I59" i="1"/>
  <c r="J59" i="1"/>
  <c r="K59" i="1"/>
  <c r="F37" i="1"/>
  <c r="G37" i="1"/>
  <c r="H37" i="1"/>
  <c r="I37" i="1"/>
  <c r="J37" i="1"/>
  <c r="K37" i="1"/>
  <c r="F33" i="1"/>
  <c r="G33" i="1"/>
  <c r="H33" i="1"/>
  <c r="I33" i="1"/>
  <c r="J33" i="1"/>
  <c r="K33" i="1"/>
  <c r="F58" i="1"/>
  <c r="G58" i="1"/>
  <c r="H58" i="1"/>
  <c r="I58" i="1"/>
  <c r="J58" i="1"/>
  <c r="K58" i="1"/>
  <c r="F60" i="1"/>
  <c r="G60" i="1"/>
  <c r="H60" i="1"/>
  <c r="I60" i="1"/>
  <c r="J60" i="1"/>
  <c r="K60" i="1"/>
  <c r="F84" i="1"/>
  <c r="G84" i="1"/>
  <c r="H84" i="1"/>
  <c r="I84" i="1"/>
  <c r="J84" i="1"/>
  <c r="K84" i="1"/>
  <c r="F71" i="1"/>
  <c r="G71" i="1"/>
  <c r="H71" i="1"/>
  <c r="I71" i="1"/>
  <c r="J71" i="1"/>
  <c r="K71" i="1"/>
  <c r="A55" i="1"/>
  <c r="F55" i="1"/>
  <c r="G55" i="1"/>
  <c r="H55" i="1"/>
  <c r="I55" i="1"/>
  <c r="J55" i="1"/>
  <c r="K55" i="1"/>
  <c r="F111" i="1" l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3" i="1"/>
  <c r="G13" i="1"/>
  <c r="H13" i="1"/>
  <c r="I13" i="1"/>
  <c r="J13" i="1"/>
  <c r="K13" i="1"/>
  <c r="F177" i="1"/>
  <c r="G177" i="1"/>
  <c r="H177" i="1"/>
  <c r="I177" i="1"/>
  <c r="J177" i="1"/>
  <c r="K177" i="1"/>
  <c r="F83" i="1"/>
  <c r="G83" i="1"/>
  <c r="H83" i="1"/>
  <c r="I83" i="1"/>
  <c r="J83" i="1"/>
  <c r="K83" i="1"/>
  <c r="F183" i="1"/>
  <c r="G183" i="1"/>
  <c r="H183" i="1"/>
  <c r="I183" i="1"/>
  <c r="J183" i="1"/>
  <c r="K183" i="1"/>
  <c r="F102" i="1"/>
  <c r="G102" i="1"/>
  <c r="H102" i="1"/>
  <c r="I102" i="1"/>
  <c r="J102" i="1"/>
  <c r="K102" i="1"/>
  <c r="A111" i="1"/>
  <c r="A110" i="1"/>
  <c r="A108" i="1"/>
  <c r="A13" i="1"/>
  <c r="A177" i="1"/>
  <c r="A83" i="1"/>
  <c r="A183" i="1"/>
  <c r="A102" i="1"/>
  <c r="K79" i="1" l="1"/>
  <c r="K31" i="1"/>
  <c r="K30" i="1"/>
  <c r="K63" i="1"/>
  <c r="K57" i="1"/>
  <c r="K12" i="1"/>
  <c r="K14" i="1"/>
  <c r="K100" i="1"/>
  <c r="K101" i="1"/>
  <c r="K78" i="1"/>
  <c r="K36" i="1"/>
  <c r="K35" i="1"/>
  <c r="K113" i="1"/>
  <c r="K17" i="1"/>
  <c r="K112" i="1"/>
  <c r="J79" i="1"/>
  <c r="J31" i="1"/>
  <c r="J30" i="1"/>
  <c r="J63" i="1"/>
  <c r="J57" i="1"/>
  <c r="J12" i="1"/>
  <c r="J14" i="1"/>
  <c r="J100" i="1"/>
  <c r="J101" i="1"/>
  <c r="J78" i="1"/>
  <c r="J36" i="1"/>
  <c r="J35" i="1"/>
  <c r="J113" i="1"/>
  <c r="J17" i="1"/>
  <c r="J112" i="1"/>
  <c r="I79" i="1"/>
  <c r="I31" i="1"/>
  <c r="I30" i="1"/>
  <c r="I63" i="1"/>
  <c r="I57" i="1"/>
  <c r="I12" i="1"/>
  <c r="I14" i="1"/>
  <c r="I100" i="1"/>
  <c r="I101" i="1"/>
  <c r="I78" i="1"/>
  <c r="I36" i="1"/>
  <c r="I35" i="1"/>
  <c r="I113" i="1"/>
  <c r="I17" i="1"/>
  <c r="I112" i="1"/>
  <c r="H79" i="1"/>
  <c r="H31" i="1"/>
  <c r="H30" i="1"/>
  <c r="H63" i="1"/>
  <c r="H57" i="1"/>
  <c r="H12" i="1"/>
  <c r="H14" i="1"/>
  <c r="H100" i="1"/>
  <c r="H101" i="1"/>
  <c r="H78" i="1"/>
  <c r="H36" i="1"/>
  <c r="H35" i="1"/>
  <c r="H113" i="1"/>
  <c r="H17" i="1"/>
  <c r="H112" i="1"/>
  <c r="G79" i="1"/>
  <c r="G31" i="1"/>
  <c r="G30" i="1"/>
  <c r="G63" i="1"/>
  <c r="G57" i="1"/>
  <c r="G12" i="1"/>
  <c r="G14" i="1"/>
  <c r="G100" i="1"/>
  <c r="G101" i="1"/>
  <c r="G78" i="1"/>
  <c r="G36" i="1"/>
  <c r="G35" i="1"/>
  <c r="G113" i="1"/>
  <c r="G17" i="1"/>
  <c r="G112" i="1"/>
  <c r="F79" i="1"/>
  <c r="F31" i="1"/>
  <c r="F30" i="1"/>
  <c r="F63" i="1"/>
  <c r="F57" i="1"/>
  <c r="F12" i="1"/>
  <c r="F14" i="1"/>
  <c r="F100" i="1"/>
  <c r="F101" i="1"/>
  <c r="F78" i="1"/>
  <c r="F36" i="1"/>
  <c r="F35" i="1"/>
  <c r="F113" i="1"/>
  <c r="F17" i="1"/>
  <c r="F112" i="1"/>
  <c r="A79" i="1"/>
  <c r="A31" i="1"/>
  <c r="A30" i="1"/>
  <c r="A63" i="1"/>
  <c r="A57" i="1"/>
  <c r="A12" i="1"/>
  <c r="A14" i="1"/>
  <c r="A100" i="1"/>
  <c r="A101" i="1"/>
  <c r="A78" i="1"/>
  <c r="A36" i="1"/>
  <c r="A35" i="1"/>
  <c r="A113" i="1"/>
  <c r="A17" i="1"/>
  <c r="A112" i="1"/>
  <c r="F10" i="1" l="1"/>
  <c r="G10" i="1"/>
  <c r="H10" i="1"/>
  <c r="I10" i="1"/>
  <c r="J10" i="1"/>
  <c r="K10" i="1"/>
  <c r="F15" i="1"/>
  <c r="G15" i="1"/>
  <c r="H15" i="1"/>
  <c r="I15" i="1"/>
  <c r="J15" i="1"/>
  <c r="K15" i="1"/>
  <c r="F82" i="1"/>
  <c r="G82" i="1"/>
  <c r="H82" i="1"/>
  <c r="I82" i="1"/>
  <c r="J82" i="1"/>
  <c r="K82" i="1"/>
  <c r="F52" i="1"/>
  <c r="G52" i="1"/>
  <c r="H52" i="1"/>
  <c r="I52" i="1"/>
  <c r="J52" i="1"/>
  <c r="K52" i="1"/>
  <c r="F9" i="1"/>
  <c r="G9" i="1"/>
  <c r="H9" i="1"/>
  <c r="I9" i="1"/>
  <c r="J9" i="1"/>
  <c r="K9" i="1"/>
  <c r="F173" i="1"/>
  <c r="G173" i="1"/>
  <c r="H173" i="1"/>
  <c r="I173" i="1"/>
  <c r="J173" i="1"/>
  <c r="K173" i="1"/>
  <c r="A10" i="1"/>
  <c r="A15" i="1"/>
  <c r="A82" i="1"/>
  <c r="A52" i="1"/>
  <c r="A9" i="1"/>
  <c r="A173" i="1"/>
  <c r="F107" i="1" l="1"/>
  <c r="G107" i="1"/>
  <c r="H107" i="1"/>
  <c r="I107" i="1"/>
  <c r="J107" i="1"/>
  <c r="K107" i="1"/>
  <c r="F22" i="1"/>
  <c r="G22" i="1"/>
  <c r="H22" i="1"/>
  <c r="I22" i="1"/>
  <c r="J22" i="1"/>
  <c r="K22" i="1"/>
  <c r="F163" i="1"/>
  <c r="G163" i="1"/>
  <c r="H163" i="1"/>
  <c r="I163" i="1"/>
  <c r="J163" i="1"/>
  <c r="K163" i="1"/>
  <c r="A107" i="1"/>
  <c r="A22" i="1"/>
  <c r="A163" i="1"/>
  <c r="A89" i="1" l="1"/>
  <c r="A34" i="1"/>
  <c r="A21" i="1"/>
  <c r="F89" i="1"/>
  <c r="G89" i="1"/>
  <c r="H89" i="1"/>
  <c r="I89" i="1"/>
  <c r="J89" i="1"/>
  <c r="K89" i="1"/>
  <c r="F34" i="1"/>
  <c r="G34" i="1"/>
  <c r="H34" i="1"/>
  <c r="I34" i="1"/>
  <c r="J34" i="1"/>
  <c r="K34" i="1"/>
  <c r="F21" i="1"/>
  <c r="G21" i="1"/>
  <c r="H21" i="1"/>
  <c r="I21" i="1"/>
  <c r="J21" i="1"/>
  <c r="K21" i="1"/>
  <c r="F70" i="1" l="1"/>
  <c r="G70" i="1"/>
  <c r="H70" i="1"/>
  <c r="I70" i="1"/>
  <c r="J70" i="1"/>
  <c r="K70" i="1"/>
  <c r="F165" i="1"/>
  <c r="G165" i="1"/>
  <c r="H165" i="1"/>
  <c r="I165" i="1"/>
  <c r="J165" i="1"/>
  <c r="K165" i="1"/>
  <c r="F26" i="1"/>
  <c r="G26" i="1"/>
  <c r="H26" i="1"/>
  <c r="I26" i="1"/>
  <c r="J26" i="1"/>
  <c r="K26" i="1"/>
  <c r="A70" i="1"/>
  <c r="A165" i="1"/>
  <c r="A26" i="1"/>
  <c r="A80" i="1" l="1"/>
  <c r="A50" i="1"/>
  <c r="F80" i="1"/>
  <c r="G80" i="1"/>
  <c r="H80" i="1"/>
  <c r="I80" i="1"/>
  <c r="J80" i="1"/>
  <c r="K80" i="1"/>
  <c r="F50" i="1"/>
  <c r="G50" i="1"/>
  <c r="H50" i="1"/>
  <c r="I50" i="1"/>
  <c r="J50" i="1"/>
  <c r="K50" i="1"/>
  <c r="A11" i="1" l="1"/>
  <c r="A61" i="1"/>
  <c r="A18" i="1"/>
  <c r="F11" i="1"/>
  <c r="G11" i="1"/>
  <c r="H11" i="1"/>
  <c r="I11" i="1"/>
  <c r="J11" i="1"/>
  <c r="K11" i="1"/>
  <c r="F61" i="1"/>
  <c r="G61" i="1"/>
  <c r="H61" i="1"/>
  <c r="I61" i="1"/>
  <c r="J61" i="1"/>
  <c r="K61" i="1"/>
  <c r="F18" i="1"/>
  <c r="G18" i="1"/>
  <c r="H18" i="1"/>
  <c r="I18" i="1"/>
  <c r="J18" i="1"/>
  <c r="K18" i="1"/>
  <c r="A64" i="1" l="1"/>
  <c r="A130" i="1"/>
  <c r="F64" i="1"/>
  <c r="G64" i="1"/>
  <c r="H64" i="1"/>
  <c r="I64" i="1"/>
  <c r="J64" i="1"/>
  <c r="K64" i="1"/>
  <c r="F130" i="1"/>
  <c r="G130" i="1"/>
  <c r="H130" i="1"/>
  <c r="I130" i="1"/>
  <c r="J130" i="1"/>
  <c r="K130" i="1"/>
  <c r="F67" i="1"/>
  <c r="G67" i="1"/>
  <c r="H67" i="1"/>
  <c r="I67" i="1"/>
  <c r="J67" i="1"/>
  <c r="K67" i="1"/>
  <c r="A67" i="1"/>
  <c r="F127" i="1" l="1"/>
  <c r="G127" i="1"/>
  <c r="H127" i="1"/>
  <c r="I127" i="1"/>
  <c r="J127" i="1"/>
  <c r="K127" i="1"/>
  <c r="A127" i="1"/>
  <c r="F128" i="1" l="1"/>
  <c r="G128" i="1"/>
  <c r="H128" i="1"/>
  <c r="I128" i="1"/>
  <c r="J128" i="1"/>
  <c r="K128" i="1"/>
  <c r="F151" i="1"/>
  <c r="G151" i="1"/>
  <c r="H151" i="1"/>
  <c r="I151" i="1"/>
  <c r="J151" i="1"/>
  <c r="K151" i="1"/>
  <c r="A128" i="1"/>
  <c r="A151" i="1"/>
  <c r="F6" i="1" l="1"/>
  <c r="G6" i="1"/>
  <c r="H6" i="1"/>
  <c r="I6" i="1"/>
  <c r="J6" i="1"/>
  <c r="K6" i="1"/>
  <c r="A6" i="1"/>
  <c r="A9" i="3" l="1"/>
  <c r="G9" i="3"/>
  <c r="H9" i="3"/>
  <c r="I9" i="3"/>
  <c r="J9" i="3"/>
  <c r="F9" i="3"/>
  <c r="F25" i="1" l="1"/>
  <c r="G25" i="1"/>
  <c r="H25" i="1"/>
  <c r="I25" i="1"/>
  <c r="J25" i="1"/>
  <c r="K25" i="1"/>
  <c r="A25" i="1"/>
  <c r="F126" i="1" l="1"/>
  <c r="G126" i="1"/>
  <c r="H126" i="1"/>
  <c r="I126" i="1"/>
  <c r="J126" i="1"/>
  <c r="K126" i="1"/>
  <c r="K4" i="16" s="1"/>
  <c r="A126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<sst xmlns="http://schemas.openxmlformats.org/spreadsheetml/2006/main" count="14601" uniqueCount="2926">
  <si>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</si>
  <si>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</si>
  <si>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</si>
  <si>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</si>
  <si>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</si>
  <si>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</si>
  <si>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</si>
  <si>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</si>
  <si>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</si>
  <si>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</si>
  <si>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</si>
  <si>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</si>
  <si>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</si>
  <si>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</si>
  <si>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</si>
  <si>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</si>
  <si>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</si>
  <si>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</si>
  <si>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</si>
  <si>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</si>
  <si>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</si>
  <si>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</si>
  <si>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</si>
  <si>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</si>
  <si>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</si>
  <si>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</si>
  <si>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</si>
  <si>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</si>
  <si>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</si>
  <si>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</si>
  <si>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</si>
  <si>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</si>
  <si>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</si>
  <si>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</si>
  <si>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</si>
  <si>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</si>
  <si>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</si>
  <si>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</si>
  <si>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</si>
  <si>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</si>
  <si>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</si>
  <si>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</si>
  <si>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</si>
  <si>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</si>
  <si>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</si>
  <si>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</si>
  <si>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</si>
  <si>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</si>
  <si>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</si>
  <si>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</si>
  <si>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</si>
  <si>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</si>
  <si>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</si>
  <si>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</si>
  <si>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</si>
  <si>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</si>
  <si>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</si>
  <si>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</si>
  <si>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</si>
  <si>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</si>
  <si>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</si>
  <si>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</si>
  <si>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</si>
  <si>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</si>
  <si>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</si>
  <si>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</si>
  <si>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</si>
  <si>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</si>
  <si>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</si>
  <si>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</si>
  <si>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</si>
  <si>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</si>
  <si>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</si>
  <si>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</si>
  <si>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</si>
  <si>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</si>
  <si>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</si>
  <si>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</si>
  <si>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</si>
  <si>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</si>
  <si>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</si>
  <si>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</si>
  <si>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</si>
  <si>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</si>
  <si>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</si>
  <si>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</si>
  <si>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</si>
  <si>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</si>
  <si>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</si>
  <si>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</si>
  <si>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</si>
  <si>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</si>
  <si>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</si>
  <si>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</si>
  <si>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</si>
  <si>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</si>
  <si>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</si>
  <si>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</si>
  <si>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</si>
  <si>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</si>
  <si>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</si>
  <si>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</si>
  <si>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</si>
  <si>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</si>
  <si>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</si>
  <si>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</si>
  <si>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</si>
  <si>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</si>
  <si>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</si>
  <si>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</si>
  <si>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</si>
  <si>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</si>
  <si>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</si>
  <si>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</si>
  <si>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</si>
  <si>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</si>
  <si>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</si>
  <si>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</si>
  <si>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</si>
  <si>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</si>
  <si>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</si>
  <si>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</si>
  <si>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</si>
  <si>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</si>
  <si>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</si>
  <si>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</si>
  <si>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</si>
  <si>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</si>
  <si>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</si>
  <si>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</si>
  <si>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</si>
  <si>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</si>
  <si>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</si>
  <si>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</si>
  <si>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</si>
  <si>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</si>
  <si>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</si>
  <si>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</si>
  <si>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</si>
  <si>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</si>
  <si>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</si>
  <si>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</si>
  <si>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</si>
  <si>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</si>
  <si>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</si>
  <si>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</si>
  <si>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</si>
  <si>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</si>
  <si>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</si>
  <si>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</si>
  <si>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</si>
  <si>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</si>
  <si>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</si>
  <si>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</si>
  <si>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</si>
  <si>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</si>
  <si>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</si>
  <si>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</si>
  <si>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</si>
  <si>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</si>
  <si>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</si>
  <si>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</si>
  <si>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</si>
  <si>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</si>
  <si>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</si>
  <si>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</si>
  <si>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</si>
  <si>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</si>
  <si>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</si>
  <si>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</si>
  <si>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</si>
  <si>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</si>
  <si>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</si>
  <si>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</si>
  <si>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</si>
  <si>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</si>
  <si>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</si>
  <si>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</si>
  <si>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</si>
  <si>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</si>
  <si>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</si>
  <si>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</si>
  <si>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</si>
  <si>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</si>
  <si>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</si>
  <si>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</si>
  <si>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</si>
  <si>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</si>
  <si>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</si>
  <si>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</si>
  <si>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</si>
  <si>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</si>
  <si>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</si>
  <si>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</si>
  <si>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</si>
  <si>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</si>
  <si>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</si>
  <si>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</si>
  <si>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</si>
  <si>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</si>
  <si>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</si>
  <si>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</si>
  <si>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</si>
  <si>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</si>
  <si>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</si>
  <si>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</si>
  <si>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</si>
  <si>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</si>
  <si>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</si>
  <si>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</si>
  <si>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</si>
  <si>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</si>
  <si>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</si>
  <si>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</si>
  <si>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</si>
  <si>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</si>
  <si>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</si>
  <si>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</si>
  <si>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</si>
  <si>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</si>
  <si>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</si>
  <si>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</si>
  <si>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</si>
  <si>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</si>
  <si>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</si>
  <si>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</si>
  <si>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</si>
  <si>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</si>
  <si>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</si>
  <si>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</si>
  <si>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</si>
  <si>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</si>
  <si>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</si>
  <si>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</si>
  <si>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</si>
  <si>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</si>
  <si>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</si>
  <si>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</si>
  <si>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</si>
  <si>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</si>
  <si>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</si>
  <si>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</si>
  <si>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</si>
  <si>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</si>
  <si>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</si>
  <si>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</si>
  <si>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</si>
  <si>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</si>
  <si>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</si>
  <si>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</si>
  <si>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</si>
  <si>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</si>
  <si>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</si>
  <si>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</si>
  <si>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</si>
  <si>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</si>
  <si>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</si>
  <si>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</si>
  <si>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</si>
  <si>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</si>
  <si>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</si>
  <si>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</si>
  <si>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</si>
  <si>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</si>
  <si>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</si>
  <si>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</si>
  <si>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</si>
  <si>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</si>
  <si>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</si>
  <si>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</si>
  <si>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</si>
  <si>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</si>
  <si>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</si>
  <si>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</si>
  <si>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</si>
  <si>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</si>
  <si>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</si>
  <si>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</si>
  <si>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</si>
  <si>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</si>
  <si>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</si>
  <si>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</si>
  <si>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</si>
  <si>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</si>
  <si>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</si>
  <si>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</si>
  <si>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</si>
  <si>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</si>
  <si>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</si>
  <si>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</si>
  <si>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</si>
  <si>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</si>
  <si>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</si>
  <si>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</si>
  <si>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</si>
  <si>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</si>
  <si>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</si>
  <si>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</si>
  <si>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</si>
  <si>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</si>
  <si>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</si>
  <si>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</si>
  <si>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</si>
  <si>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</si>
  <si>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</si>
  <si>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</si>
  <si>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</si>
  <si>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</si>
  <si>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</si>
  <si>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</si>
  <si>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</si>
  <si>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</si>
  <si>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</si>
  <si>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</si>
  <si>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</si>
  <si>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</si>
  <si>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</si>
  <si>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</si>
  <si>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</si>
  <si>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</si>
  <si>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</si>
  <si>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</si>
  <si>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</si>
  <si>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</si>
  <si>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</si>
  <si>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</si>
  <si>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</si>
  <si>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</si>
  <si>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</si>
  <si>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</si>
  <si>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</si>
  <si>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</si>
  <si>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</si>
  <si>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</si>
  <si>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</si>
  <si>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</si>
  <si>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</si>
  <si>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</si>
  <si>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</si>
  <si>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</si>
  <si>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</si>
  <si>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</si>
  <si>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</si>
  <si>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</si>
  <si>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</si>
  <si>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</si>
  <si>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</si>
  <si>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</si>
  <si>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</si>
  <si>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</si>
  <si>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</si>
  <si>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</si>
  <si>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</si>
  <si>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</si>
  <si>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</si>
  <si>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</si>
  <si>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</si>
  <si>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</si>
  <si>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</si>
  <si>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</si>
  <si>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</si>
  <si>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</si>
  <si>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</si>
  <si>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</si>
  <si>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</si>
  <si>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</si>
  <si>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</si>
  <si>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</si>
  <si>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</si>
  <si>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</si>
  <si>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</si>
  <si>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</si>
  <si>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</si>
  <si>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</si>
  <si>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</si>
  <si>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</si>
  <si>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</si>
  <si>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</si>
  <si>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</si>
  <si>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</si>
  <si>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</si>
  <si>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</si>
  <si>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</si>
  <si>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</si>
  <si>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</si>
  <si>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</si>
  <si>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</si>
  <si>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</si>
  <si>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</si>
  <si>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</si>
  <si>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</si>
  <si>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</si>
  <si>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</si>
  <si>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</si>
  <si>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</si>
  <si>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</si>
  <si>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</si>
  <si>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</si>
  <si>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</si>
  <si>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</si>
  <si>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</si>
  <si>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</si>
  <si>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</si>
  <si>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</si>
  <si>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</si>
  <si>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</si>
  <si>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</si>
  <si>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</si>
  <si>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</si>
  <si>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</si>
  <si>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</si>
  <si>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</si>
  <si>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</si>
  <si>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</si>
  <si>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</si>
  <si>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</si>
  <si>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</si>
  <si>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</si>
  <si>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</si>
  <si>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</si>
  <si>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</si>
  <si>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</si>
  <si>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</si>
  <si>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</si>
  <si>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</si>
  <si>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</si>
  <si>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</si>
  <si>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</si>
  <si>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</si>
  <si>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</si>
  <si>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</si>
  <si>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</si>
  <si>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</si>
  <si>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</si>
  <si>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</si>
  <si>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</si>
  <si>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</si>
  <si>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</si>
  <si>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</si>
  <si>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</si>
  <si>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</si>
  <si>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</si>
  <si>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</si>
  <si>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</si>
  <si>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</si>
  <si>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</si>
  <si>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</si>
  <si>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</si>
  <si>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</si>
  <si>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</si>
  <si>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</si>
  <si>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</si>
  <si>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</si>
  <si>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</si>
  <si>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</si>
  <si>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</si>
  <si>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</si>
  <si>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</si>
  <si>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</si>
  <si>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</si>
  <si>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</si>
  <si>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</si>
  <si>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</si>
  <si>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</si>
  <si>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</si>
  <si>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</si>
  <si>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</si>
  <si>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</si>
  <si>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</si>
  <si>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</si>
  <si>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</si>
  <si>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</si>
  <si>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</si>
  <si>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</si>
  <si>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</si>
  <si>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</si>
  <si>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</si>
  <si>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</si>
  <si>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</si>
  <si>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</si>
  <si>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</si>
  <si>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</si>
  <si>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</si>
  <si>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</si>
  <si>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</si>
  <si>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</si>
  <si>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</si>
  <si>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</si>
  <si>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</si>
  <si>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</si>
  <si>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</si>
  <si>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</si>
  <si>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</si>
  <si>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</si>
  <si>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</si>
  <si>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</si>
  <si>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</si>
  <si>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</si>
  <si>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</si>
  <si>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</si>
  <si>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</si>
  <si>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</si>
  <si>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</si>
  <si>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</si>
  <si>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</si>
  <si>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</si>
  <si>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</si>
  <si>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</si>
  <si>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</si>
  <si>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</si>
  <si>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</si>
  <si>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</si>
  <si>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</si>
  <si>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</si>
  <si>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</si>
  <si>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</si>
  <si>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</si>
  <si>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</si>
  <si>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</si>
  <si>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</si>
  <si>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</si>
  <si>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</si>
  <si>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</si>
  <si>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</si>
  <si>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</si>
  <si>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</si>
  <si>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</si>
  <si>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</si>
  <si>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</si>
  <si>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</si>
  <si>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</si>
  <si>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</si>
  <si>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</si>
  <si>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</si>
  <si>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</si>
  <si>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</si>
  <si>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</si>
  <si>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</si>
  <si>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</si>
  <si>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</si>
  <si>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</si>
  <si>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</si>
  <si>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</si>
  <si>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</si>
  <si>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</si>
  <si>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</si>
  <si>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</si>
  <si>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</si>
  <si>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</si>
  <si>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</si>
  <si>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</si>
  <si>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</si>
  <si>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</si>
  <si>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</si>
  <si>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</si>
  <si>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</si>
  <si>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</si>
  <si>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</si>
  <si>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</si>
  <si>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</si>
  <si>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</si>
  <si>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</si>
  <si>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</si>
  <si>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</si>
  <si>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</si>
  <si>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</si>
  <si>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</si>
  <si>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</si>
  <si>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</si>
  <si>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</si>
  <si>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</si>
  <si>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</si>
  <si>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</si>
  <si>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</si>
  <si>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</si>
  <si>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</si>
  <si>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</si>
  <si>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</si>
  <si>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</si>
  <si>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</si>
  <si>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</si>
  <si>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</si>
  <si>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</si>
  <si>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</si>
  <si>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</si>
  <si>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</si>
  <si>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</si>
  <si>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</si>
  <si>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</si>
  <si>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</si>
  <si>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</si>
  <si>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</si>
  <si>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</si>
  <si>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</si>
  <si>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</si>
  <si>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</si>
  <si>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</si>
  <si>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</si>
  <si>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</si>
  <si>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</si>
  <si>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</si>
  <si>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</si>
  <si>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</si>
  <si>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</si>
  <si>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</si>
  <si>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</si>
  <si>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</si>
  <si>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</si>
  <si>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</si>
  <si>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</si>
  <si>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</si>
  <si>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</si>
  <si>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</si>
  <si>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</si>
  <si>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</si>
  <si>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</si>
  <si>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</si>
  <si>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</si>
  <si>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</si>
  <si>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</si>
  <si>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</si>
  <si>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</si>
  <si>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</si>
  <si>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</si>
  <si>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</si>
  <si>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</si>
  <si>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</si>
  <si>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</si>
  <si>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</si>
  <si>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</si>
  <si>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</si>
  <si>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</si>
  <si>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</si>
  <si>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</si>
  <si>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</si>
  <si>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</si>
  <si>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</si>
  <si>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</si>
  <si>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</si>
  <si>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</si>
  <si>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</si>
  <si>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</si>
  <si>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</si>
  <si>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</si>
  <si>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</si>
  <si>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</si>
  <si>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</si>
  <si>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</si>
  <si>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</si>
  <si>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</si>
  <si>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</si>
  <si>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</si>
  <si>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</si>
  <si>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</si>
  <si>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</si>
  <si>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</si>
  <si>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</si>
  <si>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</si>
  <si>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</si>
  <si>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</si>
  <si>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</si>
  <si>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</si>
  <si>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</si>
  <si>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</si>
  <si>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</si>
  <si>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</si>
  <si>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</si>
  <si>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</si>
  <si>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</si>
  <si>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</si>
  <si>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</si>
  <si>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</si>
  <si>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</si>
  <si>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</si>
  <si>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</si>
  <si>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</si>
  <si>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</si>
  <si>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</si>
  <si>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</si>
  <si>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</si>
  <si>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</si>
  <si>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</si>
  <si>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</si>
  <si>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</si>
  <si>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</si>
  <si>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</si>
  <si>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</si>
  <si>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</si>
  <si>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</si>
  <si>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</si>
  <si>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</si>
  <si>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</si>
  <si>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</si>
  <si>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</si>
  <si>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</si>
  <si>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</si>
  <si>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</si>
  <si>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</si>
  <si>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</si>
  <si>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</si>
  <si>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</si>
  <si>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</si>
  <si>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</si>
  <si>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</si>
  <si>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</si>
  <si>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</si>
  <si>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</si>
  <si>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</si>
  <si>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</si>
  <si>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</si>
  <si>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</si>
  <si>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</si>
  <si>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</si>
  <si>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</si>
  <si>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</si>
  <si>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</si>
  <si>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</si>
  <si>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</si>
  <si>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</si>
  <si>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</si>
  <si>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</si>
  <si>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</si>
  <si>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</si>
  <si>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</si>
  <si>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</si>
  <si>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</si>
  <si>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</si>
  <si>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</si>
  <si>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</si>
  <si>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</si>
  <si>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</si>
  <si>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</si>
  <si>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</si>
  <si>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</si>
  <si>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</si>
  <si>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</si>
  <si>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</si>
  <si>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</si>
  <si>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</si>
  <si>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</si>
  <si>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</si>
  <si>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</si>
  <si>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</si>
  <si>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</si>
  <si>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</si>
  <si>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</si>
  <si>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</si>
  <si>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</si>
  <si>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</si>
  <si>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</si>
  <si>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</si>
  <si>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</si>
  <si>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</si>
  <si>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</si>
  <si>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</si>
  <si>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</si>
  <si>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</si>
  <si>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</si>
  <si>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</si>
  <si>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</si>
  <si>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</si>
  <si>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</si>
  <si>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</si>
  <si>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</si>
  <si>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</si>
  <si>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</si>
  <si>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</si>
  <si>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</si>
  <si>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</si>
  <si>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</si>
  <si>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</si>
  <si>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</si>
  <si>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</si>
  <si>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</si>
  <si>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</si>
  <si>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</si>
  <si>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</si>
  <si>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</si>
  <si>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</si>
  <si>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</si>
  <si>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</si>
  <si>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</si>
  <si>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</si>
  <si>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</si>
  <si>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</si>
  <si>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</si>
  <si>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</si>
  <si>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</si>
  <si>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</si>
  <si>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</si>
  <si>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</si>
  <si>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</si>
  <si>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</si>
  <si>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</si>
  <si>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</si>
  <si>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</si>
  <si>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</si>
  <si>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</si>
  <si>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</si>
  <si>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</si>
  <si>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</si>
  <si>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</si>
  <si>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</si>
  <si>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</si>
  <si>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</si>
  <si>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</si>
  <si>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</si>
  <si>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</si>
  <si>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</si>
  <si>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</si>
  <si>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</si>
  <si>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</si>
  <si>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</si>
  <si>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</si>
  <si>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</si>
  <si>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</si>
  <si>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</si>
  <si>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</si>
  <si>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</si>
  <si>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</si>
  <si>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</si>
  <si>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</si>
  <si>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</si>
  <si>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</si>
  <si>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</si>
  <si>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</si>
  <si>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</si>
  <si>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</si>
  <si>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</si>
  <si>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</si>
  <si>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</si>
  <si>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</si>
  <si>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</si>
  <si>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</si>
  <si>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</si>
  <si>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</si>
  <si>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</si>
  <si>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</si>
  <si>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</si>
  <si>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</si>
  <si>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</si>
  <si>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</si>
  <si>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</si>
  <si>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</si>
  <si>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</si>
  <si>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</si>
  <si>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</si>
  <si>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</si>
  <si>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</si>
  <si>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</si>
  <si>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</si>
  <si>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</si>
  <si>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</si>
  <si>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</si>
  <si>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</si>
  <si>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</si>
  <si>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</si>
  <si>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</si>
  <si>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</si>
  <si>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</si>
  <si>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</si>
  <si>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</si>
  <si>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</si>
  <si>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</si>
  <si>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</si>
  <si>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</si>
  <si>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</si>
  <si>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</si>
  <si>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</si>
  <si>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</si>
  <si>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</si>
  <si>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</si>
  <si>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</si>
  <si>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</si>
  <si>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</si>
  <si>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</si>
  <si>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</si>
  <si>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</si>
  <si>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</si>
  <si>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</si>
  <si>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</si>
  <si>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</si>
  <si>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</si>
  <si>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</si>
  <si>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</si>
  <si>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</si>
  <si>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</si>
  <si>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</si>
  <si>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</si>
  <si>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</si>
  <si>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</si>
  <si>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</si>
  <si>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</si>
  <si>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</si>
  <si>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</si>
  <si>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</si>
  <si>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</si>
  <si>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</si>
  <si>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</si>
  <si>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</si>
  <si>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</si>
  <si>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</si>
  <si>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</si>
  <si>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</si>
  <si>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</si>
  <si>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</si>
  <si>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</si>
  <si>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</si>
  <si>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</si>
  <si>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</si>
  <si>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</si>
  <si>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</si>
  <si>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</si>
  <si>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</si>
  <si>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</si>
  <si>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</si>
  <si>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</si>
  <si>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</si>
  <si>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</si>
  <si>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</si>
  <si>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</si>
  <si>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</si>
  <si>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</si>
  <si>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</si>
  <si>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</si>
  <si>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</si>
  <si>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</si>
  <si>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</si>
  <si>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</si>
  <si>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</si>
  <si>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</si>
  <si>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</si>
  <si>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</si>
  <si>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</si>
  <si>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</si>
  <si>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</si>
  <si>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</si>
  <si>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</si>
  <si>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</si>
  <si>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</si>
  <si>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</si>
  <si>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</si>
  <si>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</si>
  <si>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</si>
  <si>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</si>
  <si>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</si>
  <si>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</si>
  <si>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</si>
  <si>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</si>
  <si>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</si>
  <si>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</si>
  <si>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</si>
  <si>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</si>
  <si>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</si>
  <si>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</si>
  <si>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</si>
  <si>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</si>
  <si>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</si>
  <si>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</si>
  <si>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</si>
  <si>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</si>
  <si>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</si>
  <si>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</si>
  <si>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</si>
  <si>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</si>
  <si>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</si>
  <si>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</si>
  <si>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</si>
  <si>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</si>
  <si>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</si>
  <si>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</si>
  <si>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</si>
  <si>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</si>
  <si>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</si>
  <si>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</si>
  <si>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</si>
  <si>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</si>
  <si>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</si>
  <si>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</si>
  <si>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</si>
  <si>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</si>
  <si>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</si>
  <si>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</si>
  <si>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</si>
  <si>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</si>
  <si>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</si>
  <si>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</si>
  <si>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</si>
  <si>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</si>
  <si>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</si>
  <si>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</si>
  <si>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</si>
  <si>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</si>
  <si>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</si>
  <si>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</si>
  <si>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</si>
  <si>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</si>
  <si>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</si>
  <si>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</si>
  <si>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</si>
  <si>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</si>
  <si>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</si>
  <si>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</si>
  <si>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</si>
  <si>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</si>
  <si>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</si>
  <si>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</si>
  <si>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</si>
  <si>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</si>
  <si>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</si>
  <si>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</si>
  <si>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</si>
  <si>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</si>
  <si>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</si>
  <si>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</si>
  <si>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</si>
  <si>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</si>
  <si>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</si>
  <si>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</si>
  <si>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</si>
  <si>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</si>
  <si>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</si>
  <si>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</si>
  <si>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</si>
  <si>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</si>
  <si>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</si>
  <si>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</si>
  <si>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</si>
  <si>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</si>
  <si>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</si>
  <si>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</si>
  <si>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</si>
  <si>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</si>
  <si>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</si>
  <si>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</si>
  <si>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</si>
  <si>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</si>
  <si>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</si>
  <si>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</si>
  <si>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</si>
  <si>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</si>
  <si>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</si>
  <si>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</si>
  <si>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</si>
  <si>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</si>
  <si>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</si>
  <si>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</si>
  <si>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</si>
  <si>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</si>
  <si>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</si>
  <si>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</si>
  <si>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</si>
  <si>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</si>
  <si>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</si>
  <si>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</si>
  <si>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</si>
  <si>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</si>
  <si>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</si>
  <si>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</si>
  <si>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</si>
  <si>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</si>
  <si>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</si>
  <si>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</si>
  <si>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</si>
  <si>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</si>
  <si>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</si>
  <si>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</si>
  <si>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</si>
  <si>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</si>
  <si>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</si>
  <si>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</si>
  <si>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</si>
  <si>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</si>
  <si>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</si>
  <si>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</si>
  <si>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</si>
  <si>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</si>
  <si>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</si>
  <si>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</si>
  <si>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</si>
  <si>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</si>
  <si>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</si>
  <si>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</si>
  <si>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</si>
  <si>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</si>
  <si>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</si>
  <si>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</si>
  <si>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</si>
  <si>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</si>
  <si>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</si>
  <si>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</si>
  <si>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</si>
  <si>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</si>
  <si>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</si>
  <si>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</si>
  <si>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</si>
  <si>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</si>
  <si>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</si>
  <si>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</si>
  <si>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</si>
  <si>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</si>
  <si>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</si>
  <si>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</si>
  <si>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</si>
  <si>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</si>
  <si>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</si>
  <si>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</si>
  <si>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</si>
  <si>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</si>
  <si>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</si>
  <si>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</si>
  <si>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</si>
  <si>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</si>
  <si>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</si>
  <si>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</si>
  <si>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</si>
  <si>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</si>
  <si>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</si>
  <si>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</si>
  <si>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</si>
  <si>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</si>
  <si>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</si>
  <si>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</si>
  <si>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</si>
  <si>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</si>
  <si>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</si>
  <si>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</si>
  <si>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</si>
  <si>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</si>
  <si>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</si>
  <si>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</si>
  <si>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</si>
  <si>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</si>
  <si>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</si>
  <si>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</si>
  <si>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</si>
  <si>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</si>
  <si>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</si>
  <si>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</si>
  <si>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</si>
  <si>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</si>
  <si>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</si>
  <si>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</si>
  <si>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</si>
  <si>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</si>
  <si>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</si>
  <si>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</si>
  <si>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</si>
  <si>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</si>
  <si>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</si>
  <si>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</si>
  <si>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</si>
  <si>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</si>
  <si>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</si>
  <si>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</si>
  <si>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</si>
  <si>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</si>
  <si>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</si>
  <si>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</si>
  <si>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</si>
  <si>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</si>
  <si>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</si>
  <si>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</si>
  <si>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</si>
  <si>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</si>
  <si>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</si>
  <si>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</si>
  <si>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</si>
  <si>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</si>
  <si>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</si>
  <si>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</si>
  <si>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</si>
  <si>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</si>
  <si>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</si>
  <si>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</si>
  <si>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</si>
  <si>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</si>
  <si>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</si>
  <si>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</si>
  <si>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</si>
  <si>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</si>
  <si>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</si>
  <si>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</si>
  <si>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</si>
  <si>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</si>
  <si>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</si>
  <si>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</si>
  <si>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</si>
  <si>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</si>
  <si>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</si>
  <si>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</si>
  <si>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</si>
  <si>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</si>
  <si>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</si>
  <si>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</si>
  <si>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</si>
  <si>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</si>
  <si>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</si>
  <si>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</si>
  <si>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</si>
  <si>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</si>
  <si>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</si>
  <si>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</si>
  <si>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</si>
  <si>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</si>
  <si>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</si>
  <si>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</si>
  <si>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</si>
  <si>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</si>
  <si>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</si>
  <si>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</si>
  <si>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</si>
  <si>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</si>
  <si>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</si>
  <si>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</si>
  <si>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</si>
  <si>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</si>
  <si>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</si>
  <si>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</si>
  <si>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</si>
  <si>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</si>
  <si>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</si>
  <si>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</si>
  <si>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</si>
  <si>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</si>
  <si>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</si>
  <si>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</si>
  <si>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</si>
  <si>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</si>
  <si>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</si>
  <si>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</si>
  <si>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</si>
  <si>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</si>
  <si>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</si>
  <si>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</si>
  <si>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</si>
  <si>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</si>
  <si>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</si>
  <si>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</si>
  <si>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</si>
  <si>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</si>
  <si>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</si>
  <si>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</si>
  <si>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</si>
  <si>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</si>
  <si>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</si>
  <si>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</si>
  <si>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</si>
  <si>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</si>
  <si>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</si>
  <si>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</si>
  <si>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</si>
  <si>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</si>
  <si>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</si>
  <si>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</si>
  <si>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</si>
  <si>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</si>
  <si>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</si>
  <si>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</si>
  <si>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</si>
  <si>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</si>
  <si>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</si>
  <si>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</si>
  <si>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</si>
  <si>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</si>
  <si>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</si>
  <si>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</si>
  <si>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</si>
  <si>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</si>
  <si>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</si>
  <si>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</si>
  <si>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</si>
  <si>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</si>
  <si>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</si>
  <si>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</si>
  <si>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</si>
  <si>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</si>
  <si>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</si>
  <si>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</si>
  <si>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</si>
  <si>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</si>
  <si>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</si>
  <si>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</si>
  <si>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</si>
  <si>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</si>
  <si>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</si>
  <si>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</si>
  <si>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</si>
  <si>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</si>
  <si>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</si>
  <si>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</si>
  <si>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</si>
  <si>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</si>
  <si>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</si>
  <si>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</si>
  <si>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</si>
  <si>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</si>
  <si>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</si>
  <si>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</si>
  <si>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</si>
  <si>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</si>
  <si>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</si>
  <si>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</si>
  <si>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</si>
  <si>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</si>
  <si>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</si>
  <si>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</si>
  <si>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</si>
  <si>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</si>
  <si>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</si>
  <si>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</si>
  <si>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</si>
  <si>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</si>
  <si>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</si>
  <si>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</si>
  <si>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</si>
  <si>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</si>
  <si>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</si>
  <si>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</si>
  <si>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</si>
  <si>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</si>
  <si>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</si>
  <si>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</si>
  <si>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</si>
  <si>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</si>
  <si>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</si>
  <si>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</si>
  <si>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</si>
  <si>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</si>
  <si>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</si>
  <si>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</si>
  <si>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</si>
  <si>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</si>
  <si>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</si>
  <si>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</si>
  <si>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</si>
  <si>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</si>
  <si>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</si>
  <si>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</si>
  <si>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</si>
  <si>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</si>
  <si>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</si>
  <si>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</si>
  <si>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</si>
  <si>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</si>
  <si>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</si>
  <si>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</si>
  <si>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</si>
  <si>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</si>
  <si>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</si>
  <si>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</si>
  <si>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</si>
  <si>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</si>
  <si>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</si>
  <si>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</si>
  <si>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</si>
  <si>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</si>
  <si>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</si>
  <si>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</si>
  <si>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</si>
  <si>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</si>
  <si>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</si>
  <si>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</si>
  <si>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</si>
  <si>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</si>
  <si>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</si>
  <si>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</si>
  <si>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</si>
  <si>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</si>
  <si>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</si>
  <si>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</si>
  <si>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</si>
  <si>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</si>
  <si>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</si>
  <si>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</si>
  <si>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</si>
  <si>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</si>
  <si>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</si>
  <si>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</si>
  <si>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</si>
  <si>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</si>
  <si>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</si>
  <si>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</si>
  <si>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</si>
  <si>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</si>
  <si>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</si>
  <si>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</si>
  <si>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</si>
  <si>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</si>
  <si>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</si>
  <si>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</si>
  <si>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</si>
  <si>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</si>
  <si>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</si>
  <si>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</si>
  <si>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</si>
  <si>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</si>
  <si>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</si>
  <si>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</si>
  <si>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</si>
  <si>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</si>
  <si>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</si>
  <si>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</si>
  <si>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</si>
  <si>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</si>
  <si>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</si>
  <si>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</si>
  <si>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</si>
  <si>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</si>
  <si>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</si>
  <si>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</si>
  <si>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</si>
  <si>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</si>
  <si>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</si>
  <si>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</si>
  <si>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</si>
  <si>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</si>
  <si>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</si>
  <si>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</si>
  <si>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</si>
  <si>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</si>
  <si>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</si>
  <si>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</si>
  <si>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</si>
  <si>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</si>
  <si>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</si>
  <si>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</si>
  <si>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</si>
  <si>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</si>
  <si>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</si>
  <si>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</si>
  <si>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</si>
  <si>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</si>
  <si>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</si>
  <si>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</si>
  <si>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</si>
  <si>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</si>
  <si>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</si>
  <si>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</si>
  <si>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</si>
  <si>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</si>
  <si>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</si>
  <si>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</si>
  <si>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</si>
  <si>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</si>
  <si>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</si>
  <si>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</si>
  <si>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</si>
  <si>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</si>
  <si>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</si>
  <si>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</si>
  <si>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</si>
  <si>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</si>
  <si>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</si>
  <si>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</si>
  <si>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</si>
  <si>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</si>
  <si>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</si>
  <si>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</si>
  <si>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</si>
  <si>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</si>
  <si>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</si>
  <si>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</si>
  <si>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</si>
  <si>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</si>
  <si>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</si>
  <si>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</si>
  <si>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</si>
  <si>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</si>
  <si>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</si>
  <si>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</si>
  <si>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</si>
  <si>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</si>
  <si>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</si>
  <si>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</si>
  <si>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</si>
  <si>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</si>
  <si>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</si>
  <si>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</si>
  <si>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</si>
  <si>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</si>
  <si>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</si>
  <si>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</si>
  <si>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</si>
  <si>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</si>
  <si>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</si>
  <si>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</si>
  <si>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</si>
  <si>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</si>
  <si>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</si>
  <si>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</si>
  <si>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</si>
  <si>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</si>
  <si>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</si>
  <si>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</si>
  <si>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</si>
  <si>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</si>
  <si>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</si>
  <si>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</si>
  <si>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</si>
  <si>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</si>
  <si>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</si>
  <si>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</si>
  <si>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</si>
  <si>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</si>
  <si>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</si>
  <si>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</si>
  <si>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</si>
  <si>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</si>
  <si>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</si>
  <si>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</si>
  <si>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</si>
  <si>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</si>
  <si>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</si>
  <si>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</si>
  <si>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</si>
  <si>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</si>
  <si>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</si>
  <si>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</si>
  <si>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</si>
  <si>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</si>
  <si>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</si>
  <si>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</si>
  <si>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</si>
  <si>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</si>
  <si>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</si>
  <si>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</si>
  <si>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</si>
  <si>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</si>
  <si>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</si>
  <si>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</si>
  <si>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</si>
  <si>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</si>
  <si>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</si>
  <si>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</si>
  <si>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</si>
  <si>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</si>
  <si>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</si>
  <si>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</si>
  <si>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</si>
  <si>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</si>
  <si>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</si>
  <si>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</si>
  <si>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</si>
  <si>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</si>
  <si>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</si>
  <si>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</si>
  <si>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</si>
  <si>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</si>
  <si>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</si>
  <si>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</si>
  <si>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</si>
  <si>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</si>
  <si>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</si>
  <si>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</si>
  <si>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</si>
  <si>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</si>
  <si>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</si>
  <si>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</si>
  <si>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</si>
  <si>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</si>
  <si>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</si>
  <si>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</si>
  <si>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</si>
  <si>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</si>
  <si>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</si>
  <si>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</si>
  <si>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</si>
  <si>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</si>
  <si>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</si>
  <si>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</si>
  <si>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</si>
  <si>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</si>
  <si>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</si>
  <si>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</si>
  <si>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</si>
  <si>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</si>
  <si>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</si>
  <si>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</si>
  <si>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</si>
  <si>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</si>
  <si>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</si>
  <si>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</si>
  <si>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</si>
  <si>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</si>
  <si>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</si>
  <si>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</si>
  <si>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</si>
  <si>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</si>
  <si>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</si>
  <si>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</si>
  <si>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</si>
  <si>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</si>
  <si>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</si>
  <si>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</si>
  <si>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</si>
  <si>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</si>
  <si>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</si>
  <si>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</si>
  <si>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</si>
  <si>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</si>
  <si>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</si>
  <si>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</si>
  <si>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</si>
  <si>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</si>
  <si>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</si>
  <si>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</si>
  <si>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</si>
  <si>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</si>
  <si>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</si>
  <si>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</si>
  <si>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</si>
  <si>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</si>
  <si>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</si>
  <si>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</si>
  <si>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</si>
  <si>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</si>
  <si>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</si>
  <si>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</si>
  <si>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</si>
  <si>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</si>
  <si>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</si>
  <si>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</si>
  <si>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</si>
  <si>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</si>
  <si>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</si>
  <si>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</si>
  <si>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</si>
  <si>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</si>
  <si>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</si>
  <si>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</si>
  <si>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</si>
  <si>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</si>
  <si>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</si>
  <si>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</si>
  <si>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</si>
  <si>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</si>
  <si>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</si>
  <si>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</si>
  <si>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</si>
  <si>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</si>
  <si>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</si>
  <si>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</si>
  <si>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</si>
  <si>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</si>
  <si>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</si>
  <si>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</si>
  <si>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</si>
  <si>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</si>
  <si>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</si>
  <si>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</si>
  <si>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</si>
  <si>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</si>
  <si>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</si>
  <si>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</si>
  <si>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</si>
  <si>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</si>
  <si>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</si>
  <si>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</si>
  <si>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</si>
  <si>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</si>
  <si>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</si>
  <si>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</si>
  <si>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</si>
  <si>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</si>
  <si>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</si>
  <si>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</si>
  <si>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</si>
  <si>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</si>
  <si>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</si>
  <si>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</si>
  <si>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</si>
  <si>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</si>
  <si>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</si>
  <si>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</si>
  <si>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</si>
  <si>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</si>
  <si>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</si>
  <si>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</si>
  <si>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</si>
  <si>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</si>
  <si>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</si>
  <si>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</si>
  <si>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</si>
  <si>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</si>
  <si>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</si>
  <si>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</si>
  <si>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</si>
  <si>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</si>
  <si>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</si>
  <si>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</si>
  <si>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</si>
  <si>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</si>
  <si>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</si>
  <si>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</si>
  <si>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</si>
  <si>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</si>
  <si>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</si>
  <si>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</si>
  <si>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</si>
  <si>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</si>
  <si>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</si>
  <si>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</si>
  <si>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</si>
  <si>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</si>
  <si>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</si>
  <si>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</si>
  <si>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</si>
  <si>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</si>
  <si>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</si>
  <si>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</si>
  <si>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</si>
  <si>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</si>
  <si>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</si>
  <si>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</si>
  <si>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</si>
  <si>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</si>
  <si>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</si>
  <si>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</si>
  <si>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</si>
  <si>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</si>
  <si>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</si>
  <si>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</si>
  <si>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</si>
  <si>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</si>
  <si>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</si>
  <si>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</si>
  <si>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</si>
  <si>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</si>
  <si>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</si>
  <si>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</si>
  <si>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</si>
  <si>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</si>
  <si>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</si>
  <si>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</si>
  <si>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</si>
  <si>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</si>
  <si>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</si>
  <si>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</si>
  <si>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</si>
  <si>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</si>
  <si>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</si>
  <si>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</si>
  <si>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</si>
  <si>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</si>
  <si>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</si>
  <si>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</si>
  <si>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</si>
  <si>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</si>
  <si>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</si>
  <si>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</si>
  <si>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</si>
  <si>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</si>
  <si>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</si>
  <si>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</si>
  <si>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</si>
  <si>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</si>
  <si>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</si>
  <si>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</si>
  <si>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</si>
  <si>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</si>
  <si>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</si>
  <si>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</si>
  <si>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</si>
  <si>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</si>
  <si>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</si>
  <si>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</si>
  <si>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</si>
  <si>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</si>
  <si>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</si>
  <si>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</si>
  <si>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</si>
  <si>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</si>
  <si>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</si>
  <si>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</si>
  <si>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</si>
  <si>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</si>
  <si>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</si>
  <si>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</si>
  <si>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</si>
  <si>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</si>
  <si>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</si>
  <si>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</si>
  <si>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</si>
  <si>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</si>
  <si>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</si>
  <si>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</si>
  <si>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</si>
  <si>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</si>
  <si>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</si>
  <si>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</si>
  <si>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</si>
  <si>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</si>
  <si>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</si>
  <si>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</si>
  <si>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</si>
  <si>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</si>
  <si>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</si>
  <si>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</si>
  <si>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</si>
  <si>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</si>
  <si>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</si>
  <si>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</si>
  <si>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</si>
  <si>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</si>
  <si>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</si>
  <si>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</si>
  <si>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</si>
  <si>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</si>
  <si>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</si>
  <si>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</si>
  <si>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</si>
  <si>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</si>
  <si>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</si>
  <si>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</si>
  <si>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</si>
  <si>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</si>
  <si>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</si>
  <si>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</si>
  <si>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</si>
  <si>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</si>
  <si>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</si>
  <si>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</si>
  <si>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</si>
  <si>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</si>
  <si>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</si>
  <si>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</si>
  <si>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</si>
  <si>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</si>
  <si>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</si>
  <si>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</si>
  <si>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</si>
  <si>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</si>
  <si>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</si>
  <si>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</si>
  <si>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</si>
  <si>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</si>
  <si>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</si>
  <si>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</si>
  <si>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</si>
  <si>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</si>
  <si>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</si>
  <si>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</si>
  <si>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</si>
  <si>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</si>
  <si>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</si>
  <si>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</si>
  <si>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</si>
  <si>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</si>
  <si>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</si>
  <si>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</si>
  <si>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</si>
  <si>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</si>
  <si>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</si>
  <si>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</si>
  <si>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</si>
  <si>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</si>
  <si>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</si>
  <si>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</si>
  <si>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</si>
  <si>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</si>
  <si>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</si>
  <si>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</si>
  <si>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</si>
  <si>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</si>
  <si>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</si>
  <si>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</si>
  <si>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</si>
  <si>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</si>
  <si>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</si>
  <si>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</si>
  <si>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</si>
  <si>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</si>
  <si>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</si>
  <si>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</si>
  <si>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</si>
  <si>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</si>
  <si>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</si>
  <si>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</si>
  <si>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</si>
  <si>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</si>
  <si>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</si>
  <si>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</si>
  <si>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</si>
  <si>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</si>
  <si>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</si>
  <si>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</si>
  <si>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</si>
  <si>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</si>
  <si>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</si>
  <si>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</si>
  <si>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</si>
  <si>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</si>
  <si>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</si>
  <si>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</si>
  <si>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</si>
  <si>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</si>
  <si>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</si>
  <si>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</si>
  <si>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</si>
  <si>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</si>
  <si>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</si>
  <si>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</si>
  <si>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</si>
  <si>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</si>
  <si>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</si>
  <si>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</si>
  <si>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</si>
  <si>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</si>
  <si>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</si>
  <si>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</si>
  <si>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</si>
  <si>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</si>
  <si>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</si>
  <si>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</si>
  <si>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</si>
  <si>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</si>
  <si>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</si>
  <si>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</si>
  <si>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</si>
  <si>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</si>
  <si>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</si>
  <si>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</si>
  <si>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</si>
  <si>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</si>
  <si>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</si>
  <si>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</si>
  <si>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</si>
  <si>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</si>
  <si>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</si>
  <si>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</si>
  <si>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</si>
  <si>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</si>
  <si>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</si>
  <si>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</si>
  <si>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</si>
  <si>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</si>
  <si>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</si>
  <si>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</si>
  <si>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</si>
  <si>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</si>
  <si>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</si>
  <si>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</si>
  <si>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</si>
  <si>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</si>
  <si>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</si>
  <si>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</si>
  <si>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</si>
  <si>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</si>
  <si>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</si>
  <si>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</si>
  <si>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</si>
  <si>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</si>
  <si>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</si>
  <si>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</si>
  <si>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</si>
  <si>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</si>
  <si>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</si>
  <si>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</si>
  <si>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</si>
  <si>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</si>
  <si>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</si>
  <si>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</si>
  <si>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</si>
  <si>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</si>
  <si>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</si>
  <si>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</si>
  <si>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</si>
  <si>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</si>
  <si>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</si>
  <si>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</si>
  <si>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</si>
  <si>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</si>
  <si>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</si>
  <si>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</si>
  <si>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</si>
  <si>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</si>
  <si>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</si>
  <si>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</si>
  <si>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</si>
  <si>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</si>
  <si>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</si>
  <si>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</si>
  <si>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</si>
  <si>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</si>
  <si>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</si>
  <si>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</si>
  <si>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</si>
  <si>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</si>
  <si>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</si>
  <si>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</si>
  <si>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</si>
  <si>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</si>
  <si>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</si>
  <si>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</si>
  <si>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</si>
  <si>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</si>
  <si>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</si>
  <si>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</si>
  <si>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</si>
  <si>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</si>
  <si>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</si>
  <si>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</si>
  <si>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</si>
  <si>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</si>
  <si>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</si>
  <si>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</si>
  <si>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</si>
  <si>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</si>
  <si>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</si>
  <si>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</si>
  <si>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</si>
  <si>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</si>
  <si>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</si>
  <si>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</si>
  <si>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</si>
  <si>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</si>
  <si>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</si>
  <si>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</si>
  <si>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</si>
  <si>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</si>
  <si>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</si>
  <si>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</si>
  <si>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</si>
  <si>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</si>
  <si>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</si>
  <si>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</si>
  <si>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</si>
  <si>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</si>
  <si>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</si>
  <si>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</si>
  <si>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</si>
  <si>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</si>
  <si>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</si>
  <si>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</si>
  <si>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</si>
  <si>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</si>
  <si>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</si>
  <si>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</si>
  <si>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</si>
  <si>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</si>
  <si>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</si>
  <si>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</si>
  <si>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</si>
  <si>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</si>
  <si>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</si>
  <si>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</si>
  <si>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</si>
  <si>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</si>
  <si>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</si>
  <si>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</si>
  <si>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</si>
  <si>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</si>
  <si>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</si>
  <si>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</si>
  <si>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</si>
  <si>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</si>
  <si>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</si>
  <si>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</si>
  <si>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</si>
  <si>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</si>
  <si>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</si>
  <si>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</si>
  <si>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</si>
  <si>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</si>
  <si>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</si>
  <si>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</si>
  <si>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</si>
  <si>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</si>
  <si>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</si>
  <si>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</si>
  <si>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</si>
  <si>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</si>
  <si>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</si>
  <si>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</si>
  <si>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</si>
  <si>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</si>
  <si>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</si>
  <si>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</si>
  <si>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</si>
  <si>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</si>
  <si>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</si>
  <si>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</si>
  <si>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</si>
  <si>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</si>
  <si>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</si>
  <si>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</si>
  <si>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</si>
  <si>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</si>
  <si>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</si>
  <si>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</si>
  <si>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</si>
  <si>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</si>
  <si>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</si>
  <si>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</si>
  <si>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</si>
  <si>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</si>
  <si>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</si>
  <si>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</si>
  <si>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</si>
  <si>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</si>
  <si>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</si>
  <si>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</si>
  <si>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</si>
  <si>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</si>
  <si>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</si>
  <si>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</si>
  <si>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</si>
  <si>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</si>
  <si>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</si>
  <si>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</si>
  <si>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</si>
  <si>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</si>
  <si>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</si>
  <si>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</si>
  <si>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</si>
  <si>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</si>
  <si>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</si>
  <si>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</si>
  <si>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</si>
  <si>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</si>
  <si>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</si>
  <si>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</si>
  <si>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</si>
  <si>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</si>
  <si>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</si>
  <si>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</si>
  <si>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</si>
  <si>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</si>
  <si>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</si>
  <si>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</si>
  <si>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</si>
  <si>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</si>
  <si>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</si>
  <si>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</si>
  <si>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</si>
  <si>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</si>
  <si>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</si>
  <si>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</si>
  <si>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</si>
  <si>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</si>
  <si>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</si>
  <si>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</si>
  <si>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</si>
  <si>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</si>
  <si>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</si>
  <si>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</si>
  <si>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</si>
  <si>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</si>
  <si>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</si>
  <si>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</si>
  <si>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</si>
  <si>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</si>
  <si>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</si>
  <si>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</si>
  <si>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</si>
  <si>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</si>
  <si>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</si>
  <si>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</si>
  <si>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</si>
  <si>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</si>
  <si>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</si>
  <si>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</si>
  <si>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</si>
  <si>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</si>
  <si>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</si>
  <si>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</si>
  <si>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</si>
  <si>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</si>
  <si>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</si>
  <si>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</si>
  <si>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</si>
  <si>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</si>
  <si>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</si>
  <si>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</si>
  <si>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</si>
  <si>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</si>
  <si>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</si>
  <si>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</si>
  <si>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</si>
  <si>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</si>
  <si>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</si>
  <si>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</si>
  <si>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</si>
  <si>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</si>
  <si>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</si>
  <si>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</si>
  <si>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</si>
  <si>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</si>
  <si>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</si>
  <si>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</si>
  <si>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</si>
  <si>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</si>
  <si>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</si>
  <si>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</si>
  <si>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</si>
  <si>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</si>
  <si>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</si>
  <si>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</si>
  <si>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</si>
  <si>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</si>
  <si>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</si>
  <si>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</si>
  <si>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</si>
  <si>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</si>
  <si>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</si>
  <si>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</si>
  <si>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</si>
  <si>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</si>
  <si>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</si>
  <si>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</si>
  <si>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</si>
  <si>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</si>
  <si>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</si>
  <si>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</si>
  <si>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</si>
  <si>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</si>
  <si>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</si>
  <si>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</si>
  <si>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</si>
  <si>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</si>
  <si>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</si>
  <si>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</si>
  <si>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</si>
  <si>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</si>
  <si>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</si>
  <si>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</si>
  <si>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</si>
  <si>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</si>
  <si>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</si>
  <si>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</si>
  <si>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</si>
  <si>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</si>
  <si>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</si>
  <si>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</si>
  <si>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</si>
  <si>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</si>
  <si>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</si>
  <si>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</si>
  <si>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</si>
  <si>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</si>
  <si>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</si>
  <si>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</si>
  <si>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</si>
  <si>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</si>
  <si>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</si>
  <si>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</si>
  <si>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</si>
  <si>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</si>
  <si>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</si>
  <si>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</si>
  <si>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</si>
  <si>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</si>
  <si>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</si>
  <si>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</si>
  <si>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</si>
  <si>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</si>
  <si>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</si>
  <si>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</si>
  <si>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</si>
  <si>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</si>
  <si>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</si>
  <si>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</si>
  <si>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</si>
  <si>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</si>
  <si>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</si>
  <si>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</si>
  <si>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</si>
  <si>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</si>
  <si>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</si>
  <si>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</si>
  <si>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</si>
  <si>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</si>
  <si>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</si>
  <si>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</si>
  <si>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</si>
  <si>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</si>
  <si>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</si>
  <si>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</si>
  <si>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</si>
  <si>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</si>
  <si>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</si>
  <si>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</si>
  <si>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</si>
  <si>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</si>
  <si>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</si>
  <si>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</si>
  <si>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</si>
  <si>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</si>
  <si>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</si>
  <si>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</si>
  <si>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</si>
  <si>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</si>
  <si>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</si>
  <si>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</si>
  <si>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</si>
  <si>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</si>
  <si>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</si>
  <si>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</si>
  <si>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</si>
  <si>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</si>
  <si>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</si>
  <si>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</si>
  <si>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</si>
  <si>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</si>
  <si>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</si>
  <si>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</si>
  <si>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</si>
  <si>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</si>
  <si>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</si>
  <si>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</si>
  <si>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</si>
  <si>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</si>
  <si>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</si>
  <si>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</si>
  <si>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</si>
  <si>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</si>
  <si>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</si>
  <si>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</si>
  <si>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</si>
  <si>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</si>
  <si>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</si>
  <si>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</si>
  <si>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</si>
  <si>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</si>
  <si>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</si>
  <si>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</si>
  <si>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</si>
  <si>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</si>
  <si>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</si>
  <si>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</si>
  <si>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</si>
  <si>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</si>
  <si>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</si>
  <si>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</si>
  <si>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</si>
  <si>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</si>
  <si>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</si>
  <si>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</si>
  <si>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</si>
  <si>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</si>
  <si>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</si>
  <si>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</si>
  <si>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</si>
  <si>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</si>
  <si>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</si>
  <si>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</si>
  <si>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</si>
  <si>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</si>
  <si>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</si>
  <si>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</si>
  <si>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</si>
  <si>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</si>
  <si>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</si>
  <si>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</si>
  <si>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</si>
  <si>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</si>
  <si>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</si>
  <si>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</si>
  <si>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</si>
  <si>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</si>
  <si>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</si>
  <si>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</si>
  <si>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</si>
  <si>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</si>
  <si>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</si>
  <si>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</si>
  <si>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</si>
  <si>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</si>
  <si>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</si>
  <si>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</si>
  <si>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</si>
  <si>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</si>
  <si>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</si>
  <si>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</si>
  <si>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</si>
  <si>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</si>
  <si>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</si>
  <si>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</si>
  <si>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</si>
  <si>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</si>
  <si>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</si>
  <si>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</si>
  <si>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</si>
  <si>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</si>
  <si>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</si>
  <si>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</si>
  <si>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</si>
  <si>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</si>
  <si>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</si>
  <si>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</si>
  <si>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</si>
  <si>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</si>
  <si>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</si>
  <si>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</si>
  <si>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</si>
  <si>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</si>
  <si>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</si>
  <si>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</si>
  <si>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</si>
  <si>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</si>
  <si>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</si>
  <si>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</si>
  <si>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</si>
  <si>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</si>
  <si>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</si>
  <si>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</si>
  <si>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</si>
  <si>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</si>
  <si>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</si>
  <si>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</si>
  <si>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</si>
  <si>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</si>
  <si>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</si>
  <si>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</si>
  <si>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</si>
  <si>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</si>
  <si>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</si>
  <si>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</si>
  <si>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</si>
  <si>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</si>
  <si>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</si>
  <si>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</si>
  <si>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</si>
  <si>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</si>
  <si>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</si>
  <si>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</si>
  <si>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</si>
  <si>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</si>
  <si>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</si>
  <si>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</si>
  <si>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</si>
  <si>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</si>
  <si>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</si>
  <si>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</si>
  <si>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</si>
  <si>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</si>
  <si>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</si>
  <si>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</si>
  <si>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</si>
  <si>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</si>
  <si>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</si>
  <si>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</si>
  <si>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</si>
  <si>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</si>
  <si>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</si>
  <si>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</si>
  <si>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</si>
  <si>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</si>
  <si>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</si>
  <si>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</si>
  <si>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</si>
  <si>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</si>
  <si>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</si>
  <si>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</si>
  <si>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</si>
  <si>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</si>
  <si>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</si>
  <si>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</si>
  <si>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</si>
  <si>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</si>
  <si>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</si>
  <si>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</si>
  <si>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</si>
  <si>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</si>
  <si>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</si>
  <si>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</si>
  <si>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</si>
  <si>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</si>
  <si>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</si>
  <si>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</si>
  <si>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</si>
  <si>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</si>
  <si>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</si>
  <si>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</si>
  <si>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</si>
  <si>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</si>
  <si>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</si>
  <si>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</si>
  <si>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</si>
  <si>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</si>
  <si>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</si>
  <si>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</si>
  <si>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</si>
  <si>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</si>
  <si>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</si>
  <si>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</si>
  <si>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</si>
  <si>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</si>
  <si>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</si>
  <si>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</si>
  <si>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</si>
  <si>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</si>
  <si>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</si>
  <si>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</si>
  <si>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</si>
  <si>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</si>
  <si>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</si>
  <si>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</si>
  <si>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</si>
  <si>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</si>
  <si>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</si>
  <si>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</si>
  <si>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</si>
  <si>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</si>
  <si>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</si>
  <si>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</si>
  <si>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</si>
  <si>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</si>
  <si>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</si>
  <si>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</si>
  <si>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</si>
  <si>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</si>
  <si>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</si>
  <si>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</si>
  <si>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</si>
  <si>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</si>
  <si>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</si>
  <si>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</si>
  <si>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</si>
  <si>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</si>
  <si>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</si>
  <si>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</si>
  <si>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</si>
  <si>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</si>
  <si>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</si>
  <si>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</si>
  <si>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</si>
  <si>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</si>
  <si>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</si>
  <si>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</si>
  <si>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</si>
  <si>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</si>
  <si>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</si>
  <si>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</si>
  <si>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</si>
  <si>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</si>
  <si>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</si>
  <si>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</si>
  <si>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</si>
  <si>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</si>
  <si>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</si>
  <si>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</si>
  <si>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</si>
  <si>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</si>
  <si>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</si>
  <si>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</si>
  <si>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</si>
  <si>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</si>
  <si>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</si>
  <si>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</si>
  <si>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</si>
  <si>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</si>
  <si>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</si>
  <si>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</si>
  <si>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</si>
  <si>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</si>
  <si>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</si>
  <si>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</si>
  <si>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</si>
  <si>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</si>
  <si>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</si>
  <si>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</si>
  <si>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</si>
  <si>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</si>
  <si>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</si>
  <si>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</si>
  <si>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</si>
  <si>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</si>
  <si>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</si>
  <si>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</si>
  <si>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</si>
  <si>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</si>
  <si>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</si>
  <si>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</si>
  <si>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</si>
  <si>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</si>
  <si>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</si>
  <si>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</si>
  <si>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</si>
  <si>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</si>
  <si>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</si>
  <si>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</si>
  <si>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</si>
  <si>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</si>
  <si>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</si>
  <si>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</si>
  <si>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</si>
  <si>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</si>
  <si>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</si>
  <si>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</si>
  <si>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</si>
  <si>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</si>
  <si>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</si>
  <si>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</si>
  <si>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</si>
  <si>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</si>
  <si>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</si>
  <si>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</si>
  <si>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</si>
  <si>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</si>
  <si>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</si>
  <si>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</si>
  <si>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</si>
  <si>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</si>
  <si>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</si>
  <si>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</si>
  <si>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</si>
  <si>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</si>
  <si>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</si>
  <si>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</si>
  <si>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</si>
  <si>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</si>
  <si>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</si>
  <si>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</si>
  <si>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</si>
  <si>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</si>
  <si>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</si>
  <si>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</si>
  <si>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</si>
  <si>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</si>
  <si>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</si>
  <si>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</si>
  <si>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</si>
  <si>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</si>
  <si>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</si>
  <si>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INHIBIDO</t>
  </si>
  <si>
    <t>ATM S/M Nacional Plaza Central</t>
  </si>
  <si>
    <t>S/M Nacional Plaza Central</t>
  </si>
  <si>
    <t>DRBR379</t>
  </si>
  <si>
    <t>ATM Autobanco Plaza Moderna</t>
  </si>
  <si>
    <t>REINICIO FALLIDO POR LECTOR</t>
  </si>
  <si>
    <t>3335991583</t>
  </si>
  <si>
    <t>3335991672</t>
  </si>
  <si>
    <t>3335992212</t>
  </si>
  <si>
    <t>3335992266</t>
  </si>
  <si>
    <t>3335992453</t>
  </si>
  <si>
    <t>3335992500</t>
  </si>
  <si>
    <t>3335992651</t>
  </si>
  <si>
    <t>3335993251</t>
  </si>
  <si>
    <t>3335993120</t>
  </si>
  <si>
    <t>3335992212 </t>
  </si>
  <si>
    <t>3335992500 </t>
  </si>
  <si>
    <t>SIN EFECTIVO.</t>
  </si>
  <si>
    <t>3335993385</t>
  </si>
  <si>
    <t>3335993364</t>
  </si>
  <si>
    <t>3335993328</t>
  </si>
  <si>
    <t>3335993897</t>
  </si>
  <si>
    <t>3335993589</t>
  </si>
  <si>
    <t>3335993588</t>
  </si>
  <si>
    <t>3335994356</t>
  </si>
  <si>
    <t>3335994334</t>
  </si>
  <si>
    <t>3335994292</t>
  </si>
  <si>
    <t>3335994543</t>
  </si>
  <si>
    <t>3335994537</t>
  </si>
  <si>
    <t>3335994506</t>
  </si>
  <si>
    <t>3335994484</t>
  </si>
  <si>
    <t>3335994445</t>
  </si>
  <si>
    <t>3335994387</t>
  </si>
  <si>
    <t>3335994824</t>
  </si>
  <si>
    <t>3335994821</t>
  </si>
  <si>
    <t>3335994820</t>
  </si>
  <si>
    <t>3335994812</t>
  </si>
  <si>
    <t>3335994804</t>
  </si>
  <si>
    <t>3335994803</t>
  </si>
  <si>
    <t>3335994800</t>
  </si>
  <si>
    <t>3335994764</t>
  </si>
  <si>
    <t>3335994759</t>
  </si>
  <si>
    <t>3335994712</t>
  </si>
  <si>
    <t>3335994705</t>
  </si>
  <si>
    <t>3335994702</t>
  </si>
  <si>
    <t>3335994701</t>
  </si>
  <si>
    <t>3335994685</t>
  </si>
  <si>
    <t>3335994599</t>
  </si>
  <si>
    <t>GAVETAS DE DEPOSITO LLENA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</si>
  <si>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</si>
  <si>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</si>
  <si>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</si>
  <si>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</si>
  <si>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</si>
  <si>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</si>
  <si>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</si>
  <si>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</si>
  <si>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</si>
  <si>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</si>
  <si>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3335994871</t>
  </si>
  <si>
    <t>3335994869</t>
  </si>
  <si>
    <t>3335994868</t>
  </si>
  <si>
    <t>3335994866</t>
  </si>
  <si>
    <t>3335994865</t>
  </si>
  <si>
    <t>3335994864</t>
  </si>
  <si>
    <t>3335994863</t>
  </si>
  <si>
    <t>3335994861</t>
  </si>
  <si>
    <t>PRINTER</t>
  </si>
  <si>
    <t>Acevedo Dominguez, Victor Leonardo</t>
  </si>
  <si>
    <t>20 Agosto de 2021</t>
  </si>
  <si>
    <t>20/8/2021 10:50</t>
  </si>
  <si>
    <t>20/8/2021 10:48</t>
  </si>
  <si>
    <t>20/8/2021 10:47</t>
  </si>
  <si>
    <t>20/8/2021 10:45</t>
  </si>
  <si>
    <t>20/8/2021 10:37</t>
  </si>
  <si>
    <t xml:space="preserve">20/8/2021 10:50 </t>
  </si>
  <si>
    <t>20/8/2021 10:54</t>
  </si>
  <si>
    <t>20/8/2021 10:57</t>
  </si>
  <si>
    <t>20/8/2021 11:04</t>
  </si>
  <si>
    <t>20/8/2021 11:03</t>
  </si>
  <si>
    <t>20/8/2021 10:59</t>
  </si>
  <si>
    <t>20/8/2021 10:58</t>
  </si>
  <si>
    <t>20/8/2021 10:49</t>
  </si>
  <si>
    <t>20/8/2021 11:11</t>
  </si>
  <si>
    <t>20/8/2021 11:08</t>
  </si>
  <si>
    <t>20/8/2021 11:02</t>
  </si>
  <si>
    <t>20/8/2021 11:15</t>
  </si>
  <si>
    <t>3335995383</t>
  </si>
  <si>
    <t>3335995372</t>
  </si>
  <si>
    <t>3335995357</t>
  </si>
  <si>
    <t>3335995328</t>
  </si>
  <si>
    <t>3335995324</t>
  </si>
  <si>
    <t>3335995322</t>
  </si>
  <si>
    <t>3335995317</t>
  </si>
  <si>
    <t>3335995312</t>
  </si>
  <si>
    <t>3335995309</t>
  </si>
  <si>
    <t>3335995307</t>
  </si>
  <si>
    <t>3335995299</t>
  </si>
  <si>
    <t>3335995293</t>
  </si>
  <si>
    <t>3335995291</t>
  </si>
  <si>
    <t>3335995289</t>
  </si>
  <si>
    <t>3335995285</t>
  </si>
  <si>
    <t>3335995224</t>
  </si>
  <si>
    <t>3335995221</t>
  </si>
  <si>
    <t>3335995219</t>
  </si>
  <si>
    <t>3335995211</t>
  </si>
  <si>
    <t>3335995205</t>
  </si>
  <si>
    <t>3335995120</t>
  </si>
  <si>
    <t>3335995116</t>
  </si>
  <si>
    <t>3335995073</t>
  </si>
  <si>
    <t>3335994948</t>
  </si>
  <si>
    <t>3335994934</t>
  </si>
  <si>
    <t>3335994924</t>
  </si>
  <si>
    <t>3335994876</t>
  </si>
  <si>
    <t xml:space="preserve">Gonzalez Ceballos, Dionisio </t>
  </si>
  <si>
    <t>3335995303</t>
  </si>
  <si>
    <t>3335995302</t>
  </si>
  <si>
    <t>3335995300</t>
  </si>
  <si>
    <t>3335995290</t>
  </si>
  <si>
    <t>3335995276</t>
  </si>
  <si>
    <t>FUERA DE SERVICIO</t>
  </si>
  <si>
    <t>Closed</t>
  </si>
  <si>
    <t>Cuevas Peralta, Ivan Hanell</t>
  </si>
  <si>
    <t>20/8/2021 11:34</t>
  </si>
  <si>
    <t>20/8/2021 11:26</t>
  </si>
  <si>
    <t>20/8/2021 11:31</t>
  </si>
  <si>
    <t>20/8/2021 11:36</t>
  </si>
  <si>
    <t>REINICIO EXITOSO</t>
  </si>
  <si>
    <t>20/8/2021 14:33</t>
  </si>
  <si>
    <t>20/8/2021 14:28</t>
  </si>
  <si>
    <t>20/8/2021 14:27</t>
  </si>
  <si>
    <t>20/8/2021 14:16</t>
  </si>
  <si>
    <t>20/8/2021 14:37</t>
  </si>
  <si>
    <t>20/8/2021 14:10</t>
  </si>
  <si>
    <t>20/8/2021 14:34</t>
  </si>
  <si>
    <t>20/8/2021 14:31</t>
  </si>
  <si>
    <t xml:space="preserve">20/8/2021 14:42 </t>
  </si>
  <si>
    <t>20/8/2021 14:38</t>
  </si>
  <si>
    <t>20/8/2021 14:41</t>
  </si>
  <si>
    <t xml:space="preserve">20/8/2021 14:23 </t>
  </si>
  <si>
    <t>20/8/2021 14:46</t>
  </si>
  <si>
    <t>20/8/2021 13:48</t>
  </si>
  <si>
    <t>20/8/2021 14:52</t>
  </si>
  <si>
    <t>20/8/2021 14:51</t>
  </si>
  <si>
    <t xml:space="preserve">20/8/2021 14:52 </t>
  </si>
  <si>
    <t>20/8/2021 14:50</t>
  </si>
  <si>
    <t>20/8/2021 14:57</t>
  </si>
  <si>
    <t>20/8/2021 14:58</t>
  </si>
  <si>
    <t>3335995888</t>
  </si>
  <si>
    <t>3335995887</t>
  </si>
  <si>
    <t>3335995876</t>
  </si>
  <si>
    <t>3335995871</t>
  </si>
  <si>
    <t>3335995835</t>
  </si>
  <si>
    <t>3335995830</t>
  </si>
  <si>
    <t>3335995829</t>
  </si>
  <si>
    <t>3335995819</t>
  </si>
  <si>
    <t>3335995815</t>
  </si>
  <si>
    <t>3335995792</t>
  </si>
  <si>
    <t>3335995781</t>
  </si>
  <si>
    <t>3335995725</t>
  </si>
  <si>
    <t>3335995710</t>
  </si>
  <si>
    <t>3335995705</t>
  </si>
  <si>
    <t>3335995699</t>
  </si>
  <si>
    <t>3335995697</t>
  </si>
  <si>
    <t>3335995680</t>
  </si>
  <si>
    <t>3335995653</t>
  </si>
  <si>
    <t>3335995599</t>
  </si>
  <si>
    <t>3335995573</t>
  </si>
  <si>
    <t>3335995558</t>
  </si>
  <si>
    <t>DISPENSDADOR</t>
  </si>
  <si>
    <t>3335995893</t>
  </si>
  <si>
    <t>3335995884</t>
  </si>
  <si>
    <t>3335995883</t>
  </si>
  <si>
    <t>3335995879</t>
  </si>
  <si>
    <t>3335995877</t>
  </si>
  <si>
    <t>3335995872</t>
  </si>
  <si>
    <t>3335995953</t>
  </si>
  <si>
    <t>3335995950</t>
  </si>
  <si>
    <t>3335995949</t>
  </si>
  <si>
    <t>3335995938</t>
  </si>
  <si>
    <t>3335995919</t>
  </si>
  <si>
    <t>3335995914</t>
  </si>
  <si>
    <t>3335995895</t>
  </si>
  <si>
    <t>GAVETAS VACIAS + GAVETA FALLANDO</t>
  </si>
  <si>
    <t>20/8/2021 15:44</t>
  </si>
  <si>
    <t>20/8/2021 15:25</t>
  </si>
  <si>
    <t>20/8/2021 15:50</t>
  </si>
  <si>
    <t>20/8/2021 15:31</t>
  </si>
  <si>
    <t>20/8/2021 15:49</t>
  </si>
  <si>
    <t>20/8/2021 15:52</t>
  </si>
  <si>
    <t>20/8/2021 15:51</t>
  </si>
  <si>
    <t>20/8/2021 15:08</t>
  </si>
  <si>
    <t xml:space="preserve">TARJETA TRABADA </t>
  </si>
  <si>
    <t xml:space="preserve">LECTOR </t>
  </si>
  <si>
    <t>20/8/2021 15:57</t>
  </si>
  <si>
    <t>20/8/2021 15:58</t>
  </si>
  <si>
    <t>20/8/2021 15:56</t>
  </si>
  <si>
    <t>20/8/2021 16:03</t>
  </si>
  <si>
    <t>20/8/2021 16:04</t>
  </si>
  <si>
    <t>20/8/2021 16:02</t>
  </si>
  <si>
    <t>3335996185</t>
  </si>
  <si>
    <t>3335996184</t>
  </si>
  <si>
    <t>3335996183</t>
  </si>
  <si>
    <t>3335996181</t>
  </si>
  <si>
    <t>3335996180</t>
  </si>
  <si>
    <t>3335996178</t>
  </si>
  <si>
    <t>3335996175</t>
  </si>
  <si>
    <t>3335996173</t>
  </si>
  <si>
    <t>3335996171</t>
  </si>
  <si>
    <t>REINICIO FALLIDO POR INHIBIDO</t>
  </si>
  <si>
    <t>3335996170</t>
  </si>
  <si>
    <t>REINICIO EXITOSO POR LECTOR</t>
  </si>
  <si>
    <t>Moreta, Christian Aury</t>
  </si>
  <si>
    <t>3335996167</t>
  </si>
  <si>
    <t>3335996166</t>
  </si>
  <si>
    <t>3335996164</t>
  </si>
  <si>
    <t>3335996163</t>
  </si>
  <si>
    <t>3335996157</t>
  </si>
  <si>
    <t>3335996144</t>
  </si>
  <si>
    <t>3335996143</t>
  </si>
  <si>
    <t>3335996136</t>
  </si>
  <si>
    <t>3335996135</t>
  </si>
  <si>
    <t>Ballast, Carlos Alexis</t>
  </si>
  <si>
    <t>3335996133</t>
  </si>
  <si>
    <t>3335996130</t>
  </si>
  <si>
    <t>3335996129</t>
  </si>
  <si>
    <t>3335996127</t>
  </si>
  <si>
    <t>3335996126</t>
  </si>
  <si>
    <t>3335996089</t>
  </si>
  <si>
    <t>3335996084</t>
  </si>
  <si>
    <t>3335996065</t>
  </si>
  <si>
    <t>3335996052</t>
  </si>
  <si>
    <t>3335996049</t>
  </si>
  <si>
    <t>3335996038</t>
  </si>
  <si>
    <t>3335996032</t>
  </si>
  <si>
    <t>3335995983</t>
  </si>
  <si>
    <t>3335995978</t>
  </si>
  <si>
    <t>20/08/2021 19:40</t>
  </si>
  <si>
    <t>20/08/2021 19:43</t>
  </si>
  <si>
    <t>20/08/2021 19:05</t>
  </si>
  <si>
    <t>20/08/2021 19:22</t>
  </si>
  <si>
    <t>20/08/2021 19:47</t>
  </si>
  <si>
    <t>20/08/2021 19:38</t>
  </si>
  <si>
    <t>20/08/2021 19:48</t>
  </si>
  <si>
    <t>20/08/21 19:40</t>
  </si>
  <si>
    <t>20/08/2021 19:50</t>
  </si>
  <si>
    <t>20/08/2021 19:52</t>
  </si>
  <si>
    <t>20/08/2021 16:14</t>
  </si>
  <si>
    <t>20/08/2021 19:41</t>
  </si>
  <si>
    <t>20/08/2021 19:31</t>
  </si>
  <si>
    <t>20/08/2021 19:56</t>
  </si>
  <si>
    <t>20/08/2021 20:03</t>
  </si>
  <si>
    <t>20/08/2021 19:57</t>
  </si>
  <si>
    <t xml:space="preserve">CARGA EXITOSA </t>
  </si>
  <si>
    <t>CARGA EXITOSA</t>
  </si>
  <si>
    <t>3335994863 </t>
  </si>
  <si>
    <t>3335993930</t>
  </si>
  <si>
    <t>3335996231</t>
  </si>
  <si>
    <t>3335996230</t>
  </si>
  <si>
    <t>3335996229</t>
  </si>
  <si>
    <t>3335996228</t>
  </si>
  <si>
    <t>3335996226</t>
  </si>
  <si>
    <t>3335996225</t>
  </si>
  <si>
    <t>3335996224</t>
  </si>
  <si>
    <t>3335996223</t>
  </si>
  <si>
    <t>3335996221</t>
  </si>
  <si>
    <t>3335996220</t>
  </si>
  <si>
    <t>3335996219</t>
  </si>
  <si>
    <t>CARGA EXITOSA POR INHIBIDO</t>
  </si>
  <si>
    <t>3335996217</t>
  </si>
  <si>
    <t>3335996216</t>
  </si>
  <si>
    <t>3335996215</t>
  </si>
  <si>
    <t>3335996214</t>
  </si>
  <si>
    <t>3335996213</t>
  </si>
  <si>
    <t>3335996212</t>
  </si>
  <si>
    <t>3335996210</t>
  </si>
  <si>
    <t>3335996208</t>
  </si>
  <si>
    <t>3335996207</t>
  </si>
  <si>
    <t>3335996206</t>
  </si>
  <si>
    <t>3335996205</t>
  </si>
  <si>
    <t>3335996204</t>
  </si>
  <si>
    <t>3335996203</t>
  </si>
  <si>
    <t>3335996202</t>
  </si>
  <si>
    <t>3335996201</t>
  </si>
  <si>
    <t>3335996200</t>
  </si>
  <si>
    <t>3335996199</t>
  </si>
  <si>
    <t>3335996197</t>
  </si>
  <si>
    <t>3335996196</t>
  </si>
  <si>
    <t>3335996195</t>
  </si>
  <si>
    <t>3335996194</t>
  </si>
  <si>
    <t>3335996193</t>
  </si>
  <si>
    <t>3335996192</t>
  </si>
  <si>
    <t>20/08/2021 22:10</t>
  </si>
  <si>
    <t>20/08/2021 04:06</t>
  </si>
  <si>
    <t>20/08/2021 23:08</t>
  </si>
  <si>
    <t>20/08/2021 23:13</t>
  </si>
  <si>
    <t>20/08/2021 21:02</t>
  </si>
  <si>
    <t>20/08/2021 18:58</t>
  </si>
  <si>
    <t>20/08/2021 22:16</t>
  </si>
  <si>
    <t>20/08/2021 20:39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</si>
</sst>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39" fillId="41" borderId="36">
      <alignment horizontal="center" vertical="center" wrapText="1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28" fillId="0" borderId="36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5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49" fillId="0" borderId="0"/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2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</cellStyleXfs>
  <cellXfs count="23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6" xfId="0" applyFont="1" applyFill="1" applyBorder="1" applyAlignment="1">
      <alignment horizontal="center" vertical="center" wrapText="1"/>
    </xf>
    <xf numFmtId="0" fontId="39" fillId="41" borderId="36" xfId="141" applyBorder="1">
      <alignment horizontal="center" vertical="center" wrapText="1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0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0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9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3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3" xfId="9" applyBorder="1" applyAlignment="1">
      <alignment horizontal="center"/>
    </xf>
    <xf numFmtId="0" fontId="32" fillId="0" borderId="43" xfId="0" applyFont="1" applyFill="1" applyBorder="1" applyAlignment="1" applyProtection="1">
      <alignment horizontal="right" vertical="center" wrapText="1"/>
    </xf>
    <xf numFmtId="0" fontId="32" fillId="0" borderId="43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4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16" fillId="6" borderId="45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6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0" fillId="0" borderId="57" xfId="0" applyBorder="1"/>
    <xf numFmtId="0" fontId="16" fillId="6" borderId="57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7" xfId="0" applyNumberFormat="1" applyFont="1" applyFill="1" applyBorder="1" applyAlignment="1">
      <alignment horizontal="center" vertical="center" wrapText="1"/>
    </xf>
    <xf numFmtId="0" fontId="4" fillId="4" borderId="57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33" fillId="5" borderId="62" xfId="0" applyFont="1" applyFill="1" applyBorder="1" applyAlignment="1">
      <alignment horizontal="center" vertical="center"/>
    </xf>
    <xf numFmtId="22" fontId="6" fillId="5" borderId="62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2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/>
    </xf>
    <xf numFmtId="0" fontId="16" fillId="6" borderId="62" xfId="9" applyBorder="1" applyAlignment="1">
      <alignment horizont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62" xfId="0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7" xfId="0" applyFont="1" applyFill="1" applyBorder="1" applyAlignment="1">
      <alignment horizontal="center" vertical="center" wrapText="1"/>
    </xf>
    <xf numFmtId="0" fontId="32" fillId="42" borderId="56" xfId="0" applyFont="1" applyFill="1" applyBorder="1" applyAlignment="1" applyProtection="1">
      <alignment horizontal="right" vertical="center" wrapText="1"/>
    </xf>
    <xf numFmtId="0" fontId="32" fillId="42" borderId="56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0" xfId="0"/>
    <xf numFmtId="0" fontId="0" fillId="0" borderId="0" xfId="0"/>
    <xf numFmtId="0" fontId="41" fillId="44" borderId="3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0" fillId="4" borderId="62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2" xfId="0" applyNumberFormat="1" applyFont="1" applyBorder="1" applyAlignment="1">
      <alignment horizontal="center" vertical="center"/>
    </xf>
    <xf numFmtId="0" fontId="6" fillId="5" borderId="6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" fillId="5" borderId="62" xfId="0" applyFont="1" applyFill="1" applyBorder="1" applyAlignment="1">
      <alignment horizontal="center" vertical="center"/>
    </xf>
    <xf numFmtId="0" fontId="43" fillId="42" borderId="39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vertical="center" wrapText="1"/>
    </xf>
    <xf numFmtId="0" fontId="43" fillId="42" borderId="54" xfId="0" applyFont="1" applyFill="1" applyBorder="1" applyAlignment="1">
      <alignment vertical="center" wrapText="1"/>
    </xf>
    <xf numFmtId="0" fontId="54" fillId="5" borderId="62" xfId="0" applyFont="1" applyFill="1" applyBorder="1" applyAlignment="1">
      <alignment horizontal="center" vertical="center"/>
    </xf>
    <xf numFmtId="22" fontId="54" fillId="5" borderId="62" xfId="0" applyNumberFormat="1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60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8" xfId="1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59" xfId="0" applyBorder="1" applyAlignment="1">
      <alignment horizontal="center"/>
    </xf>
    <xf numFmtId="0" fontId="41" fillId="44" borderId="51" xfId="0" applyFont="1" applyFill="1" applyBorder="1" applyAlignment="1">
      <alignment horizontal="center" vertical="center" wrapText="1"/>
    </xf>
    <xf numFmtId="0" fontId="41" fillId="44" borderId="52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0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6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5" xfId="0" applyFont="1" applyFill="1" applyBorder="1" applyAlignment="1">
      <alignment horizontal="center" vertical="center" wrapText="1"/>
    </xf>
    <xf numFmtId="0" fontId="52" fillId="40" borderId="49" xfId="0" applyFont="1" applyFill="1" applyBorder="1" applyAlignment="1">
      <alignment horizontal="center"/>
    </xf>
    <xf numFmtId="0" fontId="52" fillId="40" borderId="63" xfId="0" applyFont="1" applyFill="1" applyBorder="1" applyAlignment="1">
      <alignment horizontal="center"/>
    </xf>
    <xf numFmtId="0" fontId="3" fillId="45" borderId="25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3" fillId="46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53" fillId="45" borderId="6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47" fillId="45" borderId="69" xfId="0" applyFont="1" applyFill="1" applyBorder="1" applyAlignment="1">
      <alignment horizontal="center" vertical="center" wrapText="1"/>
    </xf>
    <xf numFmtId="0" fontId="0" fillId="0" borderId="70" xfId="0" applyBorder="1" applyAlignment="1">
      <alignment horizontal="center"/>
    </xf>
    <xf numFmtId="0" fontId="3" fillId="46" borderId="71" xfId="0" applyFont="1" applyFill="1" applyBorder="1" applyAlignment="1">
      <alignment horizontal="center" vertical="center" wrapText="1"/>
    </xf>
    <xf numFmtId="0" fontId="41" fillId="39" borderId="7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3" fillId="46" borderId="74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7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11" fillId="5" borderId="77" xfId="0" applyFont="1" applyFill="1" applyBorder="1" applyAlignment="1">
      <alignment horizontal="center"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78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/>
    </xf>
    <xf numFmtId="0" fontId="48" fillId="49" borderId="7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0" fillId="0" borderId="74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80" xfId="0" applyBorder="1" applyAlignment="1">
      <alignment horizontal="center"/>
    </xf>
    <xf numFmtId="0" fontId="11" fillId="5" borderId="68" xfId="0" applyFont="1" applyFill="1" applyBorder="1" applyAlignment="1">
      <alignment horizontal="center" vertical="center" wrapText="1"/>
    </xf>
    <xf numFmtId="0" fontId="11" fillId="5" borderId="81" xfId="0" applyFont="1" applyFill="1" applyBorder="1" applyAlignment="1">
      <alignment horizontal="center" vertical="center" wrapText="1"/>
    </xf>
    <xf numFmtId="0" fontId="48" fillId="49" borderId="1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41" fillId="44" borderId="77" xfId="0" applyFont="1" applyFill="1" applyBorder="1" applyAlignment="1">
      <alignment horizontal="center" vertical="center" wrapText="1"/>
    </xf>
    <xf numFmtId="0" fontId="41" fillId="44" borderId="81" xfId="0" applyFont="1" applyFill="1" applyBorder="1" applyAlignment="1">
      <alignment horizontal="center" vertical="center" wrapText="1"/>
    </xf>
    <xf numFmtId="0" fontId="11" fillId="5" borderId="8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5" borderId="69" xfId="0" applyFont="1" applyFill="1" applyBorder="1" applyAlignment="1">
      <alignment horizontal="center" vertical="center"/>
    </xf>
    <xf numFmtId="0" fontId="48" fillId="49" borderId="39" xfId="0" applyFont="1" applyFill="1" applyBorder="1" applyAlignment="1">
      <alignment horizontal="center" vertical="center" wrapText="1"/>
    </xf>
    <xf numFmtId="0" fontId="40" fillId="43" borderId="83" xfId="0" applyFont="1" applyFill="1" applyBorder="1" applyAlignment="1">
      <alignment vertical="center" wrapText="1"/>
    </xf>
    <xf numFmtId="0" fontId="40" fillId="43" borderId="8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7"/>
      <tableStyleElement type="headerRow" dxfId="296"/>
      <tableStyleElement type="totalRow" dxfId="295"/>
      <tableStyleElement type="firstColumn" dxfId="294"/>
      <tableStyleElement type="lastColumn" dxfId="293"/>
      <tableStyleElement type="firstRowStripe" dxfId="292"/>
      <tableStyleElement type="firstColumnStripe" dxfId="2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97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383" TargetMode="External"/><Relationship Id="rId12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1211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comments" Target="../comments1.xml"/><Relationship Id="rId10" Type="http://schemas.openxmlformats.org/officeDocument/2006/relationships/hyperlink" Target="http://s460-helpdesk/CAisd/pdmweb.exe?OP=SEARCH+FACTORY=in+SKIPLIST=1+QBE.EQ.id=37013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923" TargetMode="External"/><Relationship Id="rId1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103.832442129627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31" t="s">
        <v>2620</v>
      </c>
    </row>
    <row r="4" spans="1:11" ht="18" x14ac:dyDescent="0.25">
      <c r="A4" s="107" t="str">
        <f t="shared" ref="A4:A9" ca="1" si="0">CONCATENATE(TODAY()-C4," días")</f>
        <v>66.4985879629603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31" t="s">
        <v>2621</v>
      </c>
    </row>
    <row r="5" spans="1:11" ht="18" x14ac:dyDescent="0.25">
      <c r="A5" s="107" t="str">
        <f ca="1">CONCATENATE(TODAY()-C5," días")</f>
        <v>56.4985879629603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31" t="s">
        <v>2620</v>
      </c>
    </row>
    <row r="6" spans="1:11" ht="18" x14ac:dyDescent="0.25">
      <c r="A6" s="107" t="str">
        <f t="shared" ca="1" si="0"/>
        <v>56.5651273148178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2620</v>
      </c>
    </row>
    <row r="7" spans="1:11" ht="18" x14ac:dyDescent="0.25">
      <c r="A7" s="107" t="str">
        <f t="shared" ca="1" si="0"/>
        <v>27.0556018518546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31" t="s">
        <v>2607</v>
      </c>
    </row>
    <row r="9" spans="1:11" ht="18" x14ac:dyDescent="0.25">
      <c r="A9" s="107" t="str">
        <f t="shared" ca="1" si="0"/>
        <v>8.0611689814832 días</v>
      </c>
      <c r="B9" s="134" t="s">
        <v>2616</v>
      </c>
      <c r="C9" s="96">
        <v>44420.938831018517</v>
      </c>
      <c r="D9" s="96" t="s">
        <v>2174</v>
      </c>
      <c r="E9" s="128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31" t="s">
        <v>2586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64" priority="99400"/>
  </conditionalFormatting>
  <conditionalFormatting sqref="E3">
    <cfRule type="duplicateValues" dxfId="163" priority="121763"/>
  </conditionalFormatting>
  <conditionalFormatting sqref="E3">
    <cfRule type="duplicateValues" dxfId="162" priority="121764"/>
    <cfRule type="duplicateValues" dxfId="161" priority="121765"/>
  </conditionalFormatting>
  <conditionalFormatting sqref="E3">
    <cfRule type="duplicateValues" dxfId="160" priority="121766"/>
    <cfRule type="duplicateValues" dxfId="159" priority="121767"/>
    <cfRule type="duplicateValues" dxfId="158" priority="121768"/>
    <cfRule type="duplicateValues" dxfId="157" priority="121769"/>
  </conditionalFormatting>
  <conditionalFormatting sqref="B3">
    <cfRule type="duplicateValues" dxfId="156" priority="121770"/>
  </conditionalFormatting>
  <conditionalFormatting sqref="E4">
    <cfRule type="duplicateValues" dxfId="155" priority="115"/>
  </conditionalFormatting>
  <conditionalFormatting sqref="E4">
    <cfRule type="duplicateValues" dxfId="154" priority="112"/>
    <cfRule type="duplicateValues" dxfId="153" priority="113"/>
    <cfRule type="duplicateValues" dxfId="152" priority="114"/>
  </conditionalFormatting>
  <conditionalFormatting sqref="E4">
    <cfRule type="duplicateValues" dxfId="151" priority="111"/>
  </conditionalFormatting>
  <conditionalFormatting sqref="E4">
    <cfRule type="duplicateValues" dxfId="150" priority="108"/>
    <cfRule type="duplicateValues" dxfId="149" priority="109"/>
    <cfRule type="duplicateValues" dxfId="148" priority="110"/>
  </conditionalFormatting>
  <conditionalFormatting sqref="B4">
    <cfRule type="duplicateValues" dxfId="147" priority="107"/>
  </conditionalFormatting>
  <conditionalFormatting sqref="E4">
    <cfRule type="duplicateValues" dxfId="146" priority="106"/>
  </conditionalFormatting>
  <conditionalFormatting sqref="B5">
    <cfRule type="duplicateValues" dxfId="145" priority="90"/>
  </conditionalFormatting>
  <conditionalFormatting sqref="E5">
    <cfRule type="duplicateValues" dxfId="144" priority="89"/>
  </conditionalFormatting>
  <conditionalFormatting sqref="E5">
    <cfRule type="duplicateValues" dxfId="143" priority="86"/>
    <cfRule type="duplicateValues" dxfId="142" priority="87"/>
    <cfRule type="duplicateValues" dxfId="141" priority="88"/>
  </conditionalFormatting>
  <conditionalFormatting sqref="E5">
    <cfRule type="duplicateValues" dxfId="140" priority="85"/>
  </conditionalFormatting>
  <conditionalFormatting sqref="E5">
    <cfRule type="duplicateValues" dxfId="139" priority="82"/>
    <cfRule type="duplicateValues" dxfId="138" priority="83"/>
    <cfRule type="duplicateValues" dxfId="137" priority="84"/>
  </conditionalFormatting>
  <conditionalFormatting sqref="E5">
    <cfRule type="duplicateValues" dxfId="136" priority="81"/>
  </conditionalFormatting>
  <conditionalFormatting sqref="E7">
    <cfRule type="duplicateValues" dxfId="135" priority="34"/>
  </conditionalFormatting>
  <conditionalFormatting sqref="E7">
    <cfRule type="duplicateValues" dxfId="134" priority="32"/>
    <cfRule type="duplicateValues" dxfId="133" priority="33"/>
  </conditionalFormatting>
  <conditionalFormatting sqref="E7">
    <cfRule type="duplicateValues" dxfId="132" priority="29"/>
    <cfRule type="duplicateValues" dxfId="131" priority="30"/>
    <cfRule type="duplicateValues" dxfId="130" priority="31"/>
  </conditionalFormatting>
  <conditionalFormatting sqref="E7">
    <cfRule type="duplicateValues" dxfId="129" priority="25"/>
    <cfRule type="duplicateValues" dxfId="128" priority="26"/>
    <cfRule type="duplicateValues" dxfId="127" priority="27"/>
    <cfRule type="duplicateValues" dxfId="126" priority="28"/>
  </conditionalFormatting>
  <conditionalFormatting sqref="B7">
    <cfRule type="duplicateValues" dxfId="125" priority="24"/>
  </conditionalFormatting>
  <conditionalFormatting sqref="B7">
    <cfRule type="duplicateValues" dxfId="124" priority="22"/>
    <cfRule type="duplicateValues" dxfId="123" priority="23"/>
  </conditionalFormatting>
  <conditionalFormatting sqref="E8">
    <cfRule type="duplicateValues" dxfId="122" priority="21"/>
  </conditionalFormatting>
  <conditionalFormatting sqref="E8">
    <cfRule type="duplicateValues" dxfId="121" priority="20"/>
  </conditionalFormatting>
  <conditionalFormatting sqref="B8">
    <cfRule type="duplicateValues" dxfId="120" priority="19"/>
  </conditionalFormatting>
  <conditionalFormatting sqref="E8">
    <cfRule type="duplicateValues" dxfId="119" priority="18"/>
  </conditionalFormatting>
  <conditionalFormatting sqref="B8">
    <cfRule type="duplicateValues" dxfId="118" priority="17"/>
  </conditionalFormatting>
  <conditionalFormatting sqref="E8">
    <cfRule type="duplicateValues" dxfId="117" priority="16"/>
  </conditionalFormatting>
  <conditionalFormatting sqref="E9">
    <cfRule type="duplicateValues" dxfId="116" priority="5"/>
    <cfRule type="duplicateValues" dxfId="115" priority="6"/>
    <cfRule type="duplicateValues" dxfId="114" priority="7"/>
    <cfRule type="duplicateValues" dxfId="113" priority="8"/>
  </conditionalFormatting>
  <conditionalFormatting sqref="B9">
    <cfRule type="duplicateValues" dxfId="112" priority="130226"/>
  </conditionalFormatting>
  <conditionalFormatting sqref="E6">
    <cfRule type="duplicateValues" dxfId="111" priority="130228"/>
  </conditionalFormatting>
  <conditionalFormatting sqref="B6">
    <cfRule type="duplicateValues" dxfId="110" priority="130229"/>
  </conditionalFormatting>
  <conditionalFormatting sqref="B6">
    <cfRule type="duplicateValues" dxfId="109" priority="130230"/>
    <cfRule type="duplicateValues" dxfId="108" priority="130231"/>
    <cfRule type="duplicateValues" dxfId="107" priority="130232"/>
  </conditionalFormatting>
  <conditionalFormatting sqref="E6">
    <cfRule type="duplicateValues" dxfId="106" priority="130233"/>
    <cfRule type="duplicateValues" dxfId="105" priority="130234"/>
  </conditionalFormatting>
  <conditionalFormatting sqref="E6">
    <cfRule type="duplicateValues" dxfId="104" priority="130235"/>
    <cfRule type="duplicateValues" dxfId="103" priority="130236"/>
    <cfRule type="duplicateValues" dxfId="102" priority="130237"/>
  </conditionalFormatting>
  <conditionalFormatting sqref="E6">
    <cfRule type="duplicateValues" dxfId="101" priority="130238"/>
    <cfRule type="duplicateValues" dxfId="100" priority="130239"/>
    <cfRule type="duplicateValues" dxfId="99" priority="130240"/>
    <cfRule type="duplicateValues" dxfId="98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2629</v>
      </c>
      <c r="C5" s="29" t="s">
        <v>2628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37">
        <v>991</v>
      </c>
      <c r="B823" s="138" t="s">
        <v>1159</v>
      </c>
      <c r="C823" s="55" t="s">
        <v>1160</v>
      </c>
      <c r="D823" s="55" t="s">
        <v>72</v>
      </c>
      <c r="E823" s="55" t="s">
        <v>105</v>
      </c>
      <c r="F823" s="138" t="s">
        <v>2025</v>
      </c>
      <c r="G823" s="138" t="s">
        <v>77</v>
      </c>
      <c r="H823" s="138" t="s">
        <v>77</v>
      </c>
      <c r="I823" s="138" t="s">
        <v>74</v>
      </c>
      <c r="J823" s="138" t="s">
        <v>77</v>
      </c>
      <c r="K823" s="138" t="s">
        <v>74</v>
      </c>
      <c r="L823" s="138" t="s">
        <v>74</v>
      </c>
      <c r="M823" s="138" t="s">
        <v>74</v>
      </c>
      <c r="N823" s="138" t="s">
        <v>77</v>
      </c>
      <c r="O823" s="13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8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7" priority="12"/>
  </conditionalFormatting>
  <conditionalFormatting sqref="B823:B1048576 B1:B810">
    <cfRule type="duplicateValues" dxfId="96" priority="11"/>
  </conditionalFormatting>
  <conditionalFormatting sqref="A811:A814">
    <cfRule type="duplicateValues" dxfId="95" priority="10"/>
  </conditionalFormatting>
  <conditionalFormatting sqref="B811:B814">
    <cfRule type="duplicateValues" dxfId="94" priority="9"/>
  </conditionalFormatting>
  <conditionalFormatting sqref="A823:A1048576 A1:A814">
    <cfRule type="duplicateValues" dxfId="93" priority="8"/>
  </conditionalFormatting>
  <conditionalFormatting sqref="A815:A821">
    <cfRule type="duplicateValues" dxfId="92" priority="7"/>
  </conditionalFormatting>
  <conditionalFormatting sqref="B815:B821">
    <cfRule type="duplicateValues" dxfId="91" priority="6"/>
  </conditionalFormatting>
  <conditionalFormatting sqref="A815:A821">
    <cfRule type="duplicateValues" dxfId="90" priority="5"/>
  </conditionalFormatting>
  <conditionalFormatting sqref="A822">
    <cfRule type="duplicateValues" dxfId="89" priority="4"/>
  </conditionalFormatting>
  <conditionalFormatting sqref="A822">
    <cfRule type="duplicateValues" dxfId="88" priority="2"/>
  </conditionalFormatting>
  <conditionalFormatting sqref="B822">
    <cfRule type="duplicateValues" dxfId="8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036543"/>
  <sheetViews>
    <sheetView topLeftCell="H1" zoomScale="70" zoomScaleNormal="70" workbookViewId="0">
      <pane ySplit="4" topLeftCell="A173" activePane="bottomLeft" state="frozen"/>
      <selection pane="bottomLeft" activeCell="L167" sqref="L167:L193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bestFit="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2695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40" t="str">
        <f>VLOOKUP(E5,'LISTADO ATM'!$A$2:$C$901,3,0)</f>
        <v>ESTE</v>
      </c>
      <c r="B5" s="134" t="s">
        <v>2893</v>
      </c>
      <c r="C5" s="96">
        <v>44428.909421296295</v>
      </c>
      <c r="D5" s="96" t="s">
        <v>2460</v>
      </c>
      <c r="E5" s="134">
        <v>631</v>
      </c>
      <c r="F5" s="140" t="str">
        <f>VLOOKUP(E5,VIP!$A$2:$O15215,2,0)</f>
        <v>DRBR417</v>
      </c>
      <c r="G5" s="140" t="str">
        <f>VLOOKUP(E5,'LISTADO ATM'!$A$2:$B$900,2,0)</f>
        <v xml:space="preserve">ATM ASOCODEQUI (San Pedro) </v>
      </c>
      <c r="H5" s="140" t="str">
        <f>VLOOKUP(E5,VIP!$A$2:$O20176,7,FALSE)</f>
        <v>Si</v>
      </c>
      <c r="I5" s="140" t="str">
        <f>VLOOKUP(E5,VIP!$A$2:$O12141,8,FALSE)</f>
        <v>Si</v>
      </c>
      <c r="J5" s="140" t="str">
        <f>VLOOKUP(E5,VIP!$A$2:$O12091,8,FALSE)</f>
        <v>Si</v>
      </c>
      <c r="K5" s="140" t="str">
        <f>VLOOKUP(E5,VIP!$A$2:$O15665,6,0)</f>
        <v>NO</v>
      </c>
      <c r="L5" s="131" t="s">
        <v>2894</v>
      </c>
      <c r="M5" s="144" t="s">
        <v>2535</v>
      </c>
      <c r="N5" s="95" t="s">
        <v>2747</v>
      </c>
      <c r="O5" s="140" t="s">
        <v>2838</v>
      </c>
      <c r="P5" s="140" t="s">
        <v>2879</v>
      </c>
      <c r="Q5" s="145" t="s">
        <v>2918</v>
      </c>
    </row>
    <row r="6" spans="1:17" s="123" customFormat="1" ht="18" x14ac:dyDescent="0.25">
      <c r="A6" s="140" t="str">
        <f>VLOOKUP(E6,'LISTADO ATM'!$A$2:$C$901,3,0)</f>
        <v>ESTE</v>
      </c>
      <c r="B6" s="134" t="s">
        <v>2622</v>
      </c>
      <c r="C6" s="96">
        <v>44422.500277777777</v>
      </c>
      <c r="D6" s="96" t="s">
        <v>2174</v>
      </c>
      <c r="E6" s="134">
        <v>217</v>
      </c>
      <c r="F6" s="140" t="str">
        <f>VLOOKUP(E6,VIP!$A$2:$O14945,2,0)</f>
        <v>DRBR217</v>
      </c>
      <c r="G6" s="140" t="str">
        <f>VLOOKUP(E6,'LISTADO ATM'!$A$2:$B$900,2,0)</f>
        <v xml:space="preserve">ATM Oficina Bávaro </v>
      </c>
      <c r="H6" s="140" t="str">
        <f>VLOOKUP(E6,VIP!$A$2:$O19906,7,FALSE)</f>
        <v>Si</v>
      </c>
      <c r="I6" s="140" t="str">
        <f>VLOOKUP(E6,VIP!$A$2:$O11871,8,FALSE)</f>
        <v>Si</v>
      </c>
      <c r="J6" s="140" t="str">
        <f>VLOOKUP(E6,VIP!$A$2:$O11821,8,FALSE)</f>
        <v>Si</v>
      </c>
      <c r="K6" s="140" t="str">
        <f>VLOOKUP(E6,VIP!$A$2:$O15395,6,0)</f>
        <v>NO</v>
      </c>
      <c r="L6" s="131" t="s">
        <v>2213</v>
      </c>
      <c r="M6" s="144" t="s">
        <v>2535</v>
      </c>
      <c r="N6" s="95" t="s">
        <v>2444</v>
      </c>
      <c r="O6" s="140" t="s">
        <v>2446</v>
      </c>
      <c r="P6" s="140"/>
      <c r="Q6" s="145" t="s">
        <v>2863</v>
      </c>
    </row>
    <row r="7" spans="1:17" s="123" customFormat="1" ht="18" x14ac:dyDescent="0.25">
      <c r="A7" s="140" t="str">
        <f>VLOOKUP(E7,'LISTADO ATM'!$A$2:$C$901,3,0)</f>
        <v>SUR</v>
      </c>
      <c r="B7" s="134" t="s">
        <v>2732</v>
      </c>
      <c r="C7" s="96">
        <v>44428.414178240739</v>
      </c>
      <c r="D7" s="96" t="s">
        <v>2174</v>
      </c>
      <c r="E7" s="134">
        <v>512</v>
      </c>
      <c r="F7" s="140" t="str">
        <f>VLOOKUP(E7,VIP!$A$2:$O15169,2,0)</f>
        <v>DRBR512</v>
      </c>
      <c r="G7" s="140" t="str">
        <f>VLOOKUP(E7,'LISTADO ATM'!$A$2:$B$900,2,0)</f>
        <v>ATM Plaza Jesús Ferreira</v>
      </c>
      <c r="H7" s="140" t="str">
        <f>VLOOKUP(E7,VIP!$A$2:$O20130,7,FALSE)</f>
        <v>N/A</v>
      </c>
      <c r="I7" s="140" t="str">
        <f>VLOOKUP(E7,VIP!$A$2:$O12095,8,FALSE)</f>
        <v>N/A</v>
      </c>
      <c r="J7" s="140" t="str">
        <f>VLOOKUP(E7,VIP!$A$2:$O12045,8,FALSE)</f>
        <v>N/A</v>
      </c>
      <c r="K7" s="140" t="str">
        <f>VLOOKUP(E7,VIP!$A$2:$O15619,6,0)</f>
        <v>N/A</v>
      </c>
      <c r="L7" s="131" t="s">
        <v>2213</v>
      </c>
      <c r="M7" s="144" t="s">
        <v>2535</v>
      </c>
      <c r="N7" s="95" t="s">
        <v>2444</v>
      </c>
      <c r="O7" s="140" t="s">
        <v>2446</v>
      </c>
      <c r="P7" s="140"/>
      <c r="Q7" s="145" t="s">
        <v>2864</v>
      </c>
    </row>
    <row r="8" spans="1:17" s="123" customFormat="1" ht="18" x14ac:dyDescent="0.25">
      <c r="A8" s="140" t="str">
        <f>VLOOKUP(E8,'LISTADO ATM'!$A$2:$C$901,3,0)</f>
        <v>DISTRITO NACIONAL</v>
      </c>
      <c r="B8" s="134" t="s">
        <v>2908</v>
      </c>
      <c r="C8" s="96">
        <v>44428.860706018517</v>
      </c>
      <c r="D8" s="96" t="s">
        <v>2174</v>
      </c>
      <c r="E8" s="134">
        <v>639</v>
      </c>
      <c r="F8" s="140" t="str">
        <f>VLOOKUP(E8,VIP!$A$2:$O15230,2,0)</f>
        <v>DRBR639</v>
      </c>
      <c r="G8" s="140" t="str">
        <f>VLOOKUP(E8,'LISTADO ATM'!$A$2:$B$900,2,0)</f>
        <v xml:space="preserve">ATM Comisión Militar MOPC </v>
      </c>
      <c r="H8" s="140" t="str">
        <f>VLOOKUP(E8,VIP!$A$2:$O20191,7,FALSE)</f>
        <v>Si</v>
      </c>
      <c r="I8" s="140" t="str">
        <f>VLOOKUP(E8,VIP!$A$2:$O12156,8,FALSE)</f>
        <v>Si</v>
      </c>
      <c r="J8" s="140" t="str">
        <f>VLOOKUP(E8,VIP!$A$2:$O12106,8,FALSE)</f>
        <v>Si</v>
      </c>
      <c r="K8" s="140" t="str">
        <f>VLOOKUP(E8,VIP!$A$2:$O15680,6,0)</f>
        <v>NO</v>
      </c>
      <c r="L8" s="131" t="s">
        <v>2213</v>
      </c>
      <c r="M8" s="144" t="s">
        <v>2535</v>
      </c>
      <c r="N8" s="95" t="s">
        <v>2444</v>
      </c>
      <c r="O8" s="140" t="s">
        <v>2446</v>
      </c>
      <c r="P8" s="140"/>
      <c r="Q8" s="145" t="s">
        <v>2920</v>
      </c>
    </row>
    <row r="9" spans="1:17" s="123" customFormat="1" ht="18" x14ac:dyDescent="0.25">
      <c r="A9" s="140" t="str">
        <f>VLOOKUP(E9,'LISTADO ATM'!$A$2:$C$901,3,0)</f>
        <v>DISTRITO NACIONAL</v>
      </c>
      <c r="B9" s="134" t="s">
        <v>2657</v>
      </c>
      <c r="C9" s="96">
        <v>44427.625347222223</v>
      </c>
      <c r="D9" s="96" t="s">
        <v>2174</v>
      </c>
      <c r="E9" s="134">
        <v>13</v>
      </c>
      <c r="F9" s="140" t="str">
        <f>VLOOKUP(E9,VIP!$A$2:$O15143,2,0)</f>
        <v>DRBR013</v>
      </c>
      <c r="G9" s="140" t="str">
        <f>VLOOKUP(E9,'LISTADO ATM'!$A$2:$B$900,2,0)</f>
        <v xml:space="preserve">ATM CDEEE </v>
      </c>
      <c r="H9" s="140" t="str">
        <f>VLOOKUP(E9,VIP!$A$2:$O20104,7,FALSE)</f>
        <v>Si</v>
      </c>
      <c r="I9" s="140" t="str">
        <f>VLOOKUP(E9,VIP!$A$2:$O12069,8,FALSE)</f>
        <v>Si</v>
      </c>
      <c r="J9" s="140" t="str">
        <f>VLOOKUP(E9,VIP!$A$2:$O12019,8,FALSE)</f>
        <v>Si</v>
      </c>
      <c r="K9" s="140" t="str">
        <f>VLOOKUP(E9,VIP!$A$2:$O15593,6,0)</f>
        <v>NO</v>
      </c>
      <c r="L9" s="131" t="s">
        <v>2213</v>
      </c>
      <c r="M9" s="144" t="s">
        <v>2535</v>
      </c>
      <c r="N9" s="95" t="s">
        <v>2608</v>
      </c>
      <c r="O9" s="140" t="s">
        <v>2446</v>
      </c>
      <c r="P9" s="140"/>
      <c r="Q9" s="145" t="s">
        <v>2700</v>
      </c>
    </row>
    <row r="10" spans="1:17" s="123" customFormat="1" ht="18" x14ac:dyDescent="0.25">
      <c r="A10" s="140" t="str">
        <f>VLOOKUP(E10,'LISTADO ATM'!$A$2:$C$901,3,0)</f>
        <v>DISTRITO NACIONAL</v>
      </c>
      <c r="B10" s="134" t="s">
        <v>2653</v>
      </c>
      <c r="C10" s="96">
        <v>44427.659733796296</v>
      </c>
      <c r="D10" s="96" t="s">
        <v>2174</v>
      </c>
      <c r="E10" s="134">
        <v>517</v>
      </c>
      <c r="F10" s="140" t="str">
        <f>VLOOKUP(E10,VIP!$A$2:$O15136,2,0)</f>
        <v>DRBR517</v>
      </c>
      <c r="G10" s="140" t="str">
        <f>VLOOKUP(E10,'LISTADO ATM'!$A$2:$B$900,2,0)</f>
        <v xml:space="preserve">ATM Autobanco Oficina Sans Soucí </v>
      </c>
      <c r="H10" s="140" t="str">
        <f>VLOOKUP(E10,VIP!$A$2:$O20097,7,FALSE)</f>
        <v>Si</v>
      </c>
      <c r="I10" s="140" t="str">
        <f>VLOOKUP(E10,VIP!$A$2:$O12062,8,FALSE)</f>
        <v>Si</v>
      </c>
      <c r="J10" s="140" t="str">
        <f>VLOOKUP(E10,VIP!$A$2:$O12012,8,FALSE)</f>
        <v>Si</v>
      </c>
      <c r="K10" s="140" t="str">
        <f>VLOOKUP(E10,VIP!$A$2:$O15586,6,0)</f>
        <v>SI</v>
      </c>
      <c r="L10" s="131" t="s">
        <v>2213</v>
      </c>
      <c r="M10" s="144" t="s">
        <v>2535</v>
      </c>
      <c r="N10" s="95" t="s">
        <v>2444</v>
      </c>
      <c r="O10" s="140" t="s">
        <v>2446</v>
      </c>
      <c r="P10" s="140"/>
      <c r="Q10" s="145" t="s">
        <v>2699</v>
      </c>
    </row>
    <row r="11" spans="1:17" s="123" customFormat="1" ht="18" x14ac:dyDescent="0.25">
      <c r="A11" s="140" t="str">
        <f>VLOOKUP(E11,'LISTADO ATM'!$A$2:$C$901,3,0)</f>
        <v>DISTRITO NACIONAL</v>
      </c>
      <c r="B11" s="134" t="s">
        <v>2636</v>
      </c>
      <c r="C11" s="96">
        <v>44426.507372685184</v>
      </c>
      <c r="D11" s="96" t="s">
        <v>2174</v>
      </c>
      <c r="E11" s="134">
        <v>327</v>
      </c>
      <c r="F11" s="140" t="str">
        <f>VLOOKUP(E11,VIP!$A$2:$O15109,2,0)</f>
        <v>DRBR327</v>
      </c>
      <c r="G11" s="140" t="str">
        <f>VLOOKUP(E11,'LISTADO ATM'!$A$2:$B$900,2,0)</f>
        <v xml:space="preserve">ATM UNP CCN (Nacional 27 de Febrero) </v>
      </c>
      <c r="H11" s="140" t="str">
        <f>VLOOKUP(E11,VIP!$A$2:$O20070,7,FALSE)</f>
        <v>Si</v>
      </c>
      <c r="I11" s="140" t="str">
        <f>VLOOKUP(E11,VIP!$A$2:$O12035,8,FALSE)</f>
        <v>Si</v>
      </c>
      <c r="J11" s="140" t="str">
        <f>VLOOKUP(E11,VIP!$A$2:$O11985,8,FALSE)</f>
        <v>Si</v>
      </c>
      <c r="K11" s="140" t="str">
        <f>VLOOKUP(E11,VIP!$A$2:$O15559,6,0)</f>
        <v>NO</v>
      </c>
      <c r="L11" s="131" t="s">
        <v>2213</v>
      </c>
      <c r="M11" s="144" t="s">
        <v>2535</v>
      </c>
      <c r="N11" s="95" t="s">
        <v>2444</v>
      </c>
      <c r="O11" s="140" t="s">
        <v>2446</v>
      </c>
      <c r="P11" s="140"/>
      <c r="Q11" s="145" t="s">
        <v>2698</v>
      </c>
    </row>
    <row r="12" spans="1:17" s="123" customFormat="1" ht="18" x14ac:dyDescent="0.25">
      <c r="A12" s="140" t="str">
        <f>VLOOKUP(E12,'LISTADO ATM'!$A$2:$C$901,3,0)</f>
        <v>SUR</v>
      </c>
      <c r="B12" s="134" t="s">
        <v>2664</v>
      </c>
      <c r="C12" s="96">
        <v>44427.753541666665</v>
      </c>
      <c r="D12" s="96" t="s">
        <v>2174</v>
      </c>
      <c r="E12" s="134">
        <v>455</v>
      </c>
      <c r="F12" s="140" t="str">
        <f>VLOOKUP(E12,VIP!$A$2:$O15149,2,0)</f>
        <v>DRBR455</v>
      </c>
      <c r="G12" s="140" t="str">
        <f>VLOOKUP(E12,'LISTADO ATM'!$A$2:$B$900,2,0)</f>
        <v xml:space="preserve">ATM Oficina Baní II </v>
      </c>
      <c r="H12" s="140" t="str">
        <f>VLOOKUP(E12,VIP!$A$2:$O20110,7,FALSE)</f>
        <v>Si</v>
      </c>
      <c r="I12" s="140" t="str">
        <f>VLOOKUP(E12,VIP!$A$2:$O12075,8,FALSE)</f>
        <v>Si</v>
      </c>
      <c r="J12" s="140" t="str">
        <f>VLOOKUP(E12,VIP!$A$2:$O12025,8,FALSE)</f>
        <v>Si</v>
      </c>
      <c r="K12" s="140" t="str">
        <f>VLOOKUP(E12,VIP!$A$2:$O15599,6,0)</f>
        <v>NO</v>
      </c>
      <c r="L12" s="131" t="s">
        <v>2213</v>
      </c>
      <c r="M12" s="144" t="s">
        <v>2535</v>
      </c>
      <c r="N12" s="95" t="s">
        <v>2444</v>
      </c>
      <c r="O12" s="140" t="s">
        <v>2446</v>
      </c>
      <c r="P12" s="140"/>
      <c r="Q12" s="145" t="s">
        <v>2698</v>
      </c>
    </row>
    <row r="13" spans="1:17" s="123" customFormat="1" ht="18" x14ac:dyDescent="0.25">
      <c r="A13" s="140" t="str">
        <f>VLOOKUP(E13,'LISTADO ATM'!$A$2:$C$901,3,0)</f>
        <v>NORTE</v>
      </c>
      <c r="B13" s="134" t="s">
        <v>2680</v>
      </c>
      <c r="C13" s="96">
        <v>44427.918449074074</v>
      </c>
      <c r="D13" s="96" t="s">
        <v>2175</v>
      </c>
      <c r="E13" s="134">
        <v>4</v>
      </c>
      <c r="F13" s="140" t="str">
        <f>VLOOKUP(E13,VIP!$A$2:$O15141,2,0)</f>
        <v>DRBR004</v>
      </c>
      <c r="G13" s="140" t="str">
        <f>VLOOKUP(E13,'LISTADO ATM'!$A$2:$B$900,2,0)</f>
        <v>ATM Avenida Rivas</v>
      </c>
      <c r="H13" s="140" t="str">
        <f>VLOOKUP(E13,VIP!$A$2:$O20102,7,FALSE)</f>
        <v>Si</v>
      </c>
      <c r="I13" s="140" t="str">
        <f>VLOOKUP(E13,VIP!$A$2:$O12067,8,FALSE)</f>
        <v>Si</v>
      </c>
      <c r="J13" s="140" t="str">
        <f>VLOOKUP(E13,VIP!$A$2:$O12017,8,FALSE)</f>
        <v>Si</v>
      </c>
      <c r="K13" s="140" t="str">
        <f>VLOOKUP(E13,VIP!$A$2:$O15591,6,0)</f>
        <v>NO</v>
      </c>
      <c r="L13" s="131" t="s">
        <v>2213</v>
      </c>
      <c r="M13" s="144" t="s">
        <v>2535</v>
      </c>
      <c r="N13" s="95" t="s">
        <v>2444</v>
      </c>
      <c r="O13" s="140" t="s">
        <v>2583</v>
      </c>
      <c r="P13" s="140"/>
      <c r="Q13" s="145" t="s">
        <v>2697</v>
      </c>
    </row>
    <row r="14" spans="1:17" s="123" customFormat="1" ht="18" x14ac:dyDescent="0.25">
      <c r="A14" s="140" t="str">
        <f>VLOOKUP(E14,'LISTADO ATM'!$A$2:$C$901,3,0)</f>
        <v>ESTE</v>
      </c>
      <c r="B14" s="134" t="s">
        <v>2665</v>
      </c>
      <c r="C14" s="96">
        <v>44427.752824074072</v>
      </c>
      <c r="D14" s="96" t="s">
        <v>2174</v>
      </c>
      <c r="E14" s="134">
        <v>222</v>
      </c>
      <c r="F14" s="140" t="str">
        <f>VLOOKUP(E14,VIP!$A$2:$O15150,2,0)</f>
        <v>DRBR222</v>
      </c>
      <c r="G14" s="140" t="str">
        <f>VLOOKUP(E14,'LISTADO ATM'!$A$2:$B$900,2,0)</f>
        <v xml:space="preserve">ATM UNP Dominicus (La Romana) </v>
      </c>
      <c r="H14" s="140" t="str">
        <f>VLOOKUP(E14,VIP!$A$2:$O20111,7,FALSE)</f>
        <v>Si</v>
      </c>
      <c r="I14" s="140" t="str">
        <f>VLOOKUP(E14,VIP!$A$2:$O12076,8,FALSE)</f>
        <v>Si</v>
      </c>
      <c r="J14" s="140" t="str">
        <f>VLOOKUP(E14,VIP!$A$2:$O12026,8,FALSE)</f>
        <v>Si</v>
      </c>
      <c r="K14" s="140" t="str">
        <f>VLOOKUP(E14,VIP!$A$2:$O15600,6,0)</f>
        <v>NO</v>
      </c>
      <c r="L14" s="131" t="s">
        <v>2213</v>
      </c>
      <c r="M14" s="144" t="s">
        <v>2535</v>
      </c>
      <c r="N14" s="95" t="s">
        <v>2444</v>
      </c>
      <c r="O14" s="140" t="s">
        <v>2446</v>
      </c>
      <c r="P14" s="140"/>
      <c r="Q14" s="145" t="s">
        <v>2696</v>
      </c>
    </row>
    <row r="15" spans="1:17" s="123" customFormat="1" ht="18" x14ac:dyDescent="0.25">
      <c r="A15" s="140" t="str">
        <f>VLOOKUP(E15,'LISTADO ATM'!$A$2:$C$901,3,0)</f>
        <v>SUR</v>
      </c>
      <c r="B15" s="134" t="s">
        <v>2654</v>
      </c>
      <c r="C15" s="96">
        <v>44427.658530092594</v>
      </c>
      <c r="D15" s="96" t="s">
        <v>2174</v>
      </c>
      <c r="E15" s="134">
        <v>616</v>
      </c>
      <c r="F15" s="140" t="str">
        <f>VLOOKUP(E15,VIP!$A$2:$O15137,2,0)</f>
        <v>DRBR187</v>
      </c>
      <c r="G15" s="140" t="str">
        <f>VLOOKUP(E15,'LISTADO ATM'!$A$2:$B$900,2,0)</f>
        <v xml:space="preserve">ATM 5ta. Brigada Barahona </v>
      </c>
      <c r="H15" s="140" t="str">
        <f>VLOOKUP(E15,VIP!$A$2:$O20098,7,FALSE)</f>
        <v>Si</v>
      </c>
      <c r="I15" s="140" t="str">
        <f>VLOOKUP(E15,VIP!$A$2:$O12063,8,FALSE)</f>
        <v>Si</v>
      </c>
      <c r="J15" s="140" t="str">
        <f>VLOOKUP(E15,VIP!$A$2:$O12013,8,FALSE)</f>
        <v>Si</v>
      </c>
      <c r="K15" s="140" t="str">
        <f>VLOOKUP(E15,VIP!$A$2:$O15587,6,0)</f>
        <v>NO</v>
      </c>
      <c r="L15" s="131" t="s">
        <v>2213</v>
      </c>
      <c r="M15" s="144" t="s">
        <v>2535</v>
      </c>
      <c r="N15" s="95" t="s">
        <v>2608</v>
      </c>
      <c r="O15" s="140" t="s">
        <v>2446</v>
      </c>
      <c r="P15" s="140"/>
      <c r="Q15" s="145" t="s">
        <v>2696</v>
      </c>
    </row>
    <row r="16" spans="1:17" s="123" customFormat="1" ht="18" x14ac:dyDescent="0.25">
      <c r="A16" s="140" t="str">
        <f>VLOOKUP(E16,'LISTADO ATM'!$A$2:$C$901,3,0)</f>
        <v>DISTRITO NACIONAL</v>
      </c>
      <c r="B16" s="134" t="s">
        <v>2685</v>
      </c>
      <c r="C16" s="96">
        <v>44428.112442129626</v>
      </c>
      <c r="D16" s="96" t="s">
        <v>2174</v>
      </c>
      <c r="E16" s="134">
        <v>708</v>
      </c>
      <c r="F16" s="140" t="str">
        <f>VLOOKUP(E16,VIP!$A$2:$O15138,2,0)</f>
        <v>DRBR505</v>
      </c>
      <c r="G16" s="140" t="str">
        <f>VLOOKUP(E16,'LISTADO ATM'!$A$2:$B$900,2,0)</f>
        <v xml:space="preserve">ATM El Vestir De Hoy </v>
      </c>
      <c r="H16" s="140" t="str">
        <f>VLOOKUP(E16,VIP!$A$2:$O20099,7,FALSE)</f>
        <v>Si</v>
      </c>
      <c r="I16" s="140" t="str">
        <f>VLOOKUP(E16,VIP!$A$2:$O12064,8,FALSE)</f>
        <v>Si</v>
      </c>
      <c r="J16" s="140" t="str">
        <f>VLOOKUP(E16,VIP!$A$2:$O12014,8,FALSE)</f>
        <v>Si</v>
      </c>
      <c r="K16" s="140" t="str">
        <f>VLOOKUP(E16,VIP!$A$2:$O15588,6,0)</f>
        <v>NO</v>
      </c>
      <c r="L16" s="131" t="s">
        <v>2213</v>
      </c>
      <c r="M16" s="144" t="s">
        <v>2535</v>
      </c>
      <c r="N16" s="95" t="s">
        <v>2444</v>
      </c>
      <c r="O16" s="140" t="s">
        <v>2446</v>
      </c>
      <c r="P16" s="140"/>
      <c r="Q16" s="145" t="s">
        <v>2696</v>
      </c>
    </row>
    <row r="17" spans="1:17" s="123" customFormat="1" ht="18" x14ac:dyDescent="0.25">
      <c r="A17" s="140" t="str">
        <f>VLOOKUP(E17,'LISTADO ATM'!$A$2:$C$901,3,0)</f>
        <v>DISTRITO NACIONAL</v>
      </c>
      <c r="B17" s="134" t="s">
        <v>2672</v>
      </c>
      <c r="C17" s="96">
        <v>44427.695138888892</v>
      </c>
      <c r="D17" s="96" t="s">
        <v>2174</v>
      </c>
      <c r="E17" s="134">
        <v>715</v>
      </c>
      <c r="F17" s="140" t="str">
        <f>VLOOKUP(E17,VIP!$A$2:$O15162,2,0)</f>
        <v>DRBR992</v>
      </c>
      <c r="G17" s="140" t="str">
        <f>VLOOKUP(E17,'LISTADO ATM'!$A$2:$B$900,2,0)</f>
        <v xml:space="preserve">ATM Oficina 27 de Febrero (Lobby) </v>
      </c>
      <c r="H17" s="140" t="str">
        <f>VLOOKUP(E17,VIP!$A$2:$O20123,7,FALSE)</f>
        <v>Si</v>
      </c>
      <c r="I17" s="140" t="str">
        <f>VLOOKUP(E17,VIP!$A$2:$O12088,8,FALSE)</f>
        <v>Si</v>
      </c>
      <c r="J17" s="140" t="str">
        <f>VLOOKUP(E17,VIP!$A$2:$O12038,8,FALSE)</f>
        <v>Si</v>
      </c>
      <c r="K17" s="140" t="str">
        <f>VLOOKUP(E17,VIP!$A$2:$O15612,6,0)</f>
        <v>NO</v>
      </c>
      <c r="L17" s="131" t="s">
        <v>2213</v>
      </c>
      <c r="M17" s="144" t="s">
        <v>2535</v>
      </c>
      <c r="N17" s="95" t="s">
        <v>2608</v>
      </c>
      <c r="O17" s="140" t="s">
        <v>2446</v>
      </c>
      <c r="P17" s="140"/>
      <c r="Q17" s="145" t="s">
        <v>2696</v>
      </c>
    </row>
    <row r="18" spans="1:17" s="123" customFormat="1" ht="18" x14ac:dyDescent="0.25">
      <c r="A18" s="140" t="str">
        <f>VLOOKUP(E18,'LISTADO ATM'!$A$2:$C$901,3,0)</f>
        <v>DISTRITO NACIONAL</v>
      </c>
      <c r="B18" s="134" t="s">
        <v>2638</v>
      </c>
      <c r="C18" s="96">
        <v>44426.57403935185</v>
      </c>
      <c r="D18" s="96" t="s">
        <v>2174</v>
      </c>
      <c r="E18" s="134">
        <v>113</v>
      </c>
      <c r="F18" s="140" t="str">
        <f>VLOOKUP(E18,VIP!$A$2:$O15120,2,0)</f>
        <v>DRBR113</v>
      </c>
      <c r="G18" s="140" t="str">
        <f>VLOOKUP(E18,'LISTADO ATM'!$A$2:$B$900,2,0)</f>
        <v xml:space="preserve">ATM Autoservicio Atalaya del Mar </v>
      </c>
      <c r="H18" s="140" t="str">
        <f>VLOOKUP(E18,VIP!$A$2:$O20081,7,FALSE)</f>
        <v>Si</v>
      </c>
      <c r="I18" s="140" t="str">
        <f>VLOOKUP(E18,VIP!$A$2:$O12046,8,FALSE)</f>
        <v>No</v>
      </c>
      <c r="J18" s="140" t="str">
        <f>VLOOKUP(E18,VIP!$A$2:$O11996,8,FALSE)</f>
        <v>No</v>
      </c>
      <c r="K18" s="140" t="str">
        <f>VLOOKUP(E18,VIP!$A$2:$O15570,6,0)</f>
        <v>NO</v>
      </c>
      <c r="L18" s="131" t="s">
        <v>2213</v>
      </c>
      <c r="M18" s="144" t="s">
        <v>2535</v>
      </c>
      <c r="N18" s="95" t="s">
        <v>2444</v>
      </c>
      <c r="O18" s="140" t="s">
        <v>2446</v>
      </c>
      <c r="P18" s="140"/>
      <c r="Q18" s="145" t="s">
        <v>2756</v>
      </c>
    </row>
    <row r="19" spans="1:17" s="123" customFormat="1" ht="18" x14ac:dyDescent="0.25">
      <c r="A19" s="140" t="str">
        <f>VLOOKUP(E19,'LISTADO ATM'!$A$2:$C$901,3,0)</f>
        <v>DISTRITO NACIONAL</v>
      </c>
      <c r="B19" s="134" t="s">
        <v>2730</v>
      </c>
      <c r="C19" s="96">
        <v>44428.416886574072</v>
      </c>
      <c r="D19" s="96" t="s">
        <v>2174</v>
      </c>
      <c r="E19" s="134">
        <v>232</v>
      </c>
      <c r="F19" s="140" t="str">
        <f>VLOOKUP(E19,VIP!$A$2:$O15167,2,0)</f>
        <v>DRBR232</v>
      </c>
      <c r="G19" s="140" t="str">
        <f>VLOOKUP(E19,'LISTADO ATM'!$A$2:$B$900,2,0)</f>
        <v xml:space="preserve">ATM S/M Nacional Charles de Gaulle </v>
      </c>
      <c r="H19" s="140" t="str">
        <f>VLOOKUP(E19,VIP!$A$2:$O20128,7,FALSE)</f>
        <v>Si</v>
      </c>
      <c r="I19" s="140" t="str">
        <f>VLOOKUP(E19,VIP!$A$2:$O12093,8,FALSE)</f>
        <v>Si</v>
      </c>
      <c r="J19" s="140" t="str">
        <f>VLOOKUP(E19,VIP!$A$2:$O12043,8,FALSE)</f>
        <v>Si</v>
      </c>
      <c r="K19" s="140" t="str">
        <f>VLOOKUP(E19,VIP!$A$2:$O15617,6,0)</f>
        <v>SI</v>
      </c>
      <c r="L19" s="131" t="s">
        <v>2213</v>
      </c>
      <c r="M19" s="144" t="s">
        <v>2535</v>
      </c>
      <c r="N19" s="95" t="s">
        <v>2444</v>
      </c>
      <c r="O19" s="140" t="s">
        <v>2446</v>
      </c>
      <c r="P19" s="140"/>
      <c r="Q19" s="145" t="s">
        <v>2755</v>
      </c>
    </row>
    <row r="20" spans="1:17" s="123" customFormat="1" ht="18" x14ac:dyDescent="0.25">
      <c r="A20" s="140" t="str">
        <f>VLOOKUP(E20,'LISTADO ATM'!$A$2:$C$901,3,0)</f>
        <v>NORTE</v>
      </c>
      <c r="B20" s="134" t="s">
        <v>2735</v>
      </c>
      <c r="C20" s="96">
        <v>44428.376006944447</v>
      </c>
      <c r="D20" s="96" t="s">
        <v>2175</v>
      </c>
      <c r="E20" s="134">
        <v>874</v>
      </c>
      <c r="F20" s="140" t="str">
        <f>VLOOKUP(E20,VIP!$A$2:$O15172,2,0)</f>
        <v>DRBR874</v>
      </c>
      <c r="G20" s="140" t="str">
        <f>VLOOKUP(E20,'LISTADO ATM'!$A$2:$B$900,2,0)</f>
        <v xml:space="preserve">ATM Zona Franca Esperanza II (Mao) </v>
      </c>
      <c r="H20" s="140" t="str">
        <f>VLOOKUP(E20,VIP!$A$2:$O20133,7,FALSE)</f>
        <v>Si</v>
      </c>
      <c r="I20" s="140" t="str">
        <f>VLOOKUP(E20,VIP!$A$2:$O12098,8,FALSE)</f>
        <v>Si</v>
      </c>
      <c r="J20" s="140" t="str">
        <f>VLOOKUP(E20,VIP!$A$2:$O12048,8,FALSE)</f>
        <v>Si</v>
      </c>
      <c r="K20" s="140" t="str">
        <f>VLOOKUP(E20,VIP!$A$2:$O15622,6,0)</f>
        <v>NO</v>
      </c>
      <c r="L20" s="131" t="s">
        <v>2213</v>
      </c>
      <c r="M20" s="144" t="s">
        <v>2535</v>
      </c>
      <c r="N20" s="95" t="s">
        <v>2444</v>
      </c>
      <c r="O20" s="140" t="s">
        <v>2583</v>
      </c>
      <c r="P20" s="140"/>
      <c r="Q20" s="145" t="s">
        <v>2754</v>
      </c>
    </row>
    <row r="21" spans="1:17" s="123" customFormat="1" ht="18" x14ac:dyDescent="0.25">
      <c r="A21" s="140" t="str">
        <f>VLOOKUP(E21,'LISTADO ATM'!$A$2:$C$901,3,0)</f>
        <v>SUR</v>
      </c>
      <c r="B21" s="134" t="s">
        <v>2649</v>
      </c>
      <c r="C21" s="96">
        <v>44427.378217592595</v>
      </c>
      <c r="D21" s="96" t="s">
        <v>2174</v>
      </c>
      <c r="E21" s="134">
        <v>311</v>
      </c>
      <c r="F21" s="140" t="str">
        <f>VLOOKUP(E21,VIP!$A$2:$O15142,2,0)</f>
        <v>DRBR381</v>
      </c>
      <c r="G21" s="140" t="str">
        <f>VLOOKUP(E21,'LISTADO ATM'!$A$2:$B$900,2,0)</f>
        <v>ATM Plaza Eroski</v>
      </c>
      <c r="H21" s="140" t="str">
        <f>VLOOKUP(E21,VIP!$A$2:$O20103,7,FALSE)</f>
        <v>Si</v>
      </c>
      <c r="I21" s="140" t="str">
        <f>VLOOKUP(E21,VIP!$A$2:$O12068,8,FALSE)</f>
        <v>Si</v>
      </c>
      <c r="J21" s="140" t="str">
        <f>VLOOKUP(E21,VIP!$A$2:$O12018,8,FALSE)</f>
        <v>Si</v>
      </c>
      <c r="K21" s="140" t="str">
        <f>VLOOKUP(E21,VIP!$A$2:$O15592,6,0)</f>
        <v>NO</v>
      </c>
      <c r="L21" s="131" t="s">
        <v>2213</v>
      </c>
      <c r="M21" s="144" t="s">
        <v>2535</v>
      </c>
      <c r="N21" s="95" t="s">
        <v>2444</v>
      </c>
      <c r="O21" s="140" t="s">
        <v>2446</v>
      </c>
      <c r="P21" s="140"/>
      <c r="Q21" s="145" t="s">
        <v>2811</v>
      </c>
    </row>
    <row r="22" spans="1:17" s="123" customFormat="1" ht="18" x14ac:dyDescent="0.25">
      <c r="A22" s="140" t="str">
        <f>VLOOKUP(E22,'LISTADO ATM'!$A$2:$C$901,3,0)</f>
        <v>DISTRITO NACIONAL</v>
      </c>
      <c r="B22" s="134" t="s">
        <v>2651</v>
      </c>
      <c r="C22" s="96">
        <v>44427.59107638889</v>
      </c>
      <c r="D22" s="96" t="s">
        <v>2174</v>
      </c>
      <c r="E22" s="134">
        <v>162</v>
      </c>
      <c r="F22" s="140" t="str">
        <f>VLOOKUP(E22,VIP!$A$2:$O15137,2,0)</f>
        <v>DRBR162</v>
      </c>
      <c r="G22" s="140" t="str">
        <f>VLOOKUP(E22,'LISTADO ATM'!$A$2:$B$900,2,0)</f>
        <v xml:space="preserve">ATM Oficina Tiradentes I </v>
      </c>
      <c r="H22" s="140" t="str">
        <f>VLOOKUP(E22,VIP!$A$2:$O20098,7,FALSE)</f>
        <v>Si</v>
      </c>
      <c r="I22" s="140" t="str">
        <f>VLOOKUP(E22,VIP!$A$2:$O12063,8,FALSE)</f>
        <v>Si</v>
      </c>
      <c r="J22" s="140" t="str">
        <f>VLOOKUP(E22,VIP!$A$2:$O12013,8,FALSE)</f>
        <v>Si</v>
      </c>
      <c r="K22" s="140" t="str">
        <f>VLOOKUP(E22,VIP!$A$2:$O15587,6,0)</f>
        <v>NO</v>
      </c>
      <c r="L22" s="131" t="s">
        <v>2213</v>
      </c>
      <c r="M22" s="144" t="s">
        <v>2535</v>
      </c>
      <c r="N22" s="95" t="s">
        <v>2444</v>
      </c>
      <c r="O22" s="140" t="s">
        <v>2446</v>
      </c>
      <c r="P22" s="140"/>
      <c r="Q22" s="145" t="s">
        <v>2810</v>
      </c>
    </row>
    <row r="23" spans="1:17" s="123" customFormat="1" ht="18" x14ac:dyDescent="0.25">
      <c r="A23" s="140" t="str">
        <f>VLOOKUP(E23,'LISTADO ATM'!$A$2:$C$901,3,0)</f>
        <v>DISTRITO NACIONAL</v>
      </c>
      <c r="B23" s="134" t="s">
        <v>2779</v>
      </c>
      <c r="C23" s="96">
        <v>44428.602719907409</v>
      </c>
      <c r="D23" s="96" t="s">
        <v>2174</v>
      </c>
      <c r="E23" s="134">
        <v>718</v>
      </c>
      <c r="F23" s="140" t="str">
        <f>VLOOKUP(E23,VIP!$A$2:$O15156,2,0)</f>
        <v>DRBR24Y</v>
      </c>
      <c r="G23" s="140" t="str">
        <f>VLOOKUP(E23,'LISTADO ATM'!$A$2:$B$900,2,0)</f>
        <v xml:space="preserve">ATM Feria Ganadera </v>
      </c>
      <c r="H23" s="140" t="str">
        <f>VLOOKUP(E23,VIP!$A$2:$O20117,7,FALSE)</f>
        <v>Si</v>
      </c>
      <c r="I23" s="140" t="str">
        <f>VLOOKUP(E23,VIP!$A$2:$O12082,8,FALSE)</f>
        <v>Si</v>
      </c>
      <c r="J23" s="140" t="str">
        <f>VLOOKUP(E23,VIP!$A$2:$O12032,8,FALSE)</f>
        <v>Si</v>
      </c>
      <c r="K23" s="140" t="str">
        <f>VLOOKUP(E23,VIP!$A$2:$O15606,6,0)</f>
        <v>NO</v>
      </c>
      <c r="L23" s="131" t="s">
        <v>2213</v>
      </c>
      <c r="M23" s="144" t="s">
        <v>2535</v>
      </c>
      <c r="N23" s="95" t="s">
        <v>2444</v>
      </c>
      <c r="O23" s="140" t="s">
        <v>2446</v>
      </c>
      <c r="P23" s="140"/>
      <c r="Q23" s="145" t="s">
        <v>2810</v>
      </c>
    </row>
    <row r="24" spans="1:17" s="123" customFormat="1" ht="18" x14ac:dyDescent="0.25">
      <c r="A24" s="140" t="str">
        <f>VLOOKUP(E24,'LISTADO ATM'!$A$2:$C$901,3,0)</f>
        <v>SUR</v>
      </c>
      <c r="B24" s="134" t="s">
        <v>2899</v>
      </c>
      <c r="C24" s="96">
        <v>44428.895046296297</v>
      </c>
      <c r="D24" s="96" t="s">
        <v>2174</v>
      </c>
      <c r="E24" s="134">
        <v>885</v>
      </c>
      <c r="F24" s="140" t="str">
        <f>VLOOKUP(E24,VIP!$A$2:$O15220,2,0)</f>
        <v>DRBR885</v>
      </c>
      <c r="G24" s="140" t="str">
        <f>VLOOKUP(E24,'LISTADO ATM'!$A$2:$B$900,2,0)</f>
        <v xml:space="preserve">ATM UNP Rancho Arriba </v>
      </c>
      <c r="H24" s="140" t="str">
        <f>VLOOKUP(E24,VIP!$A$2:$O20181,7,FALSE)</f>
        <v>Si</v>
      </c>
      <c r="I24" s="140" t="str">
        <f>VLOOKUP(E24,VIP!$A$2:$O12146,8,FALSE)</f>
        <v>Si</v>
      </c>
      <c r="J24" s="140" t="str">
        <f>VLOOKUP(E24,VIP!$A$2:$O12096,8,FALSE)</f>
        <v>Si</v>
      </c>
      <c r="K24" s="140" t="str">
        <f>VLOOKUP(E24,VIP!$A$2:$O15670,6,0)</f>
        <v>NO</v>
      </c>
      <c r="L24" s="131" t="s">
        <v>2239</v>
      </c>
      <c r="M24" s="144" t="s">
        <v>2535</v>
      </c>
      <c r="N24" s="95" t="s">
        <v>2444</v>
      </c>
      <c r="O24" s="140" t="s">
        <v>2446</v>
      </c>
      <c r="P24" s="140"/>
      <c r="Q24" s="145" t="s">
        <v>2923</v>
      </c>
    </row>
    <row r="25" spans="1:17" s="123" customFormat="1" ht="18" x14ac:dyDescent="0.25">
      <c r="A25" s="140" t="str">
        <f>VLOOKUP(E25,'[1]LISTADO ATM'!$A$2:$C$902,3,0)</f>
        <v>DISTRITO NACIONAL</v>
      </c>
      <c r="B25" s="134" t="s">
        <v>2615</v>
      </c>
      <c r="C25" s="96">
        <v>44419.692395833335</v>
      </c>
      <c r="D25" s="96" t="s">
        <v>2174</v>
      </c>
      <c r="E25" s="134">
        <v>446</v>
      </c>
      <c r="F25" s="140" t="str">
        <f>VLOOKUP(E25,[1]VIP!$A$2:$O14930,2,0)</f>
        <v>DRBR446</v>
      </c>
      <c r="G25" s="140" t="str">
        <f>VLOOKUP(E25,'[1]LISTADO ATM'!$A$2:$B$901,2,0)</f>
        <v>ATM Hipodromo V Centenario</v>
      </c>
      <c r="H25" s="140" t="str">
        <f>VLOOKUP(E25,[1]VIP!$A$2:$O19891,7,FALSE)</f>
        <v>Si</v>
      </c>
      <c r="I25" s="140" t="str">
        <f>VLOOKUP(E25,[1]VIP!$A$2:$O11856,8,FALSE)</f>
        <v>Si</v>
      </c>
      <c r="J25" s="140" t="str">
        <f>VLOOKUP(E25,[1]VIP!$A$2:$O11806,8,FALSE)</f>
        <v>Si</v>
      </c>
      <c r="K25" s="140" t="str">
        <f>VLOOKUP(E25,[1]VIP!$A$2:$O15380,6,0)</f>
        <v>NO</v>
      </c>
      <c r="L25" s="131" t="s">
        <v>2239</v>
      </c>
      <c r="M25" s="144" t="s">
        <v>2535</v>
      </c>
      <c r="N25" s="95" t="s">
        <v>2444</v>
      </c>
      <c r="O25" s="140" t="s">
        <v>2446</v>
      </c>
      <c r="P25" s="140"/>
      <c r="Q25" s="145" t="s">
        <v>2865</v>
      </c>
    </row>
    <row r="26" spans="1:17" s="123" customFormat="1" ht="18" x14ac:dyDescent="0.25">
      <c r="A26" s="140" t="str">
        <f>VLOOKUP(E26,'LISTADO ATM'!$A$2:$C$901,3,0)</f>
        <v>NORTE</v>
      </c>
      <c r="B26" s="134" t="s">
        <v>2646</v>
      </c>
      <c r="C26" s="96">
        <v>44427.315879629627</v>
      </c>
      <c r="D26" s="96" t="s">
        <v>2175</v>
      </c>
      <c r="E26" s="134">
        <v>650</v>
      </c>
      <c r="F26" s="140" t="str">
        <f>VLOOKUP(E26,VIP!$A$2:$O15136,2,0)</f>
        <v>DRBR650</v>
      </c>
      <c r="G26" s="140" t="str">
        <f>VLOOKUP(E26,'LISTADO ATM'!$A$2:$B$900,2,0)</f>
        <v>ATM Edificio 911 (Santiago)</v>
      </c>
      <c r="H26" s="140" t="str">
        <f>VLOOKUP(E26,VIP!$A$2:$O20097,7,FALSE)</f>
        <v>Si</v>
      </c>
      <c r="I26" s="140" t="str">
        <f>VLOOKUP(E26,VIP!$A$2:$O12062,8,FALSE)</f>
        <v>Si</v>
      </c>
      <c r="J26" s="140" t="str">
        <f>VLOOKUP(E26,VIP!$A$2:$O12012,8,FALSE)</f>
        <v>Si</v>
      </c>
      <c r="K26" s="140" t="str">
        <f>VLOOKUP(E26,VIP!$A$2:$O15586,6,0)</f>
        <v>NO</v>
      </c>
      <c r="L26" s="131" t="s">
        <v>2239</v>
      </c>
      <c r="M26" s="144" t="s">
        <v>2535</v>
      </c>
      <c r="N26" s="95" t="s">
        <v>2444</v>
      </c>
      <c r="O26" s="140" t="s">
        <v>2583</v>
      </c>
      <c r="P26" s="140"/>
      <c r="Q26" s="145" t="s">
        <v>2866</v>
      </c>
    </row>
    <row r="27" spans="1:17" s="123" customFormat="1" ht="18" x14ac:dyDescent="0.25">
      <c r="A27" s="140" t="str">
        <f>VLOOKUP(E27,'LISTADO ATM'!$A$2:$C$901,3,0)</f>
        <v>SUR</v>
      </c>
      <c r="B27" s="134" t="s">
        <v>2803</v>
      </c>
      <c r="C27" s="96">
        <v>44428.650578703702</v>
      </c>
      <c r="D27" s="96" t="s">
        <v>2174</v>
      </c>
      <c r="E27" s="134">
        <v>455</v>
      </c>
      <c r="F27" s="140" t="str">
        <f>VLOOKUP(E27,VIP!$A$2:$O15174,2,0)</f>
        <v>DRBR455</v>
      </c>
      <c r="G27" s="140" t="str">
        <f>VLOOKUP(E27,'LISTADO ATM'!$A$2:$B$900,2,0)</f>
        <v xml:space="preserve">ATM Oficina Baní II </v>
      </c>
      <c r="H27" s="140" t="str">
        <f>VLOOKUP(E27,VIP!$A$2:$O20135,7,FALSE)</f>
        <v>Si</v>
      </c>
      <c r="I27" s="140" t="str">
        <f>VLOOKUP(E27,VIP!$A$2:$O12100,8,FALSE)</f>
        <v>Si</v>
      </c>
      <c r="J27" s="140" t="str">
        <f>VLOOKUP(E27,VIP!$A$2:$O12050,8,FALSE)</f>
        <v>Si</v>
      </c>
      <c r="K27" s="140" t="str">
        <f>VLOOKUP(E27,VIP!$A$2:$O15624,6,0)</f>
        <v>NO</v>
      </c>
      <c r="L27" s="131" t="s">
        <v>2239</v>
      </c>
      <c r="M27" s="144" t="s">
        <v>2535</v>
      </c>
      <c r="N27" s="95" t="s">
        <v>2444</v>
      </c>
      <c r="O27" s="140" t="s">
        <v>2446</v>
      </c>
      <c r="P27" s="140"/>
      <c r="Q27" s="145" t="s">
        <v>2867</v>
      </c>
    </row>
    <row r="28" spans="1:17" s="123" customFormat="1" ht="18" x14ac:dyDescent="0.25">
      <c r="A28" s="140" t="str">
        <f>VLOOKUP(E28,'LISTADO ATM'!$A$2:$C$901,3,0)</f>
        <v>NORTE</v>
      </c>
      <c r="B28" s="134" t="s">
        <v>2897</v>
      </c>
      <c r="C28" s="96">
        <v>44428.896817129629</v>
      </c>
      <c r="D28" s="96" t="s">
        <v>2175</v>
      </c>
      <c r="E28" s="134">
        <v>869</v>
      </c>
      <c r="F28" s="140" t="str">
        <f>VLOOKUP(E28,VIP!$A$2:$O15218,2,0)</f>
        <v>DRBR869</v>
      </c>
      <c r="G28" s="140" t="str">
        <f>VLOOKUP(E28,'LISTADO ATM'!$A$2:$B$900,2,0)</f>
        <v xml:space="preserve">ATM Estación Isla La Cueva (Cotuí) </v>
      </c>
      <c r="H28" s="140" t="str">
        <f>VLOOKUP(E28,VIP!$A$2:$O20179,7,FALSE)</f>
        <v>Si</v>
      </c>
      <c r="I28" s="140" t="str">
        <f>VLOOKUP(E28,VIP!$A$2:$O12144,8,FALSE)</f>
        <v>Si</v>
      </c>
      <c r="J28" s="140" t="str">
        <f>VLOOKUP(E28,VIP!$A$2:$O12094,8,FALSE)</f>
        <v>Si</v>
      </c>
      <c r="K28" s="140" t="str">
        <f>VLOOKUP(E28,VIP!$A$2:$O15668,6,0)</f>
        <v>NO</v>
      </c>
      <c r="L28" s="131" t="s">
        <v>2239</v>
      </c>
      <c r="M28" s="144" t="s">
        <v>2535</v>
      </c>
      <c r="N28" s="95" t="s">
        <v>2444</v>
      </c>
      <c r="O28" s="140" t="s">
        <v>2583</v>
      </c>
      <c r="P28" s="140"/>
      <c r="Q28" s="145" t="s">
        <v>2922</v>
      </c>
    </row>
    <row r="29" spans="1:17" s="123" customFormat="1" ht="18" x14ac:dyDescent="0.25">
      <c r="A29" s="140" t="str">
        <f>VLOOKUP(E29,'LISTADO ATM'!$A$2:$C$901,3,0)</f>
        <v>ESTE</v>
      </c>
      <c r="B29" s="134" t="s">
        <v>2895</v>
      </c>
      <c r="C29" s="96">
        <v>44428.901423611111</v>
      </c>
      <c r="D29" s="96" t="s">
        <v>2174</v>
      </c>
      <c r="E29" s="134">
        <v>188</v>
      </c>
      <c r="F29" s="140" t="str">
        <f>VLOOKUP(E29,VIP!$A$2:$O15216,2,0)</f>
        <v>DRBR188</v>
      </c>
      <c r="G29" s="140" t="str">
        <f>VLOOKUP(E29,'LISTADO ATM'!$A$2:$B$900,2,0)</f>
        <v xml:space="preserve">ATM UNP Miches </v>
      </c>
      <c r="H29" s="140" t="str">
        <f>VLOOKUP(E29,VIP!$A$2:$O20177,7,FALSE)</f>
        <v>Si</v>
      </c>
      <c r="I29" s="140" t="str">
        <f>VLOOKUP(E29,VIP!$A$2:$O12142,8,FALSE)</f>
        <v>Si</v>
      </c>
      <c r="J29" s="140" t="str">
        <f>VLOOKUP(E29,VIP!$A$2:$O12092,8,FALSE)</f>
        <v>Si</v>
      </c>
      <c r="K29" s="140" t="str">
        <f>VLOOKUP(E29,VIP!$A$2:$O15666,6,0)</f>
        <v>NO</v>
      </c>
      <c r="L29" s="131" t="s">
        <v>2239</v>
      </c>
      <c r="M29" s="144" t="s">
        <v>2535</v>
      </c>
      <c r="N29" s="95" t="s">
        <v>2444</v>
      </c>
      <c r="O29" s="140" t="s">
        <v>2446</v>
      </c>
      <c r="P29" s="140"/>
      <c r="Q29" s="145" t="s">
        <v>2921</v>
      </c>
    </row>
    <row r="30" spans="1:17" s="123" customFormat="1" ht="18" x14ac:dyDescent="0.25">
      <c r="A30" s="140" t="str">
        <f>VLOOKUP(E30,'LISTADO ATM'!$A$2:$C$901,3,0)</f>
        <v>ESTE</v>
      </c>
      <c r="B30" s="134" t="s">
        <v>2661</v>
      </c>
      <c r="C30" s="96">
        <v>44427.782013888886</v>
      </c>
      <c r="D30" s="96" t="s">
        <v>2174</v>
      </c>
      <c r="E30" s="134">
        <v>867</v>
      </c>
      <c r="F30" s="140" t="str">
        <f>VLOOKUP(E30,VIP!$A$2:$O15145,2,0)</f>
        <v>DRBR867</v>
      </c>
      <c r="G30" s="140" t="str">
        <f>VLOOKUP(E30,'LISTADO ATM'!$A$2:$B$900,2,0)</f>
        <v xml:space="preserve">ATM Estación Combustible Autopista El Coral </v>
      </c>
      <c r="H30" s="140" t="str">
        <f>VLOOKUP(E30,VIP!$A$2:$O20106,7,FALSE)</f>
        <v>Si</v>
      </c>
      <c r="I30" s="140" t="str">
        <f>VLOOKUP(E30,VIP!$A$2:$O12071,8,FALSE)</f>
        <v>Si</v>
      </c>
      <c r="J30" s="140" t="str">
        <f>VLOOKUP(E30,VIP!$A$2:$O12021,8,FALSE)</f>
        <v>Si</v>
      </c>
      <c r="K30" s="140" t="str">
        <f>VLOOKUP(E30,VIP!$A$2:$O15595,6,0)</f>
        <v>NO</v>
      </c>
      <c r="L30" s="131" t="s">
        <v>2239</v>
      </c>
      <c r="M30" s="144" t="s">
        <v>2535</v>
      </c>
      <c r="N30" s="95" t="s">
        <v>2444</v>
      </c>
      <c r="O30" s="140" t="s">
        <v>2446</v>
      </c>
      <c r="P30" s="140"/>
      <c r="Q30" s="145" t="s">
        <v>2701</v>
      </c>
    </row>
    <row r="31" spans="1:17" s="123" customFormat="1" ht="18" x14ac:dyDescent="0.25">
      <c r="A31" s="140" t="str">
        <f>VLOOKUP(E31,'LISTADO ATM'!$A$2:$C$901,3,0)</f>
        <v>ESTE</v>
      </c>
      <c r="B31" s="134" t="s">
        <v>2660</v>
      </c>
      <c r="C31" s="96">
        <v>44427.782638888886</v>
      </c>
      <c r="D31" s="96" t="s">
        <v>2174</v>
      </c>
      <c r="E31" s="134">
        <v>218</v>
      </c>
      <c r="F31" s="140" t="str">
        <f>VLOOKUP(E31,VIP!$A$2:$O15144,2,0)</f>
        <v>DRBR218</v>
      </c>
      <c r="G31" s="140" t="str">
        <f>VLOOKUP(E31,'LISTADO ATM'!$A$2:$B$900,2,0)</f>
        <v xml:space="preserve">ATM Hotel Secrets Cap Cana II </v>
      </c>
      <c r="H31" s="140" t="str">
        <f>VLOOKUP(E31,VIP!$A$2:$O20105,7,FALSE)</f>
        <v>Si</v>
      </c>
      <c r="I31" s="140" t="str">
        <f>VLOOKUP(E31,VIP!$A$2:$O12070,8,FALSE)</f>
        <v>Si</v>
      </c>
      <c r="J31" s="140" t="str">
        <f>VLOOKUP(E31,VIP!$A$2:$O12020,8,FALSE)</f>
        <v>Si</v>
      </c>
      <c r="K31" s="140" t="str">
        <f>VLOOKUP(E31,VIP!$A$2:$O15594,6,0)</f>
        <v>NO</v>
      </c>
      <c r="L31" s="131" t="s">
        <v>2239</v>
      </c>
      <c r="M31" s="144" t="s">
        <v>2535</v>
      </c>
      <c r="N31" s="95" t="s">
        <v>2444</v>
      </c>
      <c r="O31" s="140" t="s">
        <v>2446</v>
      </c>
      <c r="P31" s="140"/>
      <c r="Q31" s="145" t="s">
        <v>2759</v>
      </c>
    </row>
    <row r="32" spans="1:17" s="123" customFormat="1" ht="18" x14ac:dyDescent="0.25">
      <c r="A32" s="140" t="str">
        <f>VLOOKUP(E32,'LISTADO ATM'!$A$2:$C$901,3,0)</f>
        <v>NORTE</v>
      </c>
      <c r="B32" s="134" t="s">
        <v>2739</v>
      </c>
      <c r="C32" s="96">
        <v>44428.212569444448</v>
      </c>
      <c r="D32" s="96" t="s">
        <v>2175</v>
      </c>
      <c r="E32" s="134">
        <v>371</v>
      </c>
      <c r="F32" s="140" t="str">
        <f>VLOOKUP(E32,VIP!$A$2:$O15176,2,0)</f>
        <v>DRBR371</v>
      </c>
      <c r="G32" s="140" t="str">
        <f>VLOOKUP(E32,'LISTADO ATM'!$A$2:$B$900,2,0)</f>
        <v>ATM AYUNTAMIENTO JIMA LA VEGA</v>
      </c>
      <c r="H32" s="140">
        <f>VLOOKUP(E32,VIP!$A$2:$O20137,7,FALSE)</f>
        <v>0</v>
      </c>
      <c r="I32" s="140">
        <f>VLOOKUP(E32,VIP!$A$2:$O12102,8,FALSE)</f>
        <v>0</v>
      </c>
      <c r="J32" s="140">
        <f>VLOOKUP(E32,VIP!$A$2:$O12052,8,FALSE)</f>
        <v>0</v>
      </c>
      <c r="K32" s="140">
        <f>VLOOKUP(E32,VIP!$A$2:$O15626,6,0)</f>
        <v>0</v>
      </c>
      <c r="L32" s="131" t="s">
        <v>2239</v>
      </c>
      <c r="M32" s="144" t="s">
        <v>2535</v>
      </c>
      <c r="N32" s="95" t="s">
        <v>2444</v>
      </c>
      <c r="O32" s="140" t="s">
        <v>2583</v>
      </c>
      <c r="P32" s="140"/>
      <c r="Q32" s="145" t="s">
        <v>2757</v>
      </c>
    </row>
    <row r="33" spans="1:22" ht="18" x14ac:dyDescent="0.25">
      <c r="A33" s="140" t="str">
        <f>VLOOKUP(E33,'LISTADO ATM'!$A$2:$C$901,3,0)</f>
        <v>NORTE</v>
      </c>
      <c r="B33" s="134" t="s">
        <v>2688</v>
      </c>
      <c r="C33" s="96">
        <v>44428.04210648148</v>
      </c>
      <c r="D33" s="96" t="s">
        <v>2175</v>
      </c>
      <c r="E33" s="134">
        <v>647</v>
      </c>
      <c r="F33" s="140" t="str">
        <f>VLOOKUP(E33,VIP!$A$2:$O15143,2,0)</f>
        <v>DRBR254</v>
      </c>
      <c r="G33" s="140" t="str">
        <f>VLOOKUP(E33,'LISTADO ATM'!$A$2:$B$900,2,0)</f>
        <v xml:space="preserve">ATM CORAASAN </v>
      </c>
      <c r="H33" s="140" t="str">
        <f>VLOOKUP(E33,VIP!$A$2:$O20104,7,FALSE)</f>
        <v>Si</v>
      </c>
      <c r="I33" s="140" t="str">
        <f>VLOOKUP(E33,VIP!$A$2:$O12069,8,FALSE)</f>
        <v>Si</v>
      </c>
      <c r="J33" s="140" t="str">
        <f>VLOOKUP(E33,VIP!$A$2:$O12019,8,FALSE)</f>
        <v>Si</v>
      </c>
      <c r="K33" s="140" t="str">
        <f>VLOOKUP(E33,VIP!$A$2:$O15593,6,0)</f>
        <v>NO</v>
      </c>
      <c r="L33" s="131" t="s">
        <v>2239</v>
      </c>
      <c r="M33" s="144" t="s">
        <v>2535</v>
      </c>
      <c r="N33" s="95" t="s">
        <v>2444</v>
      </c>
      <c r="O33" s="140" t="s">
        <v>2694</v>
      </c>
      <c r="P33" s="140"/>
      <c r="Q33" s="145" t="s">
        <v>2756</v>
      </c>
      <c r="R33" s="101"/>
      <c r="S33" s="101"/>
      <c r="T33" s="101"/>
      <c r="U33" s="78"/>
      <c r="V33" s="69"/>
    </row>
    <row r="34" spans="1:22" ht="18" x14ac:dyDescent="0.25">
      <c r="A34" s="140" t="str">
        <f>VLOOKUP(E34,'LISTADO ATM'!$A$2:$C$901,3,0)</f>
        <v>DISTRITO NACIONAL</v>
      </c>
      <c r="B34" s="134" t="s">
        <v>2648</v>
      </c>
      <c r="C34" s="96">
        <v>44427.378321759257</v>
      </c>
      <c r="D34" s="96" t="s">
        <v>2174</v>
      </c>
      <c r="E34" s="134">
        <v>935</v>
      </c>
      <c r="F34" s="140" t="str">
        <f>VLOOKUP(E34,VIP!$A$2:$O15141,2,0)</f>
        <v>DRBR16J</v>
      </c>
      <c r="G34" s="140" t="str">
        <f>VLOOKUP(E34,'LISTADO ATM'!$A$2:$B$900,2,0)</f>
        <v xml:space="preserve">ATM Oficina John F. Kennedy </v>
      </c>
      <c r="H34" s="140" t="str">
        <f>VLOOKUP(E34,VIP!$A$2:$O20102,7,FALSE)</f>
        <v>Si</v>
      </c>
      <c r="I34" s="140" t="str">
        <f>VLOOKUP(E34,VIP!$A$2:$O12067,8,FALSE)</f>
        <v>Si</v>
      </c>
      <c r="J34" s="140" t="str">
        <f>VLOOKUP(E34,VIP!$A$2:$O12017,8,FALSE)</f>
        <v>Si</v>
      </c>
      <c r="K34" s="140" t="str">
        <f>VLOOKUP(E34,VIP!$A$2:$O15591,6,0)</f>
        <v>SI</v>
      </c>
      <c r="L34" s="131" t="s">
        <v>2239</v>
      </c>
      <c r="M34" s="144" t="s">
        <v>2535</v>
      </c>
      <c r="N34" s="95" t="s">
        <v>2444</v>
      </c>
      <c r="O34" s="140" t="s">
        <v>2446</v>
      </c>
      <c r="P34" s="140"/>
      <c r="Q34" s="145" t="s">
        <v>2755</v>
      </c>
      <c r="R34" s="101"/>
      <c r="S34" s="101"/>
      <c r="T34" s="101"/>
      <c r="U34" s="78"/>
      <c r="V34" s="69"/>
    </row>
    <row r="35" spans="1:22" ht="18" x14ac:dyDescent="0.25">
      <c r="A35" s="140" t="str">
        <f>VLOOKUP(E35,'LISTADO ATM'!$A$2:$C$901,3,0)</f>
        <v>DISTRITO NACIONAL</v>
      </c>
      <c r="B35" s="134" t="s">
        <v>2670</v>
      </c>
      <c r="C35" s="96">
        <v>44427.698368055557</v>
      </c>
      <c r="D35" s="96" t="s">
        <v>2174</v>
      </c>
      <c r="E35" s="134">
        <v>476</v>
      </c>
      <c r="F35" s="140" t="str">
        <f>VLOOKUP(E35,VIP!$A$2:$O15160,2,0)</f>
        <v>DRBR476</v>
      </c>
      <c r="G35" s="140" t="str">
        <f>VLOOKUP(E35,'LISTADO ATM'!$A$2:$B$900,2,0)</f>
        <v xml:space="preserve">ATM Multicentro La Sirena Las Caobas </v>
      </c>
      <c r="H35" s="140" t="str">
        <f>VLOOKUP(E35,VIP!$A$2:$O20121,7,FALSE)</f>
        <v>Si</v>
      </c>
      <c r="I35" s="140" t="str">
        <f>VLOOKUP(E35,VIP!$A$2:$O12086,8,FALSE)</f>
        <v>Si</v>
      </c>
      <c r="J35" s="140" t="str">
        <f>VLOOKUP(E35,VIP!$A$2:$O12036,8,FALSE)</f>
        <v>Si</v>
      </c>
      <c r="K35" s="140" t="str">
        <f>VLOOKUP(E35,VIP!$A$2:$O15610,6,0)</f>
        <v>SI</v>
      </c>
      <c r="L35" s="131" t="s">
        <v>2239</v>
      </c>
      <c r="M35" s="144" t="s">
        <v>2535</v>
      </c>
      <c r="N35" s="95" t="s">
        <v>2608</v>
      </c>
      <c r="O35" s="140" t="s">
        <v>2446</v>
      </c>
      <c r="P35" s="140"/>
      <c r="Q35" s="145" t="s">
        <v>2761</v>
      </c>
      <c r="R35" s="101"/>
      <c r="S35" s="101"/>
      <c r="T35" s="101"/>
      <c r="U35" s="78"/>
      <c r="V35" s="69"/>
    </row>
    <row r="36" spans="1:22" ht="18" x14ac:dyDescent="0.25">
      <c r="A36" s="140" t="str">
        <f>VLOOKUP(E36,'LISTADO ATM'!$A$2:$C$901,3,0)</f>
        <v>DISTRITO NACIONAL</v>
      </c>
      <c r="B36" s="134" t="s">
        <v>2669</v>
      </c>
      <c r="C36" s="96">
        <v>44427.69939814815</v>
      </c>
      <c r="D36" s="96" t="s">
        <v>2174</v>
      </c>
      <c r="E36" s="134">
        <v>961</v>
      </c>
      <c r="F36" s="140" t="str">
        <f>VLOOKUP(E36,VIP!$A$2:$O15159,2,0)</f>
        <v>DRBR03H</v>
      </c>
      <c r="G36" s="140" t="str">
        <f>VLOOKUP(E36,'LISTADO ATM'!$A$2:$B$900,2,0)</f>
        <v xml:space="preserve">ATM Listín Diario </v>
      </c>
      <c r="H36" s="140" t="str">
        <f>VLOOKUP(E36,VIP!$A$2:$O20120,7,FALSE)</f>
        <v>Si</v>
      </c>
      <c r="I36" s="140" t="str">
        <f>VLOOKUP(E36,VIP!$A$2:$O12085,8,FALSE)</f>
        <v>Si</v>
      </c>
      <c r="J36" s="140" t="str">
        <f>VLOOKUP(E36,VIP!$A$2:$O12035,8,FALSE)</f>
        <v>Si</v>
      </c>
      <c r="K36" s="140" t="str">
        <f>VLOOKUP(E36,VIP!$A$2:$O15609,6,0)</f>
        <v>NO</v>
      </c>
      <c r="L36" s="131" t="s">
        <v>2239</v>
      </c>
      <c r="M36" s="144" t="s">
        <v>2535</v>
      </c>
      <c r="N36" s="95" t="s">
        <v>2608</v>
      </c>
      <c r="O36" s="140" t="s">
        <v>2446</v>
      </c>
      <c r="P36" s="140"/>
      <c r="Q36" s="145" t="s">
        <v>2760</v>
      </c>
      <c r="R36" s="101"/>
      <c r="S36" s="101"/>
      <c r="T36" s="101"/>
      <c r="U36" s="78"/>
      <c r="V36" s="69"/>
    </row>
    <row r="37" spans="1:22" ht="18" x14ac:dyDescent="0.25">
      <c r="A37" s="140" t="str">
        <f>VLOOKUP(E37,'LISTADO ATM'!$A$2:$C$901,3,0)</f>
        <v>ESTE</v>
      </c>
      <c r="B37" s="134" t="s">
        <v>2687</v>
      </c>
      <c r="C37" s="96">
        <v>44428.046354166669</v>
      </c>
      <c r="D37" s="96" t="s">
        <v>2174</v>
      </c>
      <c r="E37" s="134">
        <v>822</v>
      </c>
      <c r="F37" s="140" t="str">
        <f>VLOOKUP(E37,VIP!$A$2:$O15141,2,0)</f>
        <v>DRBR822</v>
      </c>
      <c r="G37" s="140" t="str">
        <f>VLOOKUP(E37,'LISTADO ATM'!$A$2:$B$900,2,0)</f>
        <v xml:space="preserve">ATM INDUSPALMA </v>
      </c>
      <c r="H37" s="140" t="str">
        <f>VLOOKUP(E37,VIP!$A$2:$O20102,7,FALSE)</f>
        <v>Si</v>
      </c>
      <c r="I37" s="140" t="str">
        <f>VLOOKUP(E37,VIP!$A$2:$O12067,8,FALSE)</f>
        <v>Si</v>
      </c>
      <c r="J37" s="140" t="str">
        <f>VLOOKUP(E37,VIP!$A$2:$O12017,8,FALSE)</f>
        <v>Si</v>
      </c>
      <c r="K37" s="140" t="str">
        <f>VLOOKUP(E37,VIP!$A$2:$O15591,6,0)</f>
        <v>NO</v>
      </c>
      <c r="L37" s="131" t="s">
        <v>2239</v>
      </c>
      <c r="M37" s="144" t="s">
        <v>2535</v>
      </c>
      <c r="N37" s="95" t="s">
        <v>2444</v>
      </c>
      <c r="O37" s="140" t="s">
        <v>2446</v>
      </c>
      <c r="P37" s="140"/>
      <c r="Q37" s="145" t="s">
        <v>2758</v>
      </c>
      <c r="R37" s="101"/>
      <c r="S37" s="101"/>
      <c r="T37" s="101"/>
      <c r="U37" s="78"/>
      <c r="V37" s="69"/>
    </row>
    <row r="38" spans="1:22" ht="18" x14ac:dyDescent="0.25">
      <c r="A38" s="140" t="str">
        <f>VLOOKUP(E38,'LISTADO ATM'!$A$2:$C$901,3,0)</f>
        <v>DISTRITO NACIONAL</v>
      </c>
      <c r="B38" s="134" t="s">
        <v>2724</v>
      </c>
      <c r="C38" s="96">
        <v>44428.442754629628</v>
      </c>
      <c r="D38" s="96" t="s">
        <v>2174</v>
      </c>
      <c r="E38" s="134">
        <v>561</v>
      </c>
      <c r="F38" s="140" t="str">
        <f>VLOOKUP(E38,VIP!$A$2:$O15161,2,0)</f>
        <v>DRBR133</v>
      </c>
      <c r="G38" s="140" t="str">
        <f>VLOOKUP(E38,'LISTADO ATM'!$A$2:$B$900,2,0)</f>
        <v xml:space="preserve">ATM Comando Regional P.N. S.D. Este </v>
      </c>
      <c r="H38" s="140" t="str">
        <f>VLOOKUP(E38,VIP!$A$2:$O20122,7,FALSE)</f>
        <v>Si</v>
      </c>
      <c r="I38" s="140" t="str">
        <f>VLOOKUP(E38,VIP!$A$2:$O12087,8,FALSE)</f>
        <v>Si</v>
      </c>
      <c r="J38" s="140" t="str">
        <f>VLOOKUP(E38,VIP!$A$2:$O12037,8,FALSE)</f>
        <v>Si</v>
      </c>
      <c r="K38" s="140" t="str">
        <f>VLOOKUP(E38,VIP!$A$2:$O15611,6,0)</f>
        <v>NO</v>
      </c>
      <c r="L38" s="131" t="s">
        <v>2239</v>
      </c>
      <c r="M38" s="144" t="s">
        <v>2535</v>
      </c>
      <c r="N38" s="95" t="s">
        <v>2444</v>
      </c>
      <c r="O38" s="140" t="s">
        <v>2446</v>
      </c>
      <c r="P38" s="140"/>
      <c r="Q38" s="145" t="s">
        <v>2812</v>
      </c>
      <c r="R38" s="101"/>
      <c r="S38" s="101"/>
      <c r="T38" s="101"/>
      <c r="U38" s="78"/>
      <c r="V38" s="69"/>
    </row>
    <row r="39" spans="1:22" ht="18" x14ac:dyDescent="0.25">
      <c r="A39" s="140" t="str">
        <f>VLOOKUP(E39,'LISTADO ATM'!$A$2:$C$901,3,0)</f>
        <v>ESTE</v>
      </c>
      <c r="B39" s="134" t="s">
        <v>2847</v>
      </c>
      <c r="C39" s="96">
        <v>44428.72761574074</v>
      </c>
      <c r="D39" s="96" t="s">
        <v>2460</v>
      </c>
      <c r="E39" s="134">
        <v>294</v>
      </c>
      <c r="F39" s="140" t="str">
        <f>VLOOKUP(E39,VIP!$A$2:$O15192,2,0)</f>
        <v>DRBR294</v>
      </c>
      <c r="G39" s="140" t="str">
        <f>VLOOKUP(E39,'LISTADO ATM'!$A$2:$B$900,2,0)</f>
        <v xml:space="preserve">ATM Plaza Zaglul San Pedro II </v>
      </c>
      <c r="H39" s="140" t="str">
        <f>VLOOKUP(E39,VIP!$A$2:$O20153,7,FALSE)</f>
        <v>Si</v>
      </c>
      <c r="I39" s="140" t="str">
        <f>VLOOKUP(E39,VIP!$A$2:$O12118,8,FALSE)</f>
        <v>Si</v>
      </c>
      <c r="J39" s="140" t="str">
        <f>VLOOKUP(E39,VIP!$A$2:$O12068,8,FALSE)</f>
        <v>Si</v>
      </c>
      <c r="K39" s="140" t="str">
        <f>VLOOKUP(E39,VIP!$A$2:$O15642,6,0)</f>
        <v>NO</v>
      </c>
      <c r="L39" s="131" t="s">
        <v>2746</v>
      </c>
      <c r="M39" s="144" t="s">
        <v>2535</v>
      </c>
      <c r="N39" s="95" t="s">
        <v>2747</v>
      </c>
      <c r="O39" s="140" t="s">
        <v>2848</v>
      </c>
      <c r="P39" s="140"/>
      <c r="Q39" s="145" t="s">
        <v>2868</v>
      </c>
      <c r="R39" s="101"/>
      <c r="S39" s="101"/>
      <c r="T39" s="101"/>
      <c r="U39" s="78"/>
      <c r="V39" s="69"/>
    </row>
    <row r="40" spans="1:22" ht="18" x14ac:dyDescent="0.25">
      <c r="A40" s="140" t="str">
        <f>VLOOKUP(E40,'LISTADO ATM'!$A$2:$C$901,3,0)</f>
        <v>SUR</v>
      </c>
      <c r="B40" s="134" t="s">
        <v>2849</v>
      </c>
      <c r="C40" s="96">
        <v>44428.726840277777</v>
      </c>
      <c r="D40" s="96" t="s">
        <v>2460</v>
      </c>
      <c r="E40" s="134">
        <v>584</v>
      </c>
      <c r="F40" s="140" t="str">
        <f>VLOOKUP(E40,VIP!$A$2:$O15193,2,0)</f>
        <v>DRBR404</v>
      </c>
      <c r="G40" s="140" t="str">
        <f>VLOOKUP(E40,'LISTADO ATM'!$A$2:$B$900,2,0)</f>
        <v xml:space="preserve">ATM Oficina San Cristóbal I </v>
      </c>
      <c r="H40" s="140" t="str">
        <f>VLOOKUP(E40,VIP!$A$2:$O20154,7,FALSE)</f>
        <v>Si</v>
      </c>
      <c r="I40" s="140" t="str">
        <f>VLOOKUP(E40,VIP!$A$2:$O12119,8,FALSE)</f>
        <v>Si</v>
      </c>
      <c r="J40" s="140" t="str">
        <f>VLOOKUP(E40,VIP!$A$2:$O12069,8,FALSE)</f>
        <v>Si</v>
      </c>
      <c r="K40" s="140" t="str">
        <f>VLOOKUP(E40,VIP!$A$2:$O15643,6,0)</f>
        <v>SI</v>
      </c>
      <c r="L40" s="131" t="s">
        <v>2746</v>
      </c>
      <c r="M40" s="144" t="s">
        <v>2535</v>
      </c>
      <c r="N40" s="95" t="s">
        <v>2747</v>
      </c>
      <c r="O40" s="140" t="s">
        <v>2848</v>
      </c>
      <c r="P40" s="140" t="s">
        <v>2880</v>
      </c>
      <c r="Q40" s="145" t="s">
        <v>2867</v>
      </c>
      <c r="R40" s="101"/>
      <c r="S40" s="101"/>
      <c r="T40" s="101"/>
      <c r="U40" s="78"/>
      <c r="V40" s="69"/>
    </row>
    <row r="41" spans="1:22" ht="18" x14ac:dyDescent="0.25">
      <c r="A41" s="140" t="str">
        <f>VLOOKUP(E41,'LISTADO ATM'!$A$2:$C$901,3,0)</f>
        <v>DISTRITO NACIONAL</v>
      </c>
      <c r="B41" s="134" t="s">
        <v>2850</v>
      </c>
      <c r="C41" s="96">
        <v>44428.725543981483</v>
      </c>
      <c r="D41" s="96" t="s">
        <v>2460</v>
      </c>
      <c r="E41" s="134">
        <v>43</v>
      </c>
      <c r="F41" s="140" t="str">
        <f>VLOOKUP(E41,VIP!$A$2:$O15194,2,0)</f>
        <v>DRBR043</v>
      </c>
      <c r="G41" s="140" t="str">
        <f>VLOOKUP(E41,'LISTADO ATM'!$A$2:$B$900,2,0)</f>
        <v xml:space="preserve">ATM Zona Franca San Isidro </v>
      </c>
      <c r="H41" s="140" t="str">
        <f>VLOOKUP(E41,VIP!$A$2:$O20155,7,FALSE)</f>
        <v>Si</v>
      </c>
      <c r="I41" s="140" t="str">
        <f>VLOOKUP(E41,VIP!$A$2:$O12120,8,FALSE)</f>
        <v>No</v>
      </c>
      <c r="J41" s="140" t="str">
        <f>VLOOKUP(E41,VIP!$A$2:$O12070,8,FALSE)</f>
        <v>No</v>
      </c>
      <c r="K41" s="140" t="str">
        <f>VLOOKUP(E41,VIP!$A$2:$O15644,6,0)</f>
        <v>NO</v>
      </c>
      <c r="L41" s="131" t="s">
        <v>2746</v>
      </c>
      <c r="M41" s="144" t="s">
        <v>2535</v>
      </c>
      <c r="N41" s="95" t="s">
        <v>2747</v>
      </c>
      <c r="O41" s="140" t="s">
        <v>2848</v>
      </c>
      <c r="P41" s="140" t="s">
        <v>2879</v>
      </c>
      <c r="Q41" s="145" t="s">
        <v>2924</v>
      </c>
      <c r="R41" s="101"/>
      <c r="S41" s="101"/>
      <c r="T41" s="101"/>
      <c r="U41" s="78"/>
      <c r="V41" s="69"/>
    </row>
    <row r="42" spans="1:22" ht="18" x14ac:dyDescent="0.25">
      <c r="A42" s="140" t="str">
        <f>VLOOKUP(E42,'LISTADO ATM'!$A$2:$C$901,3,0)</f>
        <v>DISTRITO NACIONAL</v>
      </c>
      <c r="B42" s="134" t="s">
        <v>2744</v>
      </c>
      <c r="C42" s="96">
        <v>44428.441250000003</v>
      </c>
      <c r="D42" s="96" t="s">
        <v>2460</v>
      </c>
      <c r="E42" s="134">
        <v>567</v>
      </c>
      <c r="F42" s="140" t="str">
        <f>VLOOKUP(E42,VIP!$A$2:$O15180,2,0)</f>
        <v>DRBR015</v>
      </c>
      <c r="G42" s="140" t="str">
        <f>VLOOKUP(E42,'LISTADO ATM'!$A$2:$B$900,2,0)</f>
        <v xml:space="preserve">ATM Oficina Máximo Gómez </v>
      </c>
      <c r="H42" s="140" t="str">
        <f>VLOOKUP(E42,VIP!$A$2:$O20141,7,FALSE)</f>
        <v>Si</v>
      </c>
      <c r="I42" s="140" t="str">
        <f>VLOOKUP(E42,VIP!$A$2:$O12106,8,FALSE)</f>
        <v>Si</v>
      </c>
      <c r="J42" s="140" t="str">
        <f>VLOOKUP(E42,VIP!$A$2:$O12056,8,FALSE)</f>
        <v>Si</v>
      </c>
      <c r="K42" s="140" t="str">
        <f>VLOOKUP(E42,VIP!$A$2:$O15630,6,0)</f>
        <v>NO</v>
      </c>
      <c r="L42" s="131" t="s">
        <v>2746</v>
      </c>
      <c r="M42" s="144" t="s">
        <v>2535</v>
      </c>
      <c r="N42" s="144" t="s">
        <v>2747</v>
      </c>
      <c r="O42" s="140" t="s">
        <v>2748</v>
      </c>
      <c r="P42" s="140" t="s">
        <v>2880</v>
      </c>
      <c r="Q42" s="145" t="s">
        <v>2750</v>
      </c>
      <c r="R42" s="101"/>
      <c r="S42" s="101"/>
      <c r="T42" s="101"/>
      <c r="U42" s="78"/>
      <c r="V42" s="69"/>
    </row>
    <row r="43" spans="1:22" ht="18" x14ac:dyDescent="0.25">
      <c r="A43" s="140" t="str">
        <f>VLOOKUP(E43,'LISTADO ATM'!$A$2:$C$901,3,0)</f>
        <v>DISTRITO NACIONAL</v>
      </c>
      <c r="B43" s="134" t="s">
        <v>2745</v>
      </c>
      <c r="C43" s="96">
        <v>44428.438321759262</v>
      </c>
      <c r="D43" s="96" t="s">
        <v>2460</v>
      </c>
      <c r="E43" s="134">
        <v>548</v>
      </c>
      <c r="F43" s="140" t="str">
        <f>VLOOKUP(E43,VIP!$A$2:$O15181,2,0)</f>
        <v>DRBR130</v>
      </c>
      <c r="G43" s="140" t="str">
        <f>VLOOKUP(E43,'LISTADO ATM'!$A$2:$B$900,2,0)</f>
        <v xml:space="preserve">ATM AMET </v>
      </c>
      <c r="H43" s="140" t="str">
        <f>VLOOKUP(E43,VIP!$A$2:$O20142,7,FALSE)</f>
        <v>Si</v>
      </c>
      <c r="I43" s="140" t="str">
        <f>VLOOKUP(E43,VIP!$A$2:$O12107,8,FALSE)</f>
        <v>Si</v>
      </c>
      <c r="J43" s="140" t="str">
        <f>VLOOKUP(E43,VIP!$A$2:$O12057,8,FALSE)</f>
        <v>Si</v>
      </c>
      <c r="K43" s="140" t="str">
        <f>VLOOKUP(E43,VIP!$A$2:$O15631,6,0)</f>
        <v>NO</v>
      </c>
      <c r="L43" s="131" t="s">
        <v>2746</v>
      </c>
      <c r="M43" s="144" t="s">
        <v>2535</v>
      </c>
      <c r="N43" s="144" t="s">
        <v>2747</v>
      </c>
      <c r="O43" s="140" t="s">
        <v>2748</v>
      </c>
      <c r="P43" s="140" t="s">
        <v>2880</v>
      </c>
      <c r="Q43" s="145" t="s">
        <v>2749</v>
      </c>
      <c r="R43" s="101"/>
      <c r="S43" s="101"/>
      <c r="T43" s="101"/>
      <c r="U43" s="78"/>
      <c r="V43" s="69"/>
    </row>
    <row r="44" spans="1:22" ht="18" x14ac:dyDescent="0.25">
      <c r="A44" s="140" t="str">
        <f>VLOOKUP(E44,'LISTADO ATM'!$A$2:$C$901,3,0)</f>
        <v>NORTE</v>
      </c>
      <c r="B44" s="134" t="s">
        <v>2742</v>
      </c>
      <c r="C44" s="96">
        <v>44428.444791666669</v>
      </c>
      <c r="D44" s="96" t="s">
        <v>2460</v>
      </c>
      <c r="E44" s="134">
        <v>808</v>
      </c>
      <c r="F44" s="140" t="str">
        <f>VLOOKUP(E44,VIP!$A$2:$O15178,2,0)</f>
        <v>DRBR808</v>
      </c>
      <c r="G44" s="140" t="str">
        <f>VLOOKUP(E44,'LISTADO ATM'!$A$2:$B$900,2,0)</f>
        <v xml:space="preserve">ATM Oficina Castillo </v>
      </c>
      <c r="H44" s="140" t="str">
        <f>VLOOKUP(E44,VIP!$A$2:$O20139,7,FALSE)</f>
        <v>Si</v>
      </c>
      <c r="I44" s="140" t="str">
        <f>VLOOKUP(E44,VIP!$A$2:$O12104,8,FALSE)</f>
        <v>Si</v>
      </c>
      <c r="J44" s="140" t="str">
        <f>VLOOKUP(E44,VIP!$A$2:$O12054,8,FALSE)</f>
        <v>Si</v>
      </c>
      <c r="K44" s="140" t="str">
        <f>VLOOKUP(E44,VIP!$A$2:$O15628,6,0)</f>
        <v>NO</v>
      </c>
      <c r="L44" s="131" t="s">
        <v>2746</v>
      </c>
      <c r="M44" s="144" t="s">
        <v>2535</v>
      </c>
      <c r="N44" s="144" t="s">
        <v>2747</v>
      </c>
      <c r="O44" s="140" t="s">
        <v>2748</v>
      </c>
      <c r="P44" s="140" t="s">
        <v>2880</v>
      </c>
      <c r="Q44" s="145" t="s">
        <v>2749</v>
      </c>
      <c r="R44" s="101"/>
      <c r="S44" s="101"/>
      <c r="T44" s="101"/>
      <c r="U44" s="78"/>
      <c r="V44" s="69"/>
    </row>
    <row r="45" spans="1:22" ht="18" x14ac:dyDescent="0.25">
      <c r="A45" s="140" t="str">
        <f>VLOOKUP(E45,'LISTADO ATM'!$A$2:$C$901,3,0)</f>
        <v>NORTE</v>
      </c>
      <c r="B45" s="134" t="s">
        <v>2798</v>
      </c>
      <c r="C45" s="96">
        <v>44428.629328703704</v>
      </c>
      <c r="D45" s="96" t="s">
        <v>2460</v>
      </c>
      <c r="E45" s="134">
        <v>463</v>
      </c>
      <c r="F45" s="140" t="str">
        <f>VLOOKUP(E45,VIP!$A$2:$O15174,2,0)</f>
        <v>DRBR463</v>
      </c>
      <c r="G45" s="140" t="str">
        <f>VLOOKUP(E45,'LISTADO ATM'!$A$2:$B$900,2,0)</f>
        <v xml:space="preserve">ATM La Sirena El Embrujo </v>
      </c>
      <c r="H45" s="140" t="str">
        <f>VLOOKUP(E45,VIP!$A$2:$O20135,7,FALSE)</f>
        <v>Si</v>
      </c>
      <c r="I45" s="140" t="str">
        <f>VLOOKUP(E45,VIP!$A$2:$O12100,8,FALSE)</f>
        <v>Si</v>
      </c>
      <c r="J45" s="140" t="str">
        <f>VLOOKUP(E45,VIP!$A$2:$O12050,8,FALSE)</f>
        <v>Si</v>
      </c>
      <c r="K45" s="140" t="str">
        <f>VLOOKUP(E45,VIP!$A$2:$O15624,6,0)</f>
        <v>NO</v>
      </c>
      <c r="L45" s="131" t="s">
        <v>2746</v>
      </c>
      <c r="M45" s="144" t="s">
        <v>2535</v>
      </c>
      <c r="N45" s="144" t="s">
        <v>2747</v>
      </c>
      <c r="O45" s="140" t="s">
        <v>2748</v>
      </c>
      <c r="P45" s="140" t="s">
        <v>2880</v>
      </c>
      <c r="Q45" s="145" t="s">
        <v>2746</v>
      </c>
      <c r="R45" s="101"/>
      <c r="S45" s="101"/>
      <c r="T45" s="101"/>
      <c r="U45" s="78"/>
      <c r="V45" s="69"/>
    </row>
    <row r="46" spans="1:22" ht="18" x14ac:dyDescent="0.25">
      <c r="A46" s="140" t="str">
        <f>VLOOKUP(E46,'LISTADO ATM'!$A$2:$C$901,3,0)</f>
        <v>DISTRITO NACIONAL</v>
      </c>
      <c r="B46" s="134" t="s">
        <v>2796</v>
      </c>
      <c r="C46" s="96">
        <v>44428.632673611108</v>
      </c>
      <c r="D46" s="96" t="s">
        <v>2460</v>
      </c>
      <c r="E46" s="134">
        <v>574</v>
      </c>
      <c r="F46" s="140" t="str">
        <f>VLOOKUP(E46,VIP!$A$2:$O15172,2,0)</f>
        <v>DRBR080</v>
      </c>
      <c r="G46" s="140" t="str">
        <f>VLOOKUP(E46,'LISTADO ATM'!$A$2:$B$900,2,0)</f>
        <v xml:space="preserve">ATM Club Obras Públicas </v>
      </c>
      <c r="H46" s="140" t="str">
        <f>VLOOKUP(E46,VIP!$A$2:$O20133,7,FALSE)</f>
        <v>Si</v>
      </c>
      <c r="I46" s="140" t="str">
        <f>VLOOKUP(E46,VIP!$A$2:$O12098,8,FALSE)</f>
        <v>Si</v>
      </c>
      <c r="J46" s="140" t="str">
        <f>VLOOKUP(E46,VIP!$A$2:$O12048,8,FALSE)</f>
        <v>Si</v>
      </c>
      <c r="K46" s="140" t="str">
        <f>VLOOKUP(E46,VIP!$A$2:$O15622,6,0)</f>
        <v>NO</v>
      </c>
      <c r="L46" s="131" t="s">
        <v>2746</v>
      </c>
      <c r="M46" s="144" t="s">
        <v>2535</v>
      </c>
      <c r="N46" s="144" t="s">
        <v>2747</v>
      </c>
      <c r="O46" s="140" t="s">
        <v>2748</v>
      </c>
      <c r="P46" s="140" t="s">
        <v>2880</v>
      </c>
      <c r="Q46" s="145" t="s">
        <v>2746</v>
      </c>
      <c r="R46" s="101"/>
      <c r="S46" s="101"/>
      <c r="T46" s="101"/>
      <c r="U46" s="78"/>
      <c r="V46" s="69"/>
    </row>
    <row r="47" spans="1:22" ht="18" x14ac:dyDescent="0.25">
      <c r="A47" s="140" t="str">
        <f>VLOOKUP(E47,'LISTADO ATM'!$A$2:$C$901,3,0)</f>
        <v>ESTE</v>
      </c>
      <c r="B47" s="134" t="s">
        <v>2799</v>
      </c>
      <c r="C47" s="96">
        <v>44428.628321759257</v>
      </c>
      <c r="D47" s="96" t="s">
        <v>2460</v>
      </c>
      <c r="E47" s="134">
        <v>612</v>
      </c>
      <c r="F47" s="140" t="str">
        <f>VLOOKUP(E47,VIP!$A$2:$O15176,2,0)</f>
        <v>DRBR220</v>
      </c>
      <c r="G47" s="140" t="str">
        <f>VLOOKUP(E47,'LISTADO ATM'!$A$2:$B$900,2,0)</f>
        <v xml:space="preserve">ATM Plaza Orense (La Romana) </v>
      </c>
      <c r="H47" s="140" t="str">
        <f>VLOOKUP(E47,VIP!$A$2:$O20137,7,FALSE)</f>
        <v>Si</v>
      </c>
      <c r="I47" s="140" t="str">
        <f>VLOOKUP(E47,VIP!$A$2:$O12102,8,FALSE)</f>
        <v>Si</v>
      </c>
      <c r="J47" s="140" t="str">
        <f>VLOOKUP(E47,VIP!$A$2:$O12052,8,FALSE)</f>
        <v>Si</v>
      </c>
      <c r="K47" s="140" t="str">
        <f>VLOOKUP(E47,VIP!$A$2:$O15626,6,0)</f>
        <v>NO</v>
      </c>
      <c r="L47" s="131" t="s">
        <v>2746</v>
      </c>
      <c r="M47" s="144" t="s">
        <v>2535</v>
      </c>
      <c r="N47" s="144" t="s">
        <v>2747</v>
      </c>
      <c r="O47" s="140" t="s">
        <v>2748</v>
      </c>
      <c r="P47" s="140" t="s">
        <v>2880</v>
      </c>
      <c r="Q47" s="145" t="s">
        <v>2746</v>
      </c>
      <c r="R47" s="101"/>
      <c r="S47" s="101"/>
      <c r="T47" s="101"/>
      <c r="U47" s="78"/>
      <c r="V47" s="69"/>
    </row>
    <row r="48" spans="1:22" ht="18" x14ac:dyDescent="0.25">
      <c r="A48" s="140" t="str">
        <f>VLOOKUP(E48,'LISTADO ATM'!$A$2:$C$901,3,0)</f>
        <v>DISTRITO NACIONAL</v>
      </c>
      <c r="B48" s="134" t="s">
        <v>2801</v>
      </c>
      <c r="C48" s="96">
        <v>44428.62699074074</v>
      </c>
      <c r="D48" s="96" t="s">
        <v>2460</v>
      </c>
      <c r="E48" s="134">
        <v>755</v>
      </c>
      <c r="F48" s="140" t="str">
        <f>VLOOKUP(E48,VIP!$A$2:$O15178,2,0)</f>
        <v>DRBR755</v>
      </c>
      <c r="G48" s="140" t="str">
        <f>VLOOKUP(E48,'LISTADO ATM'!$A$2:$B$900,2,0)</f>
        <v xml:space="preserve">ATM Oficina Galería del Este (Plaza) </v>
      </c>
      <c r="H48" s="140" t="str">
        <f>VLOOKUP(E48,VIP!$A$2:$O20139,7,FALSE)</f>
        <v>Si</v>
      </c>
      <c r="I48" s="140" t="str">
        <f>VLOOKUP(E48,VIP!$A$2:$O12104,8,FALSE)</f>
        <v>Si</v>
      </c>
      <c r="J48" s="140" t="str">
        <f>VLOOKUP(E48,VIP!$A$2:$O12054,8,FALSE)</f>
        <v>Si</v>
      </c>
      <c r="K48" s="140" t="str">
        <f>VLOOKUP(E48,VIP!$A$2:$O15628,6,0)</f>
        <v>NO</v>
      </c>
      <c r="L48" s="131" t="s">
        <v>2746</v>
      </c>
      <c r="M48" s="144" t="s">
        <v>2535</v>
      </c>
      <c r="N48" s="144" t="s">
        <v>2747</v>
      </c>
      <c r="O48" s="140" t="s">
        <v>2748</v>
      </c>
      <c r="P48" s="140" t="s">
        <v>2880</v>
      </c>
      <c r="Q48" s="145" t="s">
        <v>2746</v>
      </c>
      <c r="R48" s="101"/>
      <c r="S48" s="101"/>
      <c r="T48" s="101"/>
      <c r="U48" s="78"/>
      <c r="V48" s="69"/>
    </row>
    <row r="49" spans="1:22" ht="18" x14ac:dyDescent="0.25">
      <c r="A49" s="140" t="str">
        <f>VLOOKUP(E49,'LISTADO ATM'!$A$2:$C$901,3,0)</f>
        <v>DISTRITO NACIONAL</v>
      </c>
      <c r="B49" s="134" t="s">
        <v>2800</v>
      </c>
      <c r="C49" s="96">
        <v>44428.627696759257</v>
      </c>
      <c r="D49" s="96" t="s">
        <v>2460</v>
      </c>
      <c r="E49" s="134">
        <v>818</v>
      </c>
      <c r="F49" s="140" t="str">
        <f>VLOOKUP(E49,VIP!$A$2:$O15177,2,0)</f>
        <v>DRBR818</v>
      </c>
      <c r="G49" s="140" t="str">
        <f>VLOOKUP(E49,'LISTADO ATM'!$A$2:$B$900,2,0)</f>
        <v xml:space="preserve">ATM Juridicción Inmobiliaria </v>
      </c>
      <c r="H49" s="140" t="str">
        <f>VLOOKUP(E49,VIP!$A$2:$O20138,7,FALSE)</f>
        <v>No</v>
      </c>
      <c r="I49" s="140" t="str">
        <f>VLOOKUP(E49,VIP!$A$2:$O12103,8,FALSE)</f>
        <v>No</v>
      </c>
      <c r="J49" s="140" t="str">
        <f>VLOOKUP(E49,VIP!$A$2:$O12053,8,FALSE)</f>
        <v>No</v>
      </c>
      <c r="K49" s="140" t="str">
        <f>VLOOKUP(E49,VIP!$A$2:$O15627,6,0)</f>
        <v>NO</v>
      </c>
      <c r="L49" s="131" t="s">
        <v>2746</v>
      </c>
      <c r="M49" s="144" t="s">
        <v>2535</v>
      </c>
      <c r="N49" s="144" t="s">
        <v>2747</v>
      </c>
      <c r="O49" s="140" t="s">
        <v>2748</v>
      </c>
      <c r="P49" s="140" t="s">
        <v>2880</v>
      </c>
      <c r="Q49" s="145" t="s">
        <v>2746</v>
      </c>
      <c r="R49" s="101"/>
      <c r="S49" s="101"/>
      <c r="T49" s="101"/>
      <c r="U49" s="78"/>
      <c r="V49" s="69"/>
    </row>
    <row r="50" spans="1:22" ht="18" x14ac:dyDescent="0.25">
      <c r="A50" s="140" t="str">
        <f>VLOOKUP(E50,'LISTADO ATM'!$A$2:$C$901,3,0)</f>
        <v>NORTE</v>
      </c>
      <c r="B50" s="134" t="s">
        <v>2640</v>
      </c>
      <c r="C50" s="96">
        <v>44426.69358796296</v>
      </c>
      <c r="D50" s="96" t="s">
        <v>2460</v>
      </c>
      <c r="E50" s="134">
        <v>944</v>
      </c>
      <c r="F50" s="140" t="str">
        <f>VLOOKUP(E50,VIP!$A$2:$O15148,2,0)</f>
        <v>DRBR944</v>
      </c>
      <c r="G50" s="140" t="str">
        <f>VLOOKUP(E50,'LISTADO ATM'!$A$2:$B$900,2,0)</f>
        <v xml:space="preserve">ATM UNP Mao </v>
      </c>
      <c r="H50" s="140" t="str">
        <f>VLOOKUP(E50,VIP!$A$2:$O20109,7,FALSE)</f>
        <v>Si</v>
      </c>
      <c r="I50" s="140" t="str">
        <f>VLOOKUP(E50,VIP!$A$2:$O12074,8,FALSE)</f>
        <v>Si</v>
      </c>
      <c r="J50" s="140" t="str">
        <f>VLOOKUP(E50,VIP!$A$2:$O12024,8,FALSE)</f>
        <v>Si</v>
      </c>
      <c r="K50" s="140" t="str">
        <f>VLOOKUP(E50,VIP!$A$2:$O15598,6,0)</f>
        <v>NO</v>
      </c>
      <c r="L50" s="131" t="s">
        <v>2625</v>
      </c>
      <c r="M50" s="144" t="s">
        <v>2535</v>
      </c>
      <c r="N50" s="95" t="s">
        <v>2444</v>
      </c>
      <c r="O50" s="140" t="s">
        <v>2461</v>
      </c>
      <c r="P50" s="140"/>
      <c r="Q50" s="145" t="s">
        <v>2764</v>
      </c>
      <c r="R50" s="101"/>
      <c r="S50" s="101"/>
      <c r="T50" s="101"/>
      <c r="U50" s="78"/>
      <c r="V50" s="69"/>
    </row>
    <row r="51" spans="1:22" ht="18" x14ac:dyDescent="0.25">
      <c r="A51" s="140" t="str">
        <f>VLOOKUP(E51,'LISTADO ATM'!$A$2:$C$901,3,0)</f>
        <v>DISTRITO NACIONAL</v>
      </c>
      <c r="B51" s="134" t="s">
        <v>2783</v>
      </c>
      <c r="C51" s="96">
        <v>44428.595625000002</v>
      </c>
      <c r="D51" s="96" t="s">
        <v>2441</v>
      </c>
      <c r="E51" s="134">
        <v>113</v>
      </c>
      <c r="F51" s="140" t="str">
        <f>VLOOKUP(E51,VIP!$A$2:$O15160,2,0)</f>
        <v>DRBR113</v>
      </c>
      <c r="G51" s="140" t="str">
        <f>VLOOKUP(E51,'LISTADO ATM'!$A$2:$B$900,2,0)</f>
        <v xml:space="preserve">ATM Autoservicio Atalaya del Mar </v>
      </c>
      <c r="H51" s="140" t="str">
        <f>VLOOKUP(E51,VIP!$A$2:$O20121,7,FALSE)</f>
        <v>Si</v>
      </c>
      <c r="I51" s="140" t="str">
        <f>VLOOKUP(E51,VIP!$A$2:$O12086,8,FALSE)</f>
        <v>No</v>
      </c>
      <c r="J51" s="140" t="str">
        <f>VLOOKUP(E51,VIP!$A$2:$O12036,8,FALSE)</f>
        <v>No</v>
      </c>
      <c r="K51" s="140" t="str">
        <f>VLOOKUP(E51,VIP!$A$2:$O15610,6,0)</f>
        <v>NO</v>
      </c>
      <c r="L51" s="131" t="s">
        <v>2625</v>
      </c>
      <c r="M51" s="144" t="s">
        <v>2535</v>
      </c>
      <c r="N51" s="95" t="s">
        <v>2444</v>
      </c>
      <c r="O51" s="140" t="s">
        <v>2445</v>
      </c>
      <c r="P51" s="140"/>
      <c r="Q51" s="145" t="s">
        <v>2817</v>
      </c>
      <c r="R51" s="101"/>
      <c r="S51" s="101"/>
      <c r="T51" s="101"/>
      <c r="U51" s="78"/>
      <c r="V51" s="69"/>
    </row>
    <row r="52" spans="1:22" ht="18" x14ac:dyDescent="0.25">
      <c r="A52" s="140" t="str">
        <f>VLOOKUP(E52,'LISTADO ATM'!$A$2:$C$901,3,0)</f>
        <v>DISTRITO NACIONAL</v>
      </c>
      <c r="B52" s="134" t="s">
        <v>2656</v>
      </c>
      <c r="C52" s="96">
        <v>44427.639305555553</v>
      </c>
      <c r="D52" s="96" t="s">
        <v>2460</v>
      </c>
      <c r="E52" s="134">
        <v>979</v>
      </c>
      <c r="F52" s="140" t="str">
        <f>VLOOKUP(E52,VIP!$A$2:$O15142,2,0)</f>
        <v>DRBR979</v>
      </c>
      <c r="G52" s="140" t="str">
        <f>VLOOKUP(E52,'LISTADO ATM'!$A$2:$B$900,2,0)</f>
        <v xml:space="preserve">ATM Oficina Luperón I </v>
      </c>
      <c r="H52" s="140" t="str">
        <f>VLOOKUP(E52,VIP!$A$2:$O20103,7,FALSE)</f>
        <v>Si</v>
      </c>
      <c r="I52" s="140" t="str">
        <f>VLOOKUP(E52,VIP!$A$2:$O12068,8,FALSE)</f>
        <v>Si</v>
      </c>
      <c r="J52" s="140" t="str">
        <f>VLOOKUP(E52,VIP!$A$2:$O12018,8,FALSE)</f>
        <v>Si</v>
      </c>
      <c r="K52" s="140" t="str">
        <f>VLOOKUP(E52,VIP!$A$2:$O15592,6,0)</f>
        <v>NO</v>
      </c>
      <c r="L52" s="131" t="s">
        <v>2550</v>
      </c>
      <c r="M52" s="144" t="s">
        <v>2535</v>
      </c>
      <c r="N52" s="95" t="s">
        <v>2444</v>
      </c>
      <c r="O52" s="140" t="s">
        <v>2461</v>
      </c>
      <c r="P52" s="140"/>
      <c r="Q52" s="145" t="s">
        <v>2703</v>
      </c>
      <c r="R52" s="101"/>
      <c r="S52" s="101"/>
      <c r="T52" s="101"/>
      <c r="U52" s="78"/>
      <c r="V52" s="69"/>
    </row>
    <row r="53" spans="1:22" ht="18" x14ac:dyDescent="0.25">
      <c r="A53" s="140" t="str">
        <f>VLOOKUP(E53,'LISTADO ATM'!$A$2:$C$901,3,0)</f>
        <v>DISTRITO NACIONAL</v>
      </c>
      <c r="B53" s="134" t="s">
        <v>2734</v>
      </c>
      <c r="C53" s="96">
        <v>44428.38921296296</v>
      </c>
      <c r="D53" s="96" t="s">
        <v>2460</v>
      </c>
      <c r="E53" s="134">
        <v>504</v>
      </c>
      <c r="F53" s="140" t="str">
        <f>VLOOKUP(E53,VIP!$A$2:$O15171,2,0)</f>
        <v>DRBR504</v>
      </c>
      <c r="G53" s="140" t="str">
        <f>VLOOKUP(E53,'LISTADO ATM'!$A$2:$B$900,2,0)</f>
        <v>ATM Oficina Plaza Moderna</v>
      </c>
      <c r="H53" s="140" t="str">
        <f>VLOOKUP(E53,VIP!$A$2:$O20132,7,FALSE)</f>
        <v>Si</v>
      </c>
      <c r="I53" s="140" t="str">
        <f>VLOOKUP(E53,VIP!$A$2:$O12097,8,FALSE)</f>
        <v>Si</v>
      </c>
      <c r="J53" s="140" t="str">
        <f>VLOOKUP(E53,VIP!$A$2:$O12047,8,FALSE)</f>
        <v>Si</v>
      </c>
      <c r="K53" s="140" t="str">
        <f>VLOOKUP(E53,VIP!$A$2:$O15621,6,0)</f>
        <v>NO</v>
      </c>
      <c r="L53" s="131" t="s">
        <v>2550</v>
      </c>
      <c r="M53" s="144" t="s">
        <v>2535</v>
      </c>
      <c r="N53" s="95" t="s">
        <v>2444</v>
      </c>
      <c r="O53" s="140" t="s">
        <v>2740</v>
      </c>
      <c r="P53" s="140"/>
      <c r="Q53" s="145" t="s">
        <v>2816</v>
      </c>
    </row>
    <row r="54" spans="1:22" ht="18" x14ac:dyDescent="0.25">
      <c r="A54" s="140" t="str">
        <f>VLOOKUP(E54,'LISTADO ATM'!$A$2:$C$901,3,0)</f>
        <v>DISTRITO NACIONAL</v>
      </c>
      <c r="B54" s="134">
        <v>3335994873</v>
      </c>
      <c r="C54" s="96">
        <v>44428.129166666666</v>
      </c>
      <c r="D54" s="96" t="s">
        <v>2441</v>
      </c>
      <c r="E54" s="134">
        <v>793</v>
      </c>
      <c r="F54" s="140" t="str">
        <f>VLOOKUP(E54,VIP!$A$2:$O15149,2,0)</f>
        <v>DRBR793</v>
      </c>
      <c r="G54" s="140" t="str">
        <f>VLOOKUP(E54,'LISTADO ATM'!$A$2:$B$900,2,0)</f>
        <v xml:space="preserve">ATM Centro de Caja Agora Mall </v>
      </c>
      <c r="H54" s="140" t="str">
        <f>VLOOKUP(E54,VIP!$A$2:$O20110,7,FALSE)</f>
        <v>Si</v>
      </c>
      <c r="I54" s="140" t="str">
        <f>VLOOKUP(E54,VIP!$A$2:$O12075,8,FALSE)</f>
        <v>Si</v>
      </c>
      <c r="J54" s="140" t="str">
        <f>VLOOKUP(E54,VIP!$A$2:$O12025,8,FALSE)</f>
        <v>Si</v>
      </c>
      <c r="K54" s="140" t="str">
        <f>VLOOKUP(E54,VIP!$A$2:$O15599,6,0)</f>
        <v>NO</v>
      </c>
      <c r="L54" s="131" t="s">
        <v>2674</v>
      </c>
      <c r="M54" s="144" t="s">
        <v>2535</v>
      </c>
      <c r="N54" s="95" t="s">
        <v>2444</v>
      </c>
      <c r="O54" s="140" t="s">
        <v>2445</v>
      </c>
      <c r="P54" s="140"/>
      <c r="Q54" s="145" t="s">
        <v>2702</v>
      </c>
    </row>
    <row r="55" spans="1:22" ht="18" x14ac:dyDescent="0.25">
      <c r="A55" s="140" t="str">
        <f>VLOOKUP(E55,'LISTADO ATM'!$A$2:$C$901,3,0)</f>
        <v>NORTE</v>
      </c>
      <c r="B55" s="134">
        <v>3335994727</v>
      </c>
      <c r="C55" s="96">
        <v>44427.709027777775</v>
      </c>
      <c r="D55" s="96" t="s">
        <v>2175</v>
      </c>
      <c r="E55" s="134">
        <v>304</v>
      </c>
      <c r="F55" s="140" t="str">
        <f>VLOOKUP(E55,VIP!$A$2:$O15138,2,0)</f>
        <v>DRBR304</v>
      </c>
      <c r="G55" s="140" t="str">
        <f>VLOOKUP(E55,'LISTADO ATM'!$A$2:$B$900,2,0)</f>
        <v xml:space="preserve">ATM Multicentro La Sirena Estrella Sadhala </v>
      </c>
      <c r="H55" s="140" t="str">
        <f>VLOOKUP(E55,VIP!$A$2:$O20099,7,FALSE)</f>
        <v>Si</v>
      </c>
      <c r="I55" s="140" t="str">
        <f>VLOOKUP(E55,VIP!$A$2:$O12064,8,FALSE)</f>
        <v>Si</v>
      </c>
      <c r="J55" s="140" t="str">
        <f>VLOOKUP(E55,VIP!$A$2:$O12014,8,FALSE)</f>
        <v>Si</v>
      </c>
      <c r="K55" s="140" t="str">
        <f>VLOOKUP(E55,VIP!$A$2:$O15588,6,0)</f>
        <v>NO</v>
      </c>
      <c r="L55" s="131" t="s">
        <v>2674</v>
      </c>
      <c r="M55" s="144" t="s">
        <v>2535</v>
      </c>
      <c r="N55" s="95" t="s">
        <v>2444</v>
      </c>
      <c r="O55" s="140" t="s">
        <v>2614</v>
      </c>
      <c r="P55" s="140"/>
      <c r="Q55" s="145" t="s">
        <v>2815</v>
      </c>
    </row>
    <row r="56" spans="1:22" ht="18" x14ac:dyDescent="0.25">
      <c r="A56" s="140" t="str">
        <f>VLOOKUP(E56,'LISTADO ATM'!$A$2:$C$901,3,0)</f>
        <v>SUR</v>
      </c>
      <c r="B56" s="134" t="s">
        <v>2805</v>
      </c>
      <c r="C56" s="96">
        <v>44428.648414351854</v>
      </c>
      <c r="D56" s="96" t="s">
        <v>2441</v>
      </c>
      <c r="E56" s="134">
        <v>733</v>
      </c>
      <c r="F56" s="140" t="str">
        <f>VLOOKUP(E56,VIP!$A$2:$O15177,2,0)</f>
        <v>DRBR484</v>
      </c>
      <c r="G56" s="140" t="str">
        <f>VLOOKUP(E56,'LISTADO ATM'!$A$2:$B$900,2,0)</f>
        <v xml:space="preserve">ATM Zona Franca Perdenales </v>
      </c>
      <c r="H56" s="140" t="str">
        <f>VLOOKUP(E56,VIP!$A$2:$O20138,7,FALSE)</f>
        <v>Si</v>
      </c>
      <c r="I56" s="140" t="str">
        <f>VLOOKUP(E56,VIP!$A$2:$O12103,8,FALSE)</f>
        <v>Si</v>
      </c>
      <c r="J56" s="140" t="str">
        <f>VLOOKUP(E56,VIP!$A$2:$O12053,8,FALSE)</f>
        <v>Si</v>
      </c>
      <c r="K56" s="140" t="str">
        <f>VLOOKUP(E56,VIP!$A$2:$O15627,6,0)</f>
        <v>NO</v>
      </c>
      <c r="L56" s="131" t="s">
        <v>2434</v>
      </c>
      <c r="M56" s="144" t="s">
        <v>2535</v>
      </c>
      <c r="N56" s="95" t="s">
        <v>2444</v>
      </c>
      <c r="O56" s="140" t="s">
        <v>2445</v>
      </c>
      <c r="P56" s="140"/>
      <c r="Q56" s="145" t="s">
        <v>2869</v>
      </c>
    </row>
    <row r="57" spans="1:22" ht="18" x14ac:dyDescent="0.25">
      <c r="A57" s="140" t="str">
        <f>VLOOKUP(E57,'LISTADO ATM'!$A$2:$C$901,3,0)</f>
        <v>SUR</v>
      </c>
      <c r="B57" s="134" t="s">
        <v>2663</v>
      </c>
      <c r="C57" s="96">
        <v>44427.754756944443</v>
      </c>
      <c r="D57" s="96" t="s">
        <v>2174</v>
      </c>
      <c r="E57" s="134">
        <v>470</v>
      </c>
      <c r="F57" s="140" t="str">
        <f>VLOOKUP(E57,VIP!$A$2:$O15148,2,0)</f>
        <v>DRBR470</v>
      </c>
      <c r="G57" s="140" t="str">
        <f>VLOOKUP(E57,'LISTADO ATM'!$A$2:$B$900,2,0)</f>
        <v xml:space="preserve">ATM Hospital Taiwán (Azua) </v>
      </c>
      <c r="H57" s="140" t="str">
        <f>VLOOKUP(E57,VIP!$A$2:$O20109,7,FALSE)</f>
        <v>Si</v>
      </c>
      <c r="I57" s="140" t="str">
        <f>VLOOKUP(E57,VIP!$A$2:$O12074,8,FALSE)</f>
        <v>Si</v>
      </c>
      <c r="J57" s="140" t="str">
        <f>VLOOKUP(E57,VIP!$A$2:$O12024,8,FALSE)</f>
        <v>Si</v>
      </c>
      <c r="K57" s="140" t="str">
        <f>VLOOKUP(E57,VIP!$A$2:$O15598,6,0)</f>
        <v>NO</v>
      </c>
      <c r="L57" s="131" t="s">
        <v>2434</v>
      </c>
      <c r="M57" s="144" t="s">
        <v>2535</v>
      </c>
      <c r="N57" s="95" t="s">
        <v>2444</v>
      </c>
      <c r="O57" s="140" t="s">
        <v>2446</v>
      </c>
      <c r="P57" s="140"/>
      <c r="Q57" s="145" t="s">
        <v>2705</v>
      </c>
    </row>
    <row r="58" spans="1:22" ht="18" x14ac:dyDescent="0.25">
      <c r="A58" s="140" t="str">
        <f>VLOOKUP(E58,'LISTADO ATM'!$A$2:$C$901,3,0)</f>
        <v>ESTE</v>
      </c>
      <c r="B58" s="134" t="s">
        <v>2689</v>
      </c>
      <c r="C58" s="96">
        <v>44428.024791666663</v>
      </c>
      <c r="D58" s="96" t="s">
        <v>2460</v>
      </c>
      <c r="E58" s="134">
        <v>399</v>
      </c>
      <c r="F58" s="140" t="str">
        <f>VLOOKUP(E58,VIP!$A$2:$O15144,2,0)</f>
        <v>DRBR399</v>
      </c>
      <c r="G58" s="140" t="str">
        <f>VLOOKUP(E58,'LISTADO ATM'!$A$2:$B$900,2,0)</f>
        <v xml:space="preserve">ATM Oficina La Romana II </v>
      </c>
      <c r="H58" s="140" t="str">
        <f>VLOOKUP(E58,VIP!$A$2:$O20105,7,FALSE)</f>
        <v>Si</v>
      </c>
      <c r="I58" s="140" t="str">
        <f>VLOOKUP(E58,VIP!$A$2:$O12070,8,FALSE)</f>
        <v>Si</v>
      </c>
      <c r="J58" s="140" t="str">
        <f>VLOOKUP(E58,VIP!$A$2:$O12020,8,FALSE)</f>
        <v>Si</v>
      </c>
      <c r="K58" s="140" t="str">
        <f>VLOOKUP(E58,VIP!$A$2:$O15594,6,0)</f>
        <v>NO</v>
      </c>
      <c r="L58" s="131" t="s">
        <v>2434</v>
      </c>
      <c r="M58" s="144" t="s">
        <v>2535</v>
      </c>
      <c r="N58" s="95" t="s">
        <v>2444</v>
      </c>
      <c r="O58" s="140" t="s">
        <v>2461</v>
      </c>
      <c r="P58" s="140"/>
      <c r="Q58" s="145" t="s">
        <v>2704</v>
      </c>
    </row>
    <row r="59" spans="1:22" ht="18" x14ac:dyDescent="0.25">
      <c r="A59" s="140" t="str">
        <f>VLOOKUP(E59,'LISTADO ATM'!$A$2:$C$901,3,0)</f>
        <v>DISTRITO NACIONAL</v>
      </c>
      <c r="B59" s="134" t="s">
        <v>2686</v>
      </c>
      <c r="C59" s="96">
        <v>44428.069351851853</v>
      </c>
      <c r="D59" s="96" t="s">
        <v>2441</v>
      </c>
      <c r="E59" s="134">
        <v>237</v>
      </c>
      <c r="F59" s="140" t="str">
        <f>VLOOKUP(E59,VIP!$A$2:$O15140,2,0)</f>
        <v>DRBR237</v>
      </c>
      <c r="G59" s="140" t="str">
        <f>VLOOKUP(E59,'LISTADO ATM'!$A$2:$B$900,2,0)</f>
        <v xml:space="preserve">ATM UNP Plaza Vásquez </v>
      </c>
      <c r="H59" s="140" t="str">
        <f>VLOOKUP(E59,VIP!$A$2:$O20101,7,FALSE)</f>
        <v>Si</v>
      </c>
      <c r="I59" s="140" t="str">
        <f>VLOOKUP(E59,VIP!$A$2:$O12066,8,FALSE)</f>
        <v>Si</v>
      </c>
      <c r="J59" s="140" t="str">
        <f>VLOOKUP(E59,VIP!$A$2:$O12016,8,FALSE)</f>
        <v>Si</v>
      </c>
      <c r="K59" s="140" t="str">
        <f>VLOOKUP(E59,VIP!$A$2:$O15590,6,0)</f>
        <v>SI</v>
      </c>
      <c r="L59" s="131" t="s">
        <v>2434</v>
      </c>
      <c r="M59" s="144" t="s">
        <v>2535</v>
      </c>
      <c r="N59" s="95" t="s">
        <v>2444</v>
      </c>
      <c r="O59" s="140" t="s">
        <v>2445</v>
      </c>
      <c r="P59" s="140"/>
      <c r="Q59" s="145" t="s">
        <v>2756</v>
      </c>
    </row>
    <row r="60" spans="1:22" ht="18" x14ac:dyDescent="0.25">
      <c r="A60" s="140" t="str">
        <f>VLOOKUP(E60,'LISTADO ATM'!$A$2:$C$901,3,0)</f>
        <v>ESTE</v>
      </c>
      <c r="B60" s="134" t="s">
        <v>2690</v>
      </c>
      <c r="C60" s="96">
        <v>44428.022222222222</v>
      </c>
      <c r="D60" s="96" t="s">
        <v>2460</v>
      </c>
      <c r="E60" s="134">
        <v>824</v>
      </c>
      <c r="F60" s="140" t="str">
        <f>VLOOKUP(E60,VIP!$A$2:$O15145,2,0)</f>
        <v>DRBR824</v>
      </c>
      <c r="G60" s="140" t="str">
        <f>VLOOKUP(E60,'LISTADO ATM'!$A$2:$B$900,2,0)</f>
        <v xml:space="preserve">ATM Multiplaza (Higuey) </v>
      </c>
      <c r="H60" s="140" t="str">
        <f>VLOOKUP(E60,VIP!$A$2:$O20106,7,FALSE)</f>
        <v>Si</v>
      </c>
      <c r="I60" s="140" t="str">
        <f>VLOOKUP(E60,VIP!$A$2:$O12071,8,FALSE)</f>
        <v>Si</v>
      </c>
      <c r="J60" s="140" t="str">
        <f>VLOOKUP(E60,VIP!$A$2:$O12021,8,FALSE)</f>
        <v>Si</v>
      </c>
      <c r="K60" s="140" t="str">
        <f>VLOOKUP(E60,VIP!$A$2:$O15595,6,0)</f>
        <v>NO</v>
      </c>
      <c r="L60" s="131" t="s">
        <v>2434</v>
      </c>
      <c r="M60" s="144" t="s">
        <v>2535</v>
      </c>
      <c r="N60" s="95" t="s">
        <v>2444</v>
      </c>
      <c r="O60" s="140" t="s">
        <v>2461</v>
      </c>
      <c r="P60" s="140"/>
      <c r="Q60" s="145" t="s">
        <v>2758</v>
      </c>
    </row>
    <row r="61" spans="1:22" ht="18" x14ac:dyDescent="0.25">
      <c r="A61" s="140" t="str">
        <f>VLOOKUP(E61,'LISTADO ATM'!$A$2:$C$901,3,0)</f>
        <v>DISTRITO NACIONAL</v>
      </c>
      <c r="B61" s="134" t="s">
        <v>2637</v>
      </c>
      <c r="C61" s="96">
        <v>44426.519456018519</v>
      </c>
      <c r="D61" s="96" t="s">
        <v>2441</v>
      </c>
      <c r="E61" s="134">
        <v>574</v>
      </c>
      <c r="F61" s="140" t="str">
        <f>VLOOKUP(E61,VIP!$A$2:$O15118,2,0)</f>
        <v>DRBR080</v>
      </c>
      <c r="G61" s="140" t="str">
        <f>VLOOKUP(E61,'LISTADO ATM'!$A$2:$B$900,2,0)</f>
        <v xml:space="preserve">ATM Club Obras Públicas </v>
      </c>
      <c r="H61" s="140" t="str">
        <f>VLOOKUP(E61,VIP!$A$2:$O20079,7,FALSE)</f>
        <v>Si</v>
      </c>
      <c r="I61" s="140" t="str">
        <f>VLOOKUP(E61,VIP!$A$2:$O12044,8,FALSE)</f>
        <v>Si</v>
      </c>
      <c r="J61" s="140" t="str">
        <f>VLOOKUP(E61,VIP!$A$2:$O11994,8,FALSE)</f>
        <v>Si</v>
      </c>
      <c r="K61" s="140" t="str">
        <f>VLOOKUP(E61,VIP!$A$2:$O15568,6,0)</f>
        <v>NO</v>
      </c>
      <c r="L61" s="131" t="s">
        <v>2434</v>
      </c>
      <c r="M61" s="144" t="s">
        <v>2535</v>
      </c>
      <c r="N61" s="95" t="s">
        <v>2444</v>
      </c>
      <c r="O61" s="140" t="s">
        <v>2445</v>
      </c>
      <c r="P61" s="140"/>
      <c r="Q61" s="145" t="s">
        <v>2763</v>
      </c>
    </row>
    <row r="62" spans="1:22" ht="18" x14ac:dyDescent="0.25">
      <c r="A62" s="140" t="str">
        <f>VLOOKUP(E62,'LISTADO ATM'!$A$2:$C$901,3,0)</f>
        <v>DISTRITO NACIONAL</v>
      </c>
      <c r="B62" s="134" t="s">
        <v>2713</v>
      </c>
      <c r="C62" s="96">
        <v>44428.466377314813</v>
      </c>
      <c r="D62" s="96" t="s">
        <v>2441</v>
      </c>
      <c r="E62" s="134">
        <v>507</v>
      </c>
      <c r="F62" s="140" t="str">
        <f>VLOOKUP(E62,VIP!$A$2:$O15150,2,0)</f>
        <v>DRBR507</v>
      </c>
      <c r="G62" s="140" t="str">
        <f>VLOOKUP(E62,'LISTADO ATM'!$A$2:$B$900,2,0)</f>
        <v>ATM Estación Sigma Boca Chica</v>
      </c>
      <c r="H62" s="140" t="str">
        <f>VLOOKUP(E62,VIP!$A$2:$O20111,7,FALSE)</f>
        <v>Si</v>
      </c>
      <c r="I62" s="140" t="str">
        <f>VLOOKUP(E62,VIP!$A$2:$O12076,8,FALSE)</f>
        <v>Si</v>
      </c>
      <c r="J62" s="140" t="str">
        <f>VLOOKUP(E62,VIP!$A$2:$O12026,8,FALSE)</f>
        <v>Si</v>
      </c>
      <c r="K62" s="140" t="str">
        <f>VLOOKUP(E62,VIP!$A$2:$O15600,6,0)</f>
        <v>NO</v>
      </c>
      <c r="L62" s="131" t="s">
        <v>2434</v>
      </c>
      <c r="M62" s="144" t="s">
        <v>2535</v>
      </c>
      <c r="N62" s="95" t="s">
        <v>2444</v>
      </c>
      <c r="O62" s="140" t="s">
        <v>2445</v>
      </c>
      <c r="P62" s="140"/>
      <c r="Q62" s="145" t="s">
        <v>2762</v>
      </c>
    </row>
    <row r="63" spans="1:22" ht="18" x14ac:dyDescent="0.25">
      <c r="A63" s="140" t="str">
        <f>VLOOKUP(E63,'LISTADO ATM'!$A$2:$C$901,3,0)</f>
        <v>DISTRITO NACIONAL</v>
      </c>
      <c r="B63" s="134" t="s">
        <v>2662</v>
      </c>
      <c r="C63" s="96">
        <v>44427.769525462965</v>
      </c>
      <c r="D63" s="96" t="s">
        <v>2174</v>
      </c>
      <c r="E63" s="134">
        <v>490</v>
      </c>
      <c r="F63" s="140" t="str">
        <f>VLOOKUP(E63,VIP!$A$2:$O15147,2,0)</f>
        <v>DRBR490</v>
      </c>
      <c r="G63" s="140" t="str">
        <f>VLOOKUP(E63,'LISTADO ATM'!$A$2:$B$900,2,0)</f>
        <v xml:space="preserve">ATM Hospital Ney Arias Lora </v>
      </c>
      <c r="H63" s="140" t="str">
        <f>VLOOKUP(E63,VIP!$A$2:$O20108,7,FALSE)</f>
        <v>Si</v>
      </c>
      <c r="I63" s="140" t="str">
        <f>VLOOKUP(E63,VIP!$A$2:$O12073,8,FALSE)</f>
        <v>Si</v>
      </c>
      <c r="J63" s="140" t="str">
        <f>VLOOKUP(E63,VIP!$A$2:$O12023,8,FALSE)</f>
        <v>Si</v>
      </c>
      <c r="K63" s="140" t="str">
        <f>VLOOKUP(E63,VIP!$A$2:$O15597,6,0)</f>
        <v>NO</v>
      </c>
      <c r="L63" s="131" t="s">
        <v>2434</v>
      </c>
      <c r="M63" s="144" t="s">
        <v>2535</v>
      </c>
      <c r="N63" s="95" t="s">
        <v>2444</v>
      </c>
      <c r="O63" s="140" t="s">
        <v>2446</v>
      </c>
      <c r="P63" s="140"/>
      <c r="Q63" s="145" t="s">
        <v>2813</v>
      </c>
    </row>
    <row r="64" spans="1:22" ht="18" x14ac:dyDescent="0.25">
      <c r="A64" s="140" t="str">
        <f>VLOOKUP(E64,'LISTADO ATM'!$A$2:$C$901,3,0)</f>
        <v>SUR</v>
      </c>
      <c r="B64" s="134" t="s">
        <v>2634</v>
      </c>
      <c r="C64" s="96">
        <v>44426.449907407405</v>
      </c>
      <c r="D64" s="96" t="s">
        <v>2441</v>
      </c>
      <c r="E64" s="134">
        <v>537</v>
      </c>
      <c r="F64" s="140" t="str">
        <f>VLOOKUP(E64,VIP!$A$2:$O15095,2,0)</f>
        <v>DRBR537</v>
      </c>
      <c r="G64" s="140" t="str">
        <f>VLOOKUP(E64,'LISTADO ATM'!$A$2:$B$900,2,0)</f>
        <v xml:space="preserve">ATM Estación Texaco Enriquillo (Barahona) </v>
      </c>
      <c r="H64" s="140" t="str">
        <f>VLOOKUP(E64,VIP!$A$2:$O20056,7,FALSE)</f>
        <v>Si</v>
      </c>
      <c r="I64" s="140" t="str">
        <f>VLOOKUP(E64,VIP!$A$2:$O12021,8,FALSE)</f>
        <v>Si</v>
      </c>
      <c r="J64" s="140" t="str">
        <f>VLOOKUP(E64,VIP!$A$2:$O11971,8,FALSE)</f>
        <v>Si</v>
      </c>
      <c r="K64" s="140" t="str">
        <f>VLOOKUP(E64,VIP!$A$2:$O15545,6,0)</f>
        <v>NO</v>
      </c>
      <c r="L64" s="131" t="s">
        <v>2434</v>
      </c>
      <c r="M64" s="144" t="s">
        <v>2535</v>
      </c>
      <c r="N64" s="95" t="s">
        <v>2444</v>
      </c>
      <c r="O64" s="140" t="s">
        <v>2445</v>
      </c>
      <c r="P64" s="140"/>
      <c r="Q64" s="145" t="s">
        <v>2814</v>
      </c>
    </row>
    <row r="65" spans="1:17" ht="18" x14ac:dyDescent="0.25">
      <c r="A65" s="140" t="str">
        <f>VLOOKUP(E65,'LISTADO ATM'!$A$2:$C$901,3,0)</f>
        <v>SUR</v>
      </c>
      <c r="B65" s="134" t="s">
        <v>2743</v>
      </c>
      <c r="C65" s="96">
        <v>44428.444282407407</v>
      </c>
      <c r="D65" s="96" t="s">
        <v>2460</v>
      </c>
      <c r="E65" s="134">
        <v>403</v>
      </c>
      <c r="F65" s="140" t="str">
        <f>VLOOKUP(E65,VIP!$A$2:$O15179,2,0)</f>
        <v>DRBR403</v>
      </c>
      <c r="G65" s="140" t="str">
        <f>VLOOKUP(E65,'LISTADO ATM'!$A$2:$B$900,2,0)</f>
        <v xml:space="preserve">ATM Oficina Vicente Noble </v>
      </c>
      <c r="H65" s="140" t="str">
        <f>VLOOKUP(E65,VIP!$A$2:$O20140,7,FALSE)</f>
        <v>Si</v>
      </c>
      <c r="I65" s="140" t="str">
        <f>VLOOKUP(E65,VIP!$A$2:$O12105,8,FALSE)</f>
        <v>Si</v>
      </c>
      <c r="J65" s="140" t="str">
        <f>VLOOKUP(E65,VIP!$A$2:$O12055,8,FALSE)</f>
        <v>Si</v>
      </c>
      <c r="K65" s="140" t="str">
        <f>VLOOKUP(E65,VIP!$A$2:$O15629,6,0)</f>
        <v>NO</v>
      </c>
      <c r="L65" s="131" t="s">
        <v>2626</v>
      </c>
      <c r="M65" s="144" t="s">
        <v>2535</v>
      </c>
      <c r="N65" s="144" t="s">
        <v>2747</v>
      </c>
      <c r="O65" s="140" t="s">
        <v>2748</v>
      </c>
      <c r="P65" s="140" t="s">
        <v>2753</v>
      </c>
      <c r="Q65" s="145" t="s">
        <v>2751</v>
      </c>
    </row>
    <row r="66" spans="1:17" ht="18" x14ac:dyDescent="0.25">
      <c r="A66" s="140" t="str">
        <f>VLOOKUP(E66,'LISTADO ATM'!$A$2:$C$901,3,0)</f>
        <v>NORTE</v>
      </c>
      <c r="B66" s="134" t="s">
        <v>2725</v>
      </c>
      <c r="C66" s="96">
        <v>44428.442164351851</v>
      </c>
      <c r="D66" s="96" t="s">
        <v>2175</v>
      </c>
      <c r="E66" s="134">
        <v>603</v>
      </c>
      <c r="F66" s="140" t="str">
        <f>VLOOKUP(E66,VIP!$A$2:$O15162,2,0)</f>
        <v>DRBR126</v>
      </c>
      <c r="G66" s="140" t="str">
        <f>VLOOKUP(E66,'LISTADO ATM'!$A$2:$B$900,2,0)</f>
        <v xml:space="preserve">ATM Zona Franca (Santiago) II </v>
      </c>
      <c r="H66" s="140" t="str">
        <f>VLOOKUP(E66,VIP!$A$2:$O20123,7,FALSE)</f>
        <v>Si</v>
      </c>
      <c r="I66" s="140" t="str">
        <f>VLOOKUP(E66,VIP!$A$2:$O12088,8,FALSE)</f>
        <v>Si</v>
      </c>
      <c r="J66" s="140" t="str">
        <f>VLOOKUP(E66,VIP!$A$2:$O12038,8,FALSE)</f>
        <v>Si</v>
      </c>
      <c r="K66" s="140" t="str">
        <f>VLOOKUP(E66,VIP!$A$2:$O15612,6,0)</f>
        <v>NO</v>
      </c>
      <c r="L66" s="131" t="s">
        <v>2626</v>
      </c>
      <c r="M66" s="144" t="s">
        <v>2535</v>
      </c>
      <c r="N66" s="95" t="s">
        <v>2444</v>
      </c>
      <c r="O66" s="140" t="s">
        <v>2583</v>
      </c>
      <c r="P66" s="140"/>
      <c r="Q66" s="145" t="s">
        <v>2766</v>
      </c>
    </row>
    <row r="67" spans="1:17" ht="18" x14ac:dyDescent="0.25">
      <c r="A67" s="140" t="str">
        <f>VLOOKUP(E67,'LISTADO ATM'!$A$2:$C$901,3,0)</f>
        <v>DISTRITO NACIONAL</v>
      </c>
      <c r="B67" s="134" t="s">
        <v>2633</v>
      </c>
      <c r="C67" s="96">
        <v>44426.333831018521</v>
      </c>
      <c r="D67" s="96" t="s">
        <v>2174</v>
      </c>
      <c r="E67" s="134">
        <v>648</v>
      </c>
      <c r="F67" s="140" t="str">
        <f>VLOOKUP(E67,VIP!$A$2:$O15088,2,0)</f>
        <v>DRBR190</v>
      </c>
      <c r="G67" s="140" t="str">
        <f>VLOOKUP(E67,'LISTADO ATM'!$A$2:$B$900,2,0)</f>
        <v xml:space="preserve">ATM Hermandad de Pensionados </v>
      </c>
      <c r="H67" s="140" t="str">
        <f>VLOOKUP(E67,VIP!$A$2:$O20049,7,FALSE)</f>
        <v>Si</v>
      </c>
      <c r="I67" s="140" t="str">
        <f>VLOOKUP(E67,VIP!$A$2:$O12014,8,FALSE)</f>
        <v>No</v>
      </c>
      <c r="J67" s="140" t="str">
        <f>VLOOKUP(E67,VIP!$A$2:$O11964,8,FALSE)</f>
        <v>No</v>
      </c>
      <c r="K67" s="140" t="str">
        <f>VLOOKUP(E67,VIP!$A$2:$O15538,6,0)</f>
        <v>NO</v>
      </c>
      <c r="L67" s="131" t="s">
        <v>2617</v>
      </c>
      <c r="M67" s="144" t="s">
        <v>2535</v>
      </c>
      <c r="N67" s="95" t="s">
        <v>2444</v>
      </c>
      <c r="O67" s="140" t="s">
        <v>2446</v>
      </c>
      <c r="P67" s="140"/>
      <c r="Q67" s="145" t="s">
        <v>2767</v>
      </c>
    </row>
    <row r="68" spans="1:17" ht="18" x14ac:dyDescent="0.25">
      <c r="A68" s="140" t="str">
        <f>VLOOKUP(E68,'LISTADO ATM'!$A$2:$C$901,3,0)</f>
        <v>ESTE</v>
      </c>
      <c r="B68" s="134" t="s">
        <v>2797</v>
      </c>
      <c r="C68" s="96">
        <v>44428.629826388889</v>
      </c>
      <c r="D68" s="96" t="s">
        <v>2460</v>
      </c>
      <c r="E68" s="134">
        <v>612</v>
      </c>
      <c r="F68" s="140" t="str">
        <f>VLOOKUP(E68,VIP!$A$2:$O15173,2,0)</f>
        <v>DRBR220</v>
      </c>
      <c r="G68" s="140" t="str">
        <f>VLOOKUP(E68,'LISTADO ATM'!$A$2:$B$900,2,0)</f>
        <v xml:space="preserve">ATM Plaza Orense (La Romana) </v>
      </c>
      <c r="H68" s="140" t="str">
        <f>VLOOKUP(E68,VIP!$A$2:$O20134,7,FALSE)</f>
        <v>Si</v>
      </c>
      <c r="I68" s="140" t="str">
        <f>VLOOKUP(E68,VIP!$A$2:$O12099,8,FALSE)</f>
        <v>Si</v>
      </c>
      <c r="J68" s="140" t="str">
        <f>VLOOKUP(E68,VIP!$A$2:$O12049,8,FALSE)</f>
        <v>Si</v>
      </c>
      <c r="K68" s="140" t="str">
        <f>VLOOKUP(E68,VIP!$A$2:$O15623,6,0)</f>
        <v>NO</v>
      </c>
      <c r="L68" s="131" t="s">
        <v>2617</v>
      </c>
      <c r="M68" s="144" t="s">
        <v>2535</v>
      </c>
      <c r="N68" s="144" t="s">
        <v>2747</v>
      </c>
      <c r="O68" s="140" t="s">
        <v>2748</v>
      </c>
      <c r="P68" s="140" t="s">
        <v>2753</v>
      </c>
      <c r="Q68" s="145" t="s">
        <v>2617</v>
      </c>
    </row>
    <row r="69" spans="1:17" ht="18" x14ac:dyDescent="0.25">
      <c r="A69" s="140" t="str">
        <f>VLOOKUP(E69,'LISTADO ATM'!$A$2:$C$901,3,0)</f>
        <v>NORTE</v>
      </c>
      <c r="B69" s="134" t="s">
        <v>2775</v>
      </c>
      <c r="C69" s="96">
        <v>44428.630787037036</v>
      </c>
      <c r="D69" s="96" t="s">
        <v>2175</v>
      </c>
      <c r="E69" s="134">
        <v>3</v>
      </c>
      <c r="F69" s="140" t="str">
        <f>VLOOKUP(E69,VIP!$A$2:$O15152,2,0)</f>
        <v>DRBR003</v>
      </c>
      <c r="G69" s="140" t="str">
        <f>VLOOKUP(E69,'LISTADO ATM'!$A$2:$B$900,2,0)</f>
        <v>ATM Autoservicio La Vega Real</v>
      </c>
      <c r="H69" s="140" t="str">
        <f>VLOOKUP(E69,VIP!$A$2:$O20113,7,FALSE)</f>
        <v>Si</v>
      </c>
      <c r="I69" s="140" t="str">
        <f>VLOOKUP(E69,VIP!$A$2:$O12078,8,FALSE)</f>
        <v>Si</v>
      </c>
      <c r="J69" s="140" t="str">
        <f>VLOOKUP(E69,VIP!$A$2:$O12028,8,FALSE)</f>
        <v>Si</v>
      </c>
      <c r="K69" s="140" t="str">
        <f>VLOOKUP(E69,VIP!$A$2:$O15602,6,0)</f>
        <v>NO</v>
      </c>
      <c r="L69" s="131" t="s">
        <v>2819</v>
      </c>
      <c r="M69" s="144" t="s">
        <v>2535</v>
      </c>
      <c r="N69" s="95" t="s">
        <v>2444</v>
      </c>
      <c r="O69" s="140" t="s">
        <v>2583</v>
      </c>
      <c r="P69" s="140" t="s">
        <v>2675</v>
      </c>
      <c r="Q69" s="145" t="s">
        <v>2870</v>
      </c>
    </row>
    <row r="70" spans="1:17" ht="18" x14ac:dyDescent="0.25">
      <c r="A70" s="140" t="str">
        <f>VLOOKUP(E70,'LISTADO ATM'!$A$2:$C$901,3,0)</f>
        <v>DISTRITO NACIONAL</v>
      </c>
      <c r="B70" s="134" t="s">
        <v>2644</v>
      </c>
      <c r="C70" s="96">
        <v>44427.341944444444</v>
      </c>
      <c r="D70" s="96" t="s">
        <v>2174</v>
      </c>
      <c r="E70" s="134">
        <v>243</v>
      </c>
      <c r="F70" s="140" t="str">
        <f>VLOOKUP(E70,VIP!$A$2:$O15132,2,0)</f>
        <v>DRBR243</v>
      </c>
      <c r="G70" s="140" t="str">
        <f>VLOOKUP(E70,'LISTADO ATM'!$A$2:$B$900,2,0)</f>
        <v xml:space="preserve">ATM Autoservicio Plaza Central  </v>
      </c>
      <c r="H70" s="140" t="str">
        <f>VLOOKUP(E70,VIP!$A$2:$O20093,7,FALSE)</f>
        <v>Si</v>
      </c>
      <c r="I70" s="140" t="str">
        <f>VLOOKUP(E70,VIP!$A$2:$O12058,8,FALSE)</f>
        <v>Si</v>
      </c>
      <c r="J70" s="140" t="str">
        <f>VLOOKUP(E70,VIP!$A$2:$O12008,8,FALSE)</f>
        <v>Si</v>
      </c>
      <c r="K70" s="140" t="str">
        <f>VLOOKUP(E70,VIP!$A$2:$O15582,6,0)</f>
        <v>SI</v>
      </c>
      <c r="L70" s="131" t="s">
        <v>2693</v>
      </c>
      <c r="M70" s="144" t="s">
        <v>2535</v>
      </c>
      <c r="N70" s="95" t="s">
        <v>2444</v>
      </c>
      <c r="O70" s="140" t="s">
        <v>2446</v>
      </c>
      <c r="P70" s="140"/>
      <c r="Q70" s="145" t="s">
        <v>2708</v>
      </c>
    </row>
    <row r="71" spans="1:17" ht="18" x14ac:dyDescent="0.25">
      <c r="A71" s="140" t="str">
        <f>VLOOKUP(E71,'LISTADO ATM'!$A$2:$C$901,3,0)</f>
        <v>ESTE</v>
      </c>
      <c r="B71" s="134" t="s">
        <v>2692</v>
      </c>
      <c r="C71" s="96">
        <v>44427.988368055558</v>
      </c>
      <c r="D71" s="96" t="s">
        <v>2174</v>
      </c>
      <c r="E71" s="134">
        <v>330</v>
      </c>
      <c r="F71" s="140" t="str">
        <f>VLOOKUP(E71,VIP!$A$2:$O15147,2,0)</f>
        <v>DRBR330</v>
      </c>
      <c r="G71" s="140" t="str">
        <f>VLOOKUP(E71,'LISTADO ATM'!$A$2:$B$900,2,0)</f>
        <v xml:space="preserve">ATM Oficina Boulevard (Higuey) </v>
      </c>
      <c r="H71" s="140" t="str">
        <f>VLOOKUP(E71,VIP!$A$2:$O20108,7,FALSE)</f>
        <v>Si</v>
      </c>
      <c r="I71" s="140" t="str">
        <f>VLOOKUP(E71,VIP!$A$2:$O12073,8,FALSE)</f>
        <v>Si</v>
      </c>
      <c r="J71" s="140" t="str">
        <f>VLOOKUP(E71,VIP!$A$2:$O12023,8,FALSE)</f>
        <v>Si</v>
      </c>
      <c r="K71" s="140" t="str">
        <f>VLOOKUP(E71,VIP!$A$2:$O15597,6,0)</f>
        <v>SI</v>
      </c>
      <c r="L71" s="131" t="s">
        <v>2693</v>
      </c>
      <c r="M71" s="144" t="s">
        <v>2535</v>
      </c>
      <c r="N71" s="95" t="s">
        <v>2444</v>
      </c>
      <c r="O71" s="140" t="s">
        <v>2446</v>
      </c>
      <c r="P71" s="140"/>
      <c r="Q71" s="145" t="s">
        <v>2766</v>
      </c>
    </row>
    <row r="72" spans="1:17" ht="18" x14ac:dyDescent="0.25">
      <c r="A72" s="140" t="str">
        <f>VLOOKUP(E72,'LISTADO ATM'!$A$2:$C$901,3,0)</f>
        <v>DISTRITO NACIONAL</v>
      </c>
      <c r="B72" s="134" t="s">
        <v>2842</v>
      </c>
      <c r="C72" s="96">
        <v>44428.765208333331</v>
      </c>
      <c r="D72" s="96" t="s">
        <v>2460</v>
      </c>
      <c r="E72" s="134">
        <v>914</v>
      </c>
      <c r="F72" s="140" t="str">
        <f>VLOOKUP(E72,VIP!$A$2:$O15187,2,0)</f>
        <v>DRBR914</v>
      </c>
      <c r="G72" s="140" t="str">
        <f>VLOOKUP(E72,'LISTADO ATM'!$A$2:$B$900,2,0)</f>
        <v xml:space="preserve">ATM Clínica Abreu </v>
      </c>
      <c r="H72" s="140" t="str">
        <f>VLOOKUP(E72,VIP!$A$2:$O20148,7,FALSE)</f>
        <v>Si</v>
      </c>
      <c r="I72" s="140" t="str">
        <f>VLOOKUP(E72,VIP!$A$2:$O12113,8,FALSE)</f>
        <v>No</v>
      </c>
      <c r="J72" s="140" t="str">
        <f>VLOOKUP(E72,VIP!$A$2:$O12063,8,FALSE)</f>
        <v>No</v>
      </c>
      <c r="K72" s="140" t="str">
        <f>VLOOKUP(E72,VIP!$A$2:$O15637,6,0)</f>
        <v>NO</v>
      </c>
      <c r="L72" s="131" t="s">
        <v>2837</v>
      </c>
      <c r="M72" s="144" t="s">
        <v>2535</v>
      </c>
      <c r="N72" s="95" t="s">
        <v>2747</v>
      </c>
      <c r="O72" s="140" t="s">
        <v>2838</v>
      </c>
      <c r="P72" s="140" t="s">
        <v>2753</v>
      </c>
      <c r="Q72" s="145" t="s">
        <v>2873</v>
      </c>
    </row>
    <row r="73" spans="1:17" ht="18" x14ac:dyDescent="0.25">
      <c r="A73" s="140" t="str">
        <f>VLOOKUP(E73,'LISTADO ATM'!$A$2:$C$901,3,0)</f>
        <v>NORTE</v>
      </c>
      <c r="B73" s="134" t="s">
        <v>2856</v>
      </c>
      <c r="C73" s="96">
        <v>44428.689340277779</v>
      </c>
      <c r="D73" s="96" t="s">
        <v>2460</v>
      </c>
      <c r="E73" s="134">
        <v>604</v>
      </c>
      <c r="F73" s="140" t="str">
        <f>VLOOKUP(E73,VIP!$A$2:$O15200,2,0)</f>
        <v>DRBR401</v>
      </c>
      <c r="G73" s="140" t="str">
        <f>VLOOKUP(E73,'LISTADO ATM'!$A$2:$B$900,2,0)</f>
        <v xml:space="preserve">ATM Oficina Estancia Nueva (Moca) </v>
      </c>
      <c r="H73" s="140" t="str">
        <f>VLOOKUP(E73,VIP!$A$2:$O20161,7,FALSE)</f>
        <v>Si</v>
      </c>
      <c r="I73" s="140" t="str">
        <f>VLOOKUP(E73,VIP!$A$2:$O12126,8,FALSE)</f>
        <v>Si</v>
      </c>
      <c r="J73" s="140" t="str">
        <f>VLOOKUP(E73,VIP!$A$2:$O12076,8,FALSE)</f>
        <v>Si</v>
      </c>
      <c r="K73" s="140" t="str">
        <f>VLOOKUP(E73,VIP!$A$2:$O15650,6,0)</f>
        <v>NO</v>
      </c>
      <c r="L73" s="131" t="s">
        <v>2837</v>
      </c>
      <c r="M73" s="144" t="s">
        <v>2535</v>
      </c>
      <c r="N73" s="95" t="s">
        <v>2747</v>
      </c>
      <c r="O73" s="140" t="s">
        <v>2848</v>
      </c>
      <c r="P73" s="140" t="s">
        <v>2753</v>
      </c>
      <c r="Q73" s="145" t="s">
        <v>2875</v>
      </c>
    </row>
    <row r="74" spans="1:17" ht="18" x14ac:dyDescent="0.25">
      <c r="A74" s="140" t="str">
        <f>VLOOKUP(E74,'LISTADO ATM'!$A$2:$C$901,3,0)</f>
        <v>DISTRITO NACIONAL</v>
      </c>
      <c r="B74" s="134" t="s">
        <v>2843</v>
      </c>
      <c r="C74" s="96">
        <v>44428.760150462964</v>
      </c>
      <c r="D74" s="96" t="s">
        <v>2460</v>
      </c>
      <c r="E74" s="134">
        <v>557</v>
      </c>
      <c r="F74" s="140" t="str">
        <f>VLOOKUP(E74,VIP!$A$2:$O15188,2,0)</f>
        <v>DRBR022</v>
      </c>
      <c r="G74" s="140" t="str">
        <f>VLOOKUP(E74,'LISTADO ATM'!$A$2:$B$900,2,0)</f>
        <v xml:space="preserve">ATM Multicentro La Sirena Ave. Mella </v>
      </c>
      <c r="H74" s="140" t="str">
        <f>VLOOKUP(E74,VIP!$A$2:$O20149,7,FALSE)</f>
        <v>Si</v>
      </c>
      <c r="I74" s="140" t="str">
        <f>VLOOKUP(E74,VIP!$A$2:$O12114,8,FALSE)</f>
        <v>Si</v>
      </c>
      <c r="J74" s="140" t="str">
        <f>VLOOKUP(E74,VIP!$A$2:$O12064,8,FALSE)</f>
        <v>Si</v>
      </c>
      <c r="K74" s="140" t="str">
        <f>VLOOKUP(E74,VIP!$A$2:$O15638,6,0)</f>
        <v>SI</v>
      </c>
      <c r="L74" s="131" t="s">
        <v>2837</v>
      </c>
      <c r="M74" s="144" t="s">
        <v>2535</v>
      </c>
      <c r="N74" s="95" t="s">
        <v>2747</v>
      </c>
      <c r="O74" s="140" t="s">
        <v>2838</v>
      </c>
      <c r="P74" s="140" t="s">
        <v>2753</v>
      </c>
      <c r="Q74" s="145" t="s">
        <v>2874</v>
      </c>
    </row>
    <row r="75" spans="1:17" ht="18" x14ac:dyDescent="0.25">
      <c r="A75" s="140" t="str">
        <f>VLOOKUP(E75,'LISTADO ATM'!$A$2:$C$901,3,0)</f>
        <v>DISTRITO NACIONAL</v>
      </c>
      <c r="B75" s="134" t="s">
        <v>2836</v>
      </c>
      <c r="C75" s="96">
        <v>44428.779780092591</v>
      </c>
      <c r="D75" s="96" t="s">
        <v>2460</v>
      </c>
      <c r="E75" s="134">
        <v>590</v>
      </c>
      <c r="F75" s="140" t="str">
        <f>VLOOKUP(E75,VIP!$A$2:$O15183,2,0)</f>
        <v>DRBR177</v>
      </c>
      <c r="G75" s="140" t="str">
        <f>VLOOKUP(E75,'LISTADO ATM'!$A$2:$B$900,2,0)</f>
        <v xml:space="preserve">ATM Olé Aut. Las Américas </v>
      </c>
      <c r="H75" s="140" t="str">
        <f>VLOOKUP(E75,VIP!$A$2:$O20144,7,FALSE)</f>
        <v>Si</v>
      </c>
      <c r="I75" s="140" t="str">
        <f>VLOOKUP(E75,VIP!$A$2:$O12109,8,FALSE)</f>
        <v>Si</v>
      </c>
      <c r="J75" s="140" t="str">
        <f>VLOOKUP(E75,VIP!$A$2:$O12059,8,FALSE)</f>
        <v>Si</v>
      </c>
      <c r="K75" s="140" t="str">
        <f>VLOOKUP(E75,VIP!$A$2:$O15633,6,0)</f>
        <v>SI</v>
      </c>
      <c r="L75" s="131" t="s">
        <v>2837</v>
      </c>
      <c r="M75" s="144" t="s">
        <v>2535</v>
      </c>
      <c r="N75" s="95" t="s">
        <v>2747</v>
      </c>
      <c r="O75" s="140" t="s">
        <v>2838</v>
      </c>
      <c r="P75" s="140" t="s">
        <v>2753</v>
      </c>
      <c r="Q75" s="145" t="s">
        <v>2871</v>
      </c>
    </row>
    <row r="76" spans="1:17" ht="18" x14ac:dyDescent="0.25">
      <c r="A76" s="140" t="str">
        <f>VLOOKUP(E76,'LISTADO ATM'!$A$2:$C$901,3,0)</f>
        <v>NORTE</v>
      </c>
      <c r="B76" s="134" t="s">
        <v>2841</v>
      </c>
      <c r="C76" s="96">
        <v>44428.7659375</v>
      </c>
      <c r="D76" s="96" t="s">
        <v>2460</v>
      </c>
      <c r="E76" s="134">
        <v>492</v>
      </c>
      <c r="F76" s="140" t="str">
        <f>VLOOKUP(E76,VIP!$A$2:$O15186,2,0)</f>
        <v>DRBR492</v>
      </c>
      <c r="G76" s="140" t="str">
        <f>VLOOKUP(E76,'LISTADO ATM'!$A$2:$B$900,2,0)</f>
        <v>ATM S/M Nacional  El Dorado Santiago</v>
      </c>
      <c r="H76" s="140" t="str">
        <f>VLOOKUP(E76,VIP!$A$2:$O20147,7,FALSE)</f>
        <v>N/A</v>
      </c>
      <c r="I76" s="140" t="str">
        <f>VLOOKUP(E76,VIP!$A$2:$O12112,8,FALSE)</f>
        <v>N/A</v>
      </c>
      <c r="J76" s="140" t="str">
        <f>VLOOKUP(E76,VIP!$A$2:$O12062,8,FALSE)</f>
        <v>N/A</v>
      </c>
      <c r="K76" s="140" t="str">
        <f>VLOOKUP(E76,VIP!$A$2:$O15636,6,0)</f>
        <v>N/A</v>
      </c>
      <c r="L76" s="131" t="s">
        <v>2837</v>
      </c>
      <c r="M76" s="144" t="s">
        <v>2535</v>
      </c>
      <c r="N76" s="95" t="s">
        <v>2747</v>
      </c>
      <c r="O76" s="140" t="s">
        <v>2838</v>
      </c>
      <c r="P76" s="140" t="s">
        <v>2753</v>
      </c>
      <c r="Q76" s="145" t="s">
        <v>2872</v>
      </c>
    </row>
    <row r="77" spans="1:17" ht="18" x14ac:dyDescent="0.25">
      <c r="A77" s="140" t="str">
        <f>VLOOKUP(E77,'LISTADO ATM'!$A$2:$C$901,3,0)</f>
        <v>NORTE</v>
      </c>
      <c r="B77" s="134" t="s">
        <v>2834</v>
      </c>
      <c r="C77" s="96">
        <v>44428.780555555553</v>
      </c>
      <c r="D77" s="96" t="s">
        <v>2175</v>
      </c>
      <c r="E77" s="134">
        <v>807</v>
      </c>
      <c r="F77" s="140" t="str">
        <f>VLOOKUP(E77,VIP!$A$2:$O15182,2,0)</f>
        <v>DRBR207</v>
      </c>
      <c r="G77" s="140" t="str">
        <f>VLOOKUP(E77,'LISTADO ATM'!$A$2:$B$900,2,0)</f>
        <v xml:space="preserve">ATM S/M Morel (Mao) </v>
      </c>
      <c r="H77" s="140" t="str">
        <f>VLOOKUP(E77,VIP!$A$2:$O20143,7,FALSE)</f>
        <v>Si</v>
      </c>
      <c r="I77" s="140" t="str">
        <f>VLOOKUP(E77,VIP!$A$2:$O12108,8,FALSE)</f>
        <v>Si</v>
      </c>
      <c r="J77" s="140" t="str">
        <f>VLOOKUP(E77,VIP!$A$2:$O12058,8,FALSE)</f>
        <v>Si</v>
      </c>
      <c r="K77" s="140" t="str">
        <f>VLOOKUP(E77,VIP!$A$2:$O15632,6,0)</f>
        <v>SI</v>
      </c>
      <c r="L77" s="131" t="s">
        <v>2835</v>
      </c>
      <c r="M77" s="144" t="s">
        <v>2535</v>
      </c>
      <c r="N77" s="95" t="s">
        <v>2444</v>
      </c>
      <c r="O77" s="140" t="s">
        <v>2583</v>
      </c>
      <c r="P77" s="140" t="s">
        <v>2675</v>
      </c>
      <c r="Q77" s="145" t="s">
        <v>2869</v>
      </c>
    </row>
    <row r="78" spans="1:17" ht="18" x14ac:dyDescent="0.25">
      <c r="A78" s="140" t="str">
        <f>VLOOKUP(E78,'LISTADO ATM'!$A$2:$C$901,3,0)</f>
        <v>DISTRITO NACIONAL</v>
      </c>
      <c r="B78" s="134" t="s">
        <v>2668</v>
      </c>
      <c r="C78" s="96">
        <v>44427.704189814816</v>
      </c>
      <c r="D78" s="96" t="s">
        <v>2174</v>
      </c>
      <c r="E78" s="134">
        <v>610</v>
      </c>
      <c r="F78" s="140" t="str">
        <f>VLOOKUP(E78,VIP!$A$2:$O15158,2,0)</f>
        <v>DRBR610</v>
      </c>
      <c r="G78" s="140" t="str">
        <f>VLOOKUP(E78,'LISTADO ATM'!$A$2:$B$900,2,0)</f>
        <v xml:space="preserve">ATM EDEESTE </v>
      </c>
      <c r="H78" s="140" t="str">
        <f>VLOOKUP(E78,VIP!$A$2:$O20119,7,FALSE)</f>
        <v>Si</v>
      </c>
      <c r="I78" s="140" t="str">
        <f>VLOOKUP(E78,VIP!$A$2:$O12084,8,FALSE)</f>
        <v>Si</v>
      </c>
      <c r="J78" s="140" t="str">
        <f>VLOOKUP(E78,VIP!$A$2:$O12034,8,FALSE)</f>
        <v>Si</v>
      </c>
      <c r="K78" s="140" t="str">
        <f>VLOOKUP(E78,VIP!$A$2:$O15608,6,0)</f>
        <v>NO</v>
      </c>
      <c r="L78" s="131" t="s">
        <v>2631</v>
      </c>
      <c r="M78" s="144" t="s">
        <v>2535</v>
      </c>
      <c r="N78" s="95" t="s">
        <v>2608</v>
      </c>
      <c r="O78" s="140" t="s">
        <v>2446</v>
      </c>
      <c r="P78" s="140" t="s">
        <v>2675</v>
      </c>
      <c r="Q78" s="145" t="s">
        <v>2707</v>
      </c>
    </row>
    <row r="79" spans="1:17" ht="18" x14ac:dyDescent="0.25">
      <c r="A79" s="140" t="str">
        <f>VLOOKUP(E79,'LISTADO ATM'!$A$2:$C$901,3,0)</f>
        <v>ESTE</v>
      </c>
      <c r="B79" s="134" t="s">
        <v>2659</v>
      </c>
      <c r="C79" s="96">
        <v>44427.794675925928</v>
      </c>
      <c r="D79" s="96" t="s">
        <v>2174</v>
      </c>
      <c r="E79" s="134">
        <v>211</v>
      </c>
      <c r="F79" s="140" t="str">
        <f>VLOOKUP(E79,VIP!$A$2:$O15142,2,0)</f>
        <v>DRBR211</v>
      </c>
      <c r="G79" s="140" t="str">
        <f>VLOOKUP(E79,'LISTADO ATM'!$A$2:$B$900,2,0)</f>
        <v xml:space="preserve">ATM Oficina La Romana I </v>
      </c>
      <c r="H79" s="140" t="str">
        <f>VLOOKUP(E79,VIP!$A$2:$O20103,7,FALSE)</f>
        <v>Si</v>
      </c>
      <c r="I79" s="140" t="str">
        <f>VLOOKUP(E79,VIP!$A$2:$O12068,8,FALSE)</f>
        <v>Si</v>
      </c>
      <c r="J79" s="140" t="str">
        <f>VLOOKUP(E79,VIP!$A$2:$O12018,8,FALSE)</f>
        <v>Si</v>
      </c>
      <c r="K79" s="140" t="str">
        <f>VLOOKUP(E79,VIP!$A$2:$O15592,6,0)</f>
        <v>NO</v>
      </c>
      <c r="L79" s="131" t="s">
        <v>2631</v>
      </c>
      <c r="M79" s="144" t="s">
        <v>2535</v>
      </c>
      <c r="N79" s="95" t="s">
        <v>2444</v>
      </c>
      <c r="O79" s="140" t="s">
        <v>2446</v>
      </c>
      <c r="P79" s="140" t="s">
        <v>2675</v>
      </c>
      <c r="Q79" s="145" t="s">
        <v>2706</v>
      </c>
    </row>
    <row r="80" spans="1:17" ht="18" x14ac:dyDescent="0.25">
      <c r="A80" s="140" t="str">
        <f>VLOOKUP(E80,'LISTADO ATM'!$A$2:$C$901,3,0)</f>
        <v>NORTE</v>
      </c>
      <c r="B80" s="134" t="s">
        <v>2639</v>
      </c>
      <c r="C80" s="96">
        <v>44426.769629629627</v>
      </c>
      <c r="D80" s="96" t="s">
        <v>2175</v>
      </c>
      <c r="E80" s="134">
        <v>538</v>
      </c>
      <c r="F80" s="140" t="str">
        <f>VLOOKUP(E80,VIP!$A$2:$O15132,2,0)</f>
        <v>DRBR538</v>
      </c>
      <c r="G80" s="140" t="str">
        <f>VLOOKUP(E80,'LISTADO ATM'!$A$2:$B$900,2,0)</f>
        <v>ATM  Autoservicio San Fco. Macorís</v>
      </c>
      <c r="H80" s="140" t="str">
        <f>VLOOKUP(E80,VIP!$A$2:$O20093,7,FALSE)</f>
        <v>Si</v>
      </c>
      <c r="I80" s="140" t="str">
        <f>VLOOKUP(E80,VIP!$A$2:$O12058,8,FALSE)</f>
        <v>Si</v>
      </c>
      <c r="J80" s="140" t="str">
        <f>VLOOKUP(E80,VIP!$A$2:$O12008,8,FALSE)</f>
        <v>Si</v>
      </c>
      <c r="K80" s="140" t="str">
        <f>VLOOKUP(E80,VIP!$A$2:$O15582,6,0)</f>
        <v>NO</v>
      </c>
      <c r="L80" s="131" t="s">
        <v>2631</v>
      </c>
      <c r="M80" s="144" t="s">
        <v>2535</v>
      </c>
      <c r="N80" s="95" t="s">
        <v>2444</v>
      </c>
      <c r="O80" s="140" t="s">
        <v>2583</v>
      </c>
      <c r="P80" s="140" t="s">
        <v>2675</v>
      </c>
      <c r="Q80" s="145" t="s">
        <v>2765</v>
      </c>
    </row>
    <row r="81" spans="1:17" ht="18" x14ac:dyDescent="0.25">
      <c r="A81" s="140" t="str">
        <f>VLOOKUP(E81,'LISTADO ATM'!$A$2:$C$901,3,0)</f>
        <v>SUR</v>
      </c>
      <c r="B81" s="134" t="s">
        <v>2807</v>
      </c>
      <c r="C81" s="96">
        <v>44428.637708333335</v>
      </c>
      <c r="D81" s="96" t="s">
        <v>2460</v>
      </c>
      <c r="E81" s="134">
        <v>101</v>
      </c>
      <c r="F81" s="140" t="str">
        <f>VLOOKUP(E81,VIP!$A$2:$O15179,2,0)</f>
        <v>DRBR101</v>
      </c>
      <c r="G81" s="140" t="str">
        <f>VLOOKUP(E81,'LISTADO ATM'!$A$2:$B$900,2,0)</f>
        <v xml:space="preserve">ATM Oficina San Juan de la Maguana I </v>
      </c>
      <c r="H81" s="140" t="str">
        <f>VLOOKUP(E81,VIP!$A$2:$O20140,7,FALSE)</f>
        <v>Si</v>
      </c>
      <c r="I81" s="140" t="str">
        <f>VLOOKUP(E81,VIP!$A$2:$O12105,8,FALSE)</f>
        <v>Si</v>
      </c>
      <c r="J81" s="140" t="str">
        <f>VLOOKUP(E81,VIP!$A$2:$O12055,8,FALSE)</f>
        <v>Si</v>
      </c>
      <c r="K81" s="140" t="str">
        <f>VLOOKUP(E81,VIP!$A$2:$O15629,6,0)</f>
        <v>SI</v>
      </c>
      <c r="L81" s="131" t="s">
        <v>2410</v>
      </c>
      <c r="M81" s="144" t="s">
        <v>2535</v>
      </c>
      <c r="N81" s="95" t="s">
        <v>2444</v>
      </c>
      <c r="O81" s="140" t="s">
        <v>2740</v>
      </c>
      <c r="P81" s="140"/>
      <c r="Q81" s="145" t="s">
        <v>2876</v>
      </c>
    </row>
    <row r="82" spans="1:17" ht="18" x14ac:dyDescent="0.25">
      <c r="A82" s="140" t="str">
        <f>VLOOKUP(E82,'LISTADO ATM'!$A$2:$C$901,3,0)</f>
        <v>DISTRITO NACIONAL</v>
      </c>
      <c r="B82" s="134" t="s">
        <v>2655</v>
      </c>
      <c r="C82" s="96">
        <v>44427.647314814814</v>
      </c>
      <c r="D82" s="96" t="s">
        <v>2460</v>
      </c>
      <c r="E82" s="134">
        <v>514</v>
      </c>
      <c r="F82" s="140" t="str">
        <f>VLOOKUP(E82,VIP!$A$2:$O15140,2,0)</f>
        <v>DRBR514</v>
      </c>
      <c r="G82" s="140" t="str">
        <f>VLOOKUP(E82,'LISTADO ATM'!$A$2:$B$900,2,0)</f>
        <v>ATM Autoservicio Charles de Gaulle</v>
      </c>
      <c r="H82" s="140" t="str">
        <f>VLOOKUP(E82,VIP!$A$2:$O20101,7,FALSE)</f>
        <v>Si</v>
      </c>
      <c r="I82" s="140" t="str">
        <f>VLOOKUP(E82,VIP!$A$2:$O12066,8,FALSE)</f>
        <v>No</v>
      </c>
      <c r="J82" s="140" t="str">
        <f>VLOOKUP(E82,VIP!$A$2:$O12016,8,FALSE)</f>
        <v>No</v>
      </c>
      <c r="K82" s="140" t="str">
        <f>VLOOKUP(E82,VIP!$A$2:$O15590,6,0)</f>
        <v>NO</v>
      </c>
      <c r="L82" s="131" t="s">
        <v>2410</v>
      </c>
      <c r="M82" s="144" t="s">
        <v>2535</v>
      </c>
      <c r="N82" s="95" t="s">
        <v>2444</v>
      </c>
      <c r="O82" s="140" t="s">
        <v>2461</v>
      </c>
      <c r="P82" s="140"/>
      <c r="Q82" s="145" t="s">
        <v>2711</v>
      </c>
    </row>
    <row r="83" spans="1:17" ht="18" x14ac:dyDescent="0.25">
      <c r="A83" s="140" t="str">
        <f>VLOOKUP(E83,'LISTADO ATM'!$A$2:$C$901,3,0)</f>
        <v>DISTRITO NACIONAL</v>
      </c>
      <c r="B83" s="134" t="s">
        <v>2682</v>
      </c>
      <c r="C83" s="96">
        <v>44427.916597222225</v>
      </c>
      <c r="D83" s="96" t="s">
        <v>2460</v>
      </c>
      <c r="E83" s="134">
        <v>813</v>
      </c>
      <c r="F83" s="140" t="str">
        <f>VLOOKUP(E83,VIP!$A$2:$O15143,2,0)</f>
        <v>DRBR815</v>
      </c>
      <c r="G83" s="140" t="str">
        <f>VLOOKUP(E83,'LISTADO ATM'!$A$2:$B$900,2,0)</f>
        <v>ATM Occidental Mall</v>
      </c>
      <c r="H83" s="140" t="str">
        <f>VLOOKUP(E83,VIP!$A$2:$O20104,7,FALSE)</f>
        <v>Si</v>
      </c>
      <c r="I83" s="140" t="str">
        <f>VLOOKUP(E83,VIP!$A$2:$O12069,8,FALSE)</f>
        <v>Si</v>
      </c>
      <c r="J83" s="140" t="str">
        <f>VLOOKUP(E83,VIP!$A$2:$O12019,8,FALSE)</f>
        <v>Si</v>
      </c>
      <c r="K83" s="140" t="str">
        <f>VLOOKUP(E83,VIP!$A$2:$O15593,6,0)</f>
        <v>NO</v>
      </c>
      <c r="L83" s="131" t="s">
        <v>2410</v>
      </c>
      <c r="M83" s="144" t="s">
        <v>2535</v>
      </c>
      <c r="N83" s="95" t="s">
        <v>2444</v>
      </c>
      <c r="O83" s="140" t="s">
        <v>2461</v>
      </c>
      <c r="P83" s="140"/>
      <c r="Q83" s="145" t="s">
        <v>2709</v>
      </c>
    </row>
    <row r="84" spans="1:17" ht="18" x14ac:dyDescent="0.25">
      <c r="A84" s="140" t="str">
        <f>VLOOKUP(E84,'LISTADO ATM'!$A$2:$C$901,3,0)</f>
        <v>ESTE</v>
      </c>
      <c r="B84" s="134" t="s">
        <v>2691</v>
      </c>
      <c r="C84" s="96">
        <v>44428.019513888888</v>
      </c>
      <c r="D84" s="96" t="s">
        <v>2460</v>
      </c>
      <c r="E84" s="134">
        <v>912</v>
      </c>
      <c r="F84" s="140" t="str">
        <f>VLOOKUP(E84,VIP!$A$2:$O15146,2,0)</f>
        <v>DRBR973</v>
      </c>
      <c r="G84" s="140" t="str">
        <f>VLOOKUP(E84,'LISTADO ATM'!$A$2:$B$900,2,0)</f>
        <v xml:space="preserve">ATM Oficina San Pedro II </v>
      </c>
      <c r="H84" s="140" t="str">
        <f>VLOOKUP(E84,VIP!$A$2:$O20107,7,FALSE)</f>
        <v>Si</v>
      </c>
      <c r="I84" s="140" t="str">
        <f>VLOOKUP(E84,VIP!$A$2:$O12072,8,FALSE)</f>
        <v>Si</v>
      </c>
      <c r="J84" s="140" t="str">
        <f>VLOOKUP(E84,VIP!$A$2:$O12022,8,FALSE)</f>
        <v>Si</v>
      </c>
      <c r="K84" s="140" t="str">
        <f>VLOOKUP(E84,VIP!$A$2:$O15596,6,0)</f>
        <v>SI</v>
      </c>
      <c r="L84" s="131" t="s">
        <v>2410</v>
      </c>
      <c r="M84" s="144" t="s">
        <v>2535</v>
      </c>
      <c r="N84" s="95" t="s">
        <v>2444</v>
      </c>
      <c r="O84" s="140" t="s">
        <v>2461</v>
      </c>
      <c r="P84" s="140"/>
      <c r="Q84" s="145" t="s">
        <v>2709</v>
      </c>
    </row>
    <row r="85" spans="1:17" ht="18" x14ac:dyDescent="0.25">
      <c r="A85" s="140" t="str">
        <f>VLOOKUP(E85,'LISTADO ATM'!$A$2:$C$901,3,0)</f>
        <v>DISTRITO NACIONAL</v>
      </c>
      <c r="B85" s="134" t="s">
        <v>2716</v>
      </c>
      <c r="C85" s="96">
        <v>44428.453159722223</v>
      </c>
      <c r="D85" s="96" t="s">
        <v>2441</v>
      </c>
      <c r="E85" s="134">
        <v>755</v>
      </c>
      <c r="F85" s="140" t="str">
        <f>VLOOKUP(E85,VIP!$A$2:$O15153,2,0)</f>
        <v>DRBR755</v>
      </c>
      <c r="G85" s="140" t="str">
        <f>VLOOKUP(E85,'LISTADO ATM'!$A$2:$B$900,2,0)</f>
        <v xml:space="preserve">ATM Oficina Galería del Este (Plaza) </v>
      </c>
      <c r="H85" s="140" t="str">
        <f>VLOOKUP(E85,VIP!$A$2:$O20114,7,FALSE)</f>
        <v>Si</v>
      </c>
      <c r="I85" s="140" t="str">
        <f>VLOOKUP(E85,VIP!$A$2:$O12079,8,FALSE)</f>
        <v>Si</v>
      </c>
      <c r="J85" s="140" t="str">
        <f>VLOOKUP(E85,VIP!$A$2:$O12029,8,FALSE)</f>
        <v>Si</v>
      </c>
      <c r="K85" s="140" t="str">
        <f>VLOOKUP(E85,VIP!$A$2:$O15603,6,0)</f>
        <v>NO</v>
      </c>
      <c r="L85" s="131" t="s">
        <v>2410</v>
      </c>
      <c r="M85" s="144" t="s">
        <v>2535</v>
      </c>
      <c r="N85" s="95" t="s">
        <v>2444</v>
      </c>
      <c r="O85" s="140" t="s">
        <v>2445</v>
      </c>
      <c r="P85" s="140"/>
      <c r="Q85" s="145" t="s">
        <v>2771</v>
      </c>
    </row>
    <row r="86" spans="1:17" ht="18" x14ac:dyDescent="0.25">
      <c r="A86" s="140" t="str">
        <f>VLOOKUP(E86,'LISTADO ATM'!$A$2:$C$901,3,0)</f>
        <v>DISTRITO NACIONAL</v>
      </c>
      <c r="B86" s="134" t="s">
        <v>2715</v>
      </c>
      <c r="C86" s="96">
        <v>44428.45994212963</v>
      </c>
      <c r="D86" s="96" t="s">
        <v>2460</v>
      </c>
      <c r="E86" s="134">
        <v>314</v>
      </c>
      <c r="F86" s="140" t="str">
        <f>VLOOKUP(E86,VIP!$A$2:$O15152,2,0)</f>
        <v>DRBR314</v>
      </c>
      <c r="G86" s="140" t="str">
        <f>VLOOKUP(E86,'LISTADO ATM'!$A$2:$B$900,2,0)</f>
        <v xml:space="preserve">ATM UNP Cambita Garabito (San Cristóbal) </v>
      </c>
      <c r="H86" s="140" t="str">
        <f>VLOOKUP(E86,VIP!$A$2:$O20113,7,FALSE)</f>
        <v>Si</v>
      </c>
      <c r="I86" s="140" t="str">
        <f>VLOOKUP(E86,VIP!$A$2:$O12078,8,FALSE)</f>
        <v>Si</v>
      </c>
      <c r="J86" s="140" t="str">
        <f>VLOOKUP(E86,VIP!$A$2:$O12028,8,FALSE)</f>
        <v>Si</v>
      </c>
      <c r="K86" s="140" t="str">
        <f>VLOOKUP(E86,VIP!$A$2:$O15602,6,0)</f>
        <v>NO</v>
      </c>
      <c r="L86" s="131" t="s">
        <v>2410</v>
      </c>
      <c r="M86" s="144" t="s">
        <v>2535</v>
      </c>
      <c r="N86" s="95" t="s">
        <v>2444</v>
      </c>
      <c r="O86" s="140" t="s">
        <v>2740</v>
      </c>
      <c r="P86" s="140"/>
      <c r="Q86" s="145" t="s">
        <v>2769</v>
      </c>
    </row>
    <row r="87" spans="1:17" ht="18" x14ac:dyDescent="0.25">
      <c r="A87" s="140" t="str">
        <f>VLOOKUP(E87,'LISTADO ATM'!$A$2:$C$901,3,0)</f>
        <v>DISTRITO NACIONAL</v>
      </c>
      <c r="B87" s="134" t="s">
        <v>2717</v>
      </c>
      <c r="C87" s="96">
        <v>44428.452037037037</v>
      </c>
      <c r="D87" s="96" t="s">
        <v>2441</v>
      </c>
      <c r="E87" s="134">
        <v>562</v>
      </c>
      <c r="F87" s="140" t="str">
        <f>VLOOKUP(E87,VIP!$A$2:$O15154,2,0)</f>
        <v>DRBR226</v>
      </c>
      <c r="G87" s="140" t="str">
        <f>VLOOKUP(E87,'LISTADO ATM'!$A$2:$B$900,2,0)</f>
        <v xml:space="preserve">ATM S/M Jumbo Carretera Mella </v>
      </c>
      <c r="H87" s="140" t="str">
        <f>VLOOKUP(E87,VIP!$A$2:$O20115,7,FALSE)</f>
        <v>Si</v>
      </c>
      <c r="I87" s="140" t="str">
        <f>VLOOKUP(E87,VIP!$A$2:$O12080,8,FALSE)</f>
        <v>Si</v>
      </c>
      <c r="J87" s="140" t="str">
        <f>VLOOKUP(E87,VIP!$A$2:$O12030,8,FALSE)</f>
        <v>Si</v>
      </c>
      <c r="K87" s="140" t="str">
        <f>VLOOKUP(E87,VIP!$A$2:$O15604,6,0)</f>
        <v>SI</v>
      </c>
      <c r="L87" s="131" t="s">
        <v>2410</v>
      </c>
      <c r="M87" s="144" t="s">
        <v>2535</v>
      </c>
      <c r="N87" s="95" t="s">
        <v>2444</v>
      </c>
      <c r="O87" s="140" t="s">
        <v>2445</v>
      </c>
      <c r="P87" s="140"/>
      <c r="Q87" s="145" t="s">
        <v>2769</v>
      </c>
    </row>
    <row r="88" spans="1:17" ht="18" x14ac:dyDescent="0.25">
      <c r="A88" s="140" t="str">
        <f>VLOOKUP(E88,'LISTADO ATM'!$A$2:$C$901,3,0)</f>
        <v>DISTRITO NACIONAL</v>
      </c>
      <c r="B88" s="134" t="s">
        <v>2722</v>
      </c>
      <c r="C88" s="96">
        <v>44428.446087962962</v>
      </c>
      <c r="D88" s="96" t="s">
        <v>2441</v>
      </c>
      <c r="E88" s="134">
        <v>684</v>
      </c>
      <c r="F88" s="140" t="str">
        <f>VLOOKUP(E88,VIP!$A$2:$O15159,2,0)</f>
        <v>DRBR684</v>
      </c>
      <c r="G88" s="140" t="str">
        <f>VLOOKUP(E88,'LISTADO ATM'!$A$2:$B$900,2,0)</f>
        <v>ATM Estación Texaco Prolongación 27 Febrero</v>
      </c>
      <c r="H88" s="140" t="str">
        <f>VLOOKUP(E88,VIP!$A$2:$O20120,7,FALSE)</f>
        <v>NO</v>
      </c>
      <c r="I88" s="140" t="str">
        <f>VLOOKUP(E88,VIP!$A$2:$O12085,8,FALSE)</f>
        <v>NO</v>
      </c>
      <c r="J88" s="140" t="str">
        <f>VLOOKUP(E88,VIP!$A$2:$O12035,8,FALSE)</f>
        <v>NO</v>
      </c>
      <c r="K88" s="140" t="str">
        <f>VLOOKUP(E88,VIP!$A$2:$O15609,6,0)</f>
        <v>NO</v>
      </c>
      <c r="L88" s="131" t="s">
        <v>2410</v>
      </c>
      <c r="M88" s="144" t="s">
        <v>2535</v>
      </c>
      <c r="N88" s="95" t="s">
        <v>2444</v>
      </c>
      <c r="O88" s="140" t="s">
        <v>2445</v>
      </c>
      <c r="P88" s="140"/>
      <c r="Q88" s="145" t="s">
        <v>2769</v>
      </c>
    </row>
    <row r="89" spans="1:17" ht="18" x14ac:dyDescent="0.25">
      <c r="A89" s="140" t="str">
        <f>VLOOKUP(E89,'LISTADO ATM'!$A$2:$C$901,3,0)</f>
        <v>DISTRITO NACIONAL</v>
      </c>
      <c r="B89" s="134" t="s">
        <v>2647</v>
      </c>
      <c r="C89" s="96">
        <v>44427.447442129633</v>
      </c>
      <c r="D89" s="96" t="s">
        <v>2460</v>
      </c>
      <c r="E89" s="134">
        <v>717</v>
      </c>
      <c r="F89" s="140" t="str">
        <f>VLOOKUP(E89,VIP!$A$2:$O15135,2,0)</f>
        <v>DRBR24K</v>
      </c>
      <c r="G89" s="140" t="str">
        <f>VLOOKUP(E89,'LISTADO ATM'!$A$2:$B$900,2,0)</f>
        <v xml:space="preserve">ATM Oficina Los Alcarrizos </v>
      </c>
      <c r="H89" s="140" t="str">
        <f>VLOOKUP(E89,VIP!$A$2:$O20096,7,FALSE)</f>
        <v>Si</v>
      </c>
      <c r="I89" s="140" t="str">
        <f>VLOOKUP(E89,VIP!$A$2:$O12061,8,FALSE)</f>
        <v>Si</v>
      </c>
      <c r="J89" s="140" t="str">
        <f>VLOOKUP(E89,VIP!$A$2:$O12011,8,FALSE)</f>
        <v>Si</v>
      </c>
      <c r="K89" s="140" t="str">
        <f>VLOOKUP(E89,VIP!$A$2:$O15585,6,0)</f>
        <v>SI</v>
      </c>
      <c r="L89" s="131" t="s">
        <v>2410</v>
      </c>
      <c r="M89" s="144" t="s">
        <v>2535</v>
      </c>
      <c r="N89" s="95" t="s">
        <v>2444</v>
      </c>
      <c r="O89" s="140" t="s">
        <v>2461</v>
      </c>
      <c r="P89" s="140"/>
      <c r="Q89" s="145" t="s">
        <v>2769</v>
      </c>
    </row>
    <row r="90" spans="1:17" ht="18" x14ac:dyDescent="0.25">
      <c r="A90" s="140" t="str">
        <f>VLOOKUP(E90,'LISTADO ATM'!$A$2:$C$901,3,0)</f>
        <v>ESTE</v>
      </c>
      <c r="B90" s="134" t="s">
        <v>2714</v>
      </c>
      <c r="C90" s="96">
        <v>44428.463912037034</v>
      </c>
      <c r="D90" s="96" t="s">
        <v>2441</v>
      </c>
      <c r="E90" s="134">
        <v>838</v>
      </c>
      <c r="F90" s="140" t="str">
        <f>VLOOKUP(E90,VIP!$A$2:$O15151,2,0)</f>
        <v>DRBR838</v>
      </c>
      <c r="G90" s="140" t="str">
        <f>VLOOKUP(E90,'LISTADO ATM'!$A$2:$B$900,2,0)</f>
        <v xml:space="preserve">ATM UNP Consuelo </v>
      </c>
      <c r="H90" s="140" t="str">
        <f>VLOOKUP(E90,VIP!$A$2:$O20112,7,FALSE)</f>
        <v>Si</v>
      </c>
      <c r="I90" s="140" t="str">
        <f>VLOOKUP(E90,VIP!$A$2:$O12077,8,FALSE)</f>
        <v>Si</v>
      </c>
      <c r="J90" s="140" t="str">
        <f>VLOOKUP(E90,VIP!$A$2:$O12027,8,FALSE)</f>
        <v>Si</v>
      </c>
      <c r="K90" s="140" t="str">
        <f>VLOOKUP(E90,VIP!$A$2:$O15601,6,0)</f>
        <v>NO</v>
      </c>
      <c r="L90" s="131" t="s">
        <v>2410</v>
      </c>
      <c r="M90" s="144" t="s">
        <v>2535</v>
      </c>
      <c r="N90" s="95" t="s">
        <v>2444</v>
      </c>
      <c r="O90" s="140" t="s">
        <v>2445</v>
      </c>
      <c r="P90" s="140"/>
      <c r="Q90" s="145" t="s">
        <v>2769</v>
      </c>
    </row>
    <row r="91" spans="1:17" ht="18" x14ac:dyDescent="0.25">
      <c r="A91" s="140" t="str">
        <f>VLOOKUP(E91,'LISTADO ATM'!$A$2:$C$901,3,0)</f>
        <v>NORTE</v>
      </c>
      <c r="B91" s="134" t="s">
        <v>2721</v>
      </c>
      <c r="C91" s="96">
        <v>44428.447164351855</v>
      </c>
      <c r="D91" s="96" t="s">
        <v>2460</v>
      </c>
      <c r="E91" s="134">
        <v>142</v>
      </c>
      <c r="F91" s="140" t="str">
        <f>VLOOKUP(E91,VIP!$A$2:$O15158,2,0)</f>
        <v>DRBR142</v>
      </c>
      <c r="G91" s="140" t="str">
        <f>VLOOKUP(E91,'LISTADO ATM'!$A$2:$B$900,2,0)</f>
        <v xml:space="preserve">ATM Centro de Caja Galerías Bonao </v>
      </c>
      <c r="H91" s="140" t="str">
        <f>VLOOKUP(E91,VIP!$A$2:$O20119,7,FALSE)</f>
        <v>Si</v>
      </c>
      <c r="I91" s="140" t="str">
        <f>VLOOKUP(E91,VIP!$A$2:$O12084,8,FALSE)</f>
        <v>Si</v>
      </c>
      <c r="J91" s="140" t="str">
        <f>VLOOKUP(E91,VIP!$A$2:$O12034,8,FALSE)</f>
        <v>Si</v>
      </c>
      <c r="K91" s="140" t="str">
        <f>VLOOKUP(E91,VIP!$A$2:$O15608,6,0)</f>
        <v>SI</v>
      </c>
      <c r="L91" s="131" t="s">
        <v>2410</v>
      </c>
      <c r="M91" s="144" t="s">
        <v>2535</v>
      </c>
      <c r="N91" s="95" t="s">
        <v>2444</v>
      </c>
      <c r="O91" s="140" t="s">
        <v>2740</v>
      </c>
      <c r="P91" s="140"/>
      <c r="Q91" s="145" t="s">
        <v>2768</v>
      </c>
    </row>
    <row r="92" spans="1:17" ht="18" x14ac:dyDescent="0.25">
      <c r="A92" s="140" t="str">
        <f>VLOOKUP(E92,'LISTADO ATM'!$A$2:$C$901,3,0)</f>
        <v>DISTRITO NACIONAL</v>
      </c>
      <c r="B92" s="134" t="s">
        <v>2720</v>
      </c>
      <c r="C92" s="96">
        <v>44428.448495370372</v>
      </c>
      <c r="D92" s="96" t="s">
        <v>2441</v>
      </c>
      <c r="E92" s="134">
        <v>240</v>
      </c>
      <c r="F92" s="140" t="str">
        <f>VLOOKUP(E92,VIP!$A$2:$O15157,2,0)</f>
        <v>DRBR24D</v>
      </c>
      <c r="G92" s="140" t="str">
        <f>VLOOKUP(E92,'LISTADO ATM'!$A$2:$B$900,2,0)</f>
        <v xml:space="preserve">ATM Oficina Carrefour I </v>
      </c>
      <c r="H92" s="140" t="str">
        <f>VLOOKUP(E92,VIP!$A$2:$O20118,7,FALSE)</f>
        <v>Si</v>
      </c>
      <c r="I92" s="140" t="str">
        <f>VLOOKUP(E92,VIP!$A$2:$O12083,8,FALSE)</f>
        <v>Si</v>
      </c>
      <c r="J92" s="140" t="str">
        <f>VLOOKUP(E92,VIP!$A$2:$O12033,8,FALSE)</f>
        <v>Si</v>
      </c>
      <c r="K92" s="140" t="str">
        <f>VLOOKUP(E92,VIP!$A$2:$O15607,6,0)</f>
        <v>SI</v>
      </c>
      <c r="L92" s="131" t="s">
        <v>2410</v>
      </c>
      <c r="M92" s="144" t="s">
        <v>2535</v>
      </c>
      <c r="N92" s="95" t="s">
        <v>2444</v>
      </c>
      <c r="O92" s="140" t="s">
        <v>2445</v>
      </c>
      <c r="P92" s="140"/>
      <c r="Q92" s="145" t="s">
        <v>2768</v>
      </c>
    </row>
    <row r="93" spans="1:17" ht="18" x14ac:dyDescent="0.25">
      <c r="A93" s="140" t="str">
        <f>VLOOKUP(E93,'LISTADO ATM'!$A$2:$C$901,3,0)</f>
        <v>DISTRITO NACIONAL</v>
      </c>
      <c r="B93" s="134" t="s">
        <v>2738</v>
      </c>
      <c r="C93" s="96">
        <v>44428.338854166665</v>
      </c>
      <c r="D93" s="96" t="s">
        <v>2441</v>
      </c>
      <c r="E93" s="134">
        <v>525</v>
      </c>
      <c r="F93" s="140" t="str">
        <f>VLOOKUP(E93,VIP!$A$2:$O15175,2,0)</f>
        <v>DRBR525</v>
      </c>
      <c r="G93" s="140" t="str">
        <f>VLOOKUP(E93,'LISTADO ATM'!$A$2:$B$900,2,0)</f>
        <v>ATM S/M Bravo Las Americas</v>
      </c>
      <c r="H93" s="140" t="str">
        <f>VLOOKUP(E93,VIP!$A$2:$O20136,7,FALSE)</f>
        <v>Si</v>
      </c>
      <c r="I93" s="140" t="str">
        <f>VLOOKUP(E93,VIP!$A$2:$O12101,8,FALSE)</f>
        <v>Si</v>
      </c>
      <c r="J93" s="140" t="str">
        <f>VLOOKUP(E93,VIP!$A$2:$O12051,8,FALSE)</f>
        <v>Si</v>
      </c>
      <c r="K93" s="140" t="str">
        <f>VLOOKUP(E93,VIP!$A$2:$O15625,6,0)</f>
        <v>NO</v>
      </c>
      <c r="L93" s="131" t="s">
        <v>2410</v>
      </c>
      <c r="M93" s="144" t="s">
        <v>2535</v>
      </c>
      <c r="N93" s="95" t="s">
        <v>2444</v>
      </c>
      <c r="O93" s="140" t="s">
        <v>2445</v>
      </c>
      <c r="P93" s="140"/>
      <c r="Q93" s="145" t="s">
        <v>2768</v>
      </c>
    </row>
    <row r="94" spans="1:17" ht="18" x14ac:dyDescent="0.25">
      <c r="A94" s="140" t="str">
        <f>VLOOKUP(E94,'LISTADO ATM'!$A$2:$C$901,3,0)</f>
        <v>ESTE</v>
      </c>
      <c r="B94" s="134" t="s">
        <v>2723</v>
      </c>
      <c r="C94" s="96">
        <v>44428.444212962961</v>
      </c>
      <c r="D94" s="96" t="s">
        <v>2441</v>
      </c>
      <c r="E94" s="134">
        <v>631</v>
      </c>
      <c r="F94" s="140" t="str">
        <f>VLOOKUP(E94,VIP!$A$2:$O15160,2,0)</f>
        <v>DRBR417</v>
      </c>
      <c r="G94" s="140" t="str">
        <f>VLOOKUP(E94,'LISTADO ATM'!$A$2:$B$900,2,0)</f>
        <v xml:space="preserve">ATM ASOCODEQUI (San Pedro) </v>
      </c>
      <c r="H94" s="140" t="str">
        <f>VLOOKUP(E94,VIP!$A$2:$O20121,7,FALSE)</f>
        <v>Si</v>
      </c>
      <c r="I94" s="140" t="str">
        <f>VLOOKUP(E94,VIP!$A$2:$O12086,8,FALSE)</f>
        <v>Si</v>
      </c>
      <c r="J94" s="140" t="str">
        <f>VLOOKUP(E94,VIP!$A$2:$O12036,8,FALSE)</f>
        <v>Si</v>
      </c>
      <c r="K94" s="140" t="str">
        <f>VLOOKUP(E94,VIP!$A$2:$O15610,6,0)</f>
        <v>NO</v>
      </c>
      <c r="L94" s="131" t="s">
        <v>2410</v>
      </c>
      <c r="M94" s="144" t="s">
        <v>2535</v>
      </c>
      <c r="N94" s="95" t="s">
        <v>2444</v>
      </c>
      <c r="O94" s="140" t="s">
        <v>2445</v>
      </c>
      <c r="P94" s="140"/>
      <c r="Q94" s="145" t="s">
        <v>2768</v>
      </c>
    </row>
    <row r="95" spans="1:17" ht="18" x14ac:dyDescent="0.25">
      <c r="A95" s="140" t="str">
        <f>VLOOKUP(E95,'LISTADO ATM'!$A$2:$C$901,3,0)</f>
        <v>DISTRITO NACIONAL</v>
      </c>
      <c r="B95" s="134" t="s">
        <v>2719</v>
      </c>
      <c r="C95" s="96">
        <v>44428.449594907404</v>
      </c>
      <c r="D95" s="96" t="s">
        <v>2460</v>
      </c>
      <c r="E95" s="134">
        <v>347</v>
      </c>
      <c r="F95" s="140" t="str">
        <f>VLOOKUP(E95,VIP!$A$2:$O15156,2,0)</f>
        <v>DRBR347</v>
      </c>
      <c r="G95" s="140" t="str">
        <f>VLOOKUP(E95,'LISTADO ATM'!$A$2:$B$900,2,0)</f>
        <v>ATM Patio de Colombia</v>
      </c>
      <c r="H95" s="140" t="str">
        <f>VLOOKUP(E95,VIP!$A$2:$O20117,7,FALSE)</f>
        <v>N/A</v>
      </c>
      <c r="I95" s="140" t="str">
        <f>VLOOKUP(E95,VIP!$A$2:$O12082,8,FALSE)</f>
        <v>N/A</v>
      </c>
      <c r="J95" s="140" t="str">
        <f>VLOOKUP(E95,VIP!$A$2:$O12032,8,FALSE)</f>
        <v>N/A</v>
      </c>
      <c r="K95" s="140" t="str">
        <f>VLOOKUP(E95,VIP!$A$2:$O15606,6,0)</f>
        <v>N/A</v>
      </c>
      <c r="L95" s="131" t="s">
        <v>2410</v>
      </c>
      <c r="M95" s="144" t="s">
        <v>2535</v>
      </c>
      <c r="N95" s="144" t="s">
        <v>2444</v>
      </c>
      <c r="O95" s="140" t="s">
        <v>2740</v>
      </c>
      <c r="P95" s="140"/>
      <c r="Q95" s="145" t="s">
        <v>2770</v>
      </c>
    </row>
    <row r="96" spans="1:17" ht="18" x14ac:dyDescent="0.25">
      <c r="A96" s="140" t="str">
        <f>VLOOKUP(E96,'LISTADO ATM'!$A$2:$C$901,3,0)</f>
        <v>DISTRITO NACIONAL</v>
      </c>
      <c r="B96" s="134" t="s">
        <v>2737</v>
      </c>
      <c r="C96" s="96">
        <v>44428.340821759259</v>
      </c>
      <c r="D96" s="96" t="s">
        <v>2460</v>
      </c>
      <c r="E96" s="134">
        <v>409</v>
      </c>
      <c r="F96" s="140" t="str">
        <f>VLOOKUP(E96,VIP!$A$2:$O15174,2,0)</f>
        <v>DRBR409</v>
      </c>
      <c r="G96" s="140" t="str">
        <f>VLOOKUP(E96,'LISTADO ATM'!$A$2:$B$900,2,0)</f>
        <v xml:space="preserve">ATM Oficina Las Palmas de Herrera I </v>
      </c>
      <c r="H96" s="140" t="str">
        <f>VLOOKUP(E96,VIP!$A$2:$O20135,7,FALSE)</f>
        <v>Si</v>
      </c>
      <c r="I96" s="140" t="str">
        <f>VLOOKUP(E96,VIP!$A$2:$O12100,8,FALSE)</f>
        <v>Si</v>
      </c>
      <c r="J96" s="140" t="str">
        <f>VLOOKUP(E96,VIP!$A$2:$O12050,8,FALSE)</f>
        <v>Si</v>
      </c>
      <c r="K96" s="140" t="str">
        <f>VLOOKUP(E96,VIP!$A$2:$O15624,6,0)</f>
        <v>NO</v>
      </c>
      <c r="L96" s="131" t="s">
        <v>2410</v>
      </c>
      <c r="M96" s="144" t="s">
        <v>2535</v>
      </c>
      <c r="N96" s="95" t="s">
        <v>2444</v>
      </c>
      <c r="O96" s="140" t="s">
        <v>2740</v>
      </c>
      <c r="P96" s="140"/>
      <c r="Q96" s="145" t="s">
        <v>2822</v>
      </c>
    </row>
    <row r="97" spans="1:17" ht="18" x14ac:dyDescent="0.25">
      <c r="A97" s="140" t="str">
        <f>VLOOKUP(E97,'LISTADO ATM'!$A$2:$C$901,3,0)</f>
        <v>DISTRITO NACIONAL</v>
      </c>
      <c r="B97" s="134" t="s">
        <v>2718</v>
      </c>
      <c r="C97" s="96">
        <v>44428.450844907406</v>
      </c>
      <c r="D97" s="96" t="s">
        <v>2460</v>
      </c>
      <c r="E97" s="134">
        <v>713</v>
      </c>
      <c r="F97" s="140" t="str">
        <f>VLOOKUP(E97,VIP!$A$2:$O15155,2,0)</f>
        <v>DRBR016</v>
      </c>
      <c r="G97" s="140" t="str">
        <f>VLOOKUP(E97,'LISTADO ATM'!$A$2:$B$900,2,0)</f>
        <v xml:space="preserve">ATM Oficina Las Américas </v>
      </c>
      <c r="H97" s="140" t="str">
        <f>VLOOKUP(E97,VIP!$A$2:$O20116,7,FALSE)</f>
        <v>Si</v>
      </c>
      <c r="I97" s="140" t="str">
        <f>VLOOKUP(E97,VIP!$A$2:$O12081,8,FALSE)</f>
        <v>Si</v>
      </c>
      <c r="J97" s="140" t="str">
        <f>VLOOKUP(E97,VIP!$A$2:$O12031,8,FALSE)</f>
        <v>Si</v>
      </c>
      <c r="K97" s="140" t="str">
        <f>VLOOKUP(E97,VIP!$A$2:$O15605,6,0)</f>
        <v>NO</v>
      </c>
      <c r="L97" s="131" t="s">
        <v>2410</v>
      </c>
      <c r="M97" s="144" t="s">
        <v>2535</v>
      </c>
      <c r="N97" s="95" t="s">
        <v>2444</v>
      </c>
      <c r="O97" s="140" t="s">
        <v>2740</v>
      </c>
      <c r="P97" s="140"/>
      <c r="Q97" s="145" t="s">
        <v>2822</v>
      </c>
    </row>
    <row r="98" spans="1:17" ht="18" x14ac:dyDescent="0.25">
      <c r="A98" s="140" t="str">
        <f>VLOOKUP(E98,'LISTADO ATM'!$A$2:$C$901,3,0)</f>
        <v>DISTRITO NACIONAL</v>
      </c>
      <c r="B98" s="134" t="s">
        <v>2786</v>
      </c>
      <c r="C98" s="96">
        <v>44428.558981481481</v>
      </c>
      <c r="D98" s="96" t="s">
        <v>2460</v>
      </c>
      <c r="E98" s="134">
        <v>734</v>
      </c>
      <c r="F98" s="140" t="str">
        <f>VLOOKUP(E98,VIP!$A$2:$O15163,2,0)</f>
        <v>DRBR178</v>
      </c>
      <c r="G98" s="140" t="str">
        <f>VLOOKUP(E98,'LISTADO ATM'!$A$2:$B$900,2,0)</f>
        <v xml:space="preserve">ATM Oficina Independencia I </v>
      </c>
      <c r="H98" s="140" t="str">
        <f>VLOOKUP(E98,VIP!$A$2:$O20124,7,FALSE)</f>
        <v>Si</v>
      </c>
      <c r="I98" s="140" t="str">
        <f>VLOOKUP(E98,VIP!$A$2:$O12089,8,FALSE)</f>
        <v>Si</v>
      </c>
      <c r="J98" s="140" t="str">
        <f>VLOOKUP(E98,VIP!$A$2:$O12039,8,FALSE)</f>
        <v>Si</v>
      </c>
      <c r="K98" s="140" t="str">
        <f>VLOOKUP(E98,VIP!$A$2:$O15613,6,0)</f>
        <v>SI</v>
      </c>
      <c r="L98" s="131" t="s">
        <v>2410</v>
      </c>
      <c r="M98" s="144" t="s">
        <v>2535</v>
      </c>
      <c r="N98" s="95" t="s">
        <v>2444</v>
      </c>
      <c r="O98" s="140" t="s">
        <v>2740</v>
      </c>
      <c r="P98" s="140"/>
      <c r="Q98" s="145" t="s">
        <v>2820</v>
      </c>
    </row>
    <row r="99" spans="1:17" ht="18" x14ac:dyDescent="0.25">
      <c r="A99" s="140" t="str">
        <f>VLOOKUP(E99,'LISTADO ATM'!$A$2:$C$901,3,0)</f>
        <v>DISTRITO NACIONAL</v>
      </c>
      <c r="B99" s="134" t="s">
        <v>2790</v>
      </c>
      <c r="C99" s="96">
        <v>44428.550636574073</v>
      </c>
      <c r="D99" s="96" t="s">
        <v>2441</v>
      </c>
      <c r="E99" s="134">
        <v>325</v>
      </c>
      <c r="F99" s="140" t="str">
        <f>VLOOKUP(E99,VIP!$A$2:$O15167,2,0)</f>
        <v>DRBR325</v>
      </c>
      <c r="G99" s="140" t="str">
        <f>VLOOKUP(E99,'LISTADO ATM'!$A$2:$B$900,2,0)</f>
        <v>ATM Casa Edwin</v>
      </c>
      <c r="H99" s="140" t="str">
        <f>VLOOKUP(E99,VIP!$A$2:$O20128,7,FALSE)</f>
        <v>Si</v>
      </c>
      <c r="I99" s="140" t="str">
        <f>VLOOKUP(E99,VIP!$A$2:$O12093,8,FALSE)</f>
        <v>Si</v>
      </c>
      <c r="J99" s="140" t="str">
        <f>VLOOKUP(E99,VIP!$A$2:$O12043,8,FALSE)</f>
        <v>Si</v>
      </c>
      <c r="K99" s="140" t="str">
        <f>VLOOKUP(E99,VIP!$A$2:$O15617,6,0)</f>
        <v>NO</v>
      </c>
      <c r="L99" s="131" t="s">
        <v>2410</v>
      </c>
      <c r="M99" s="144" t="s">
        <v>2535</v>
      </c>
      <c r="N99" s="95" t="s">
        <v>2444</v>
      </c>
      <c r="O99" s="140" t="s">
        <v>2445</v>
      </c>
      <c r="P99" s="140"/>
      <c r="Q99" s="145" t="s">
        <v>2821</v>
      </c>
    </row>
    <row r="100" spans="1:17" ht="18" x14ac:dyDescent="0.25">
      <c r="A100" s="140" t="str">
        <f>VLOOKUP(E100,'LISTADO ATM'!$A$2:$C$901,3,0)</f>
        <v>DISTRITO NACIONAL</v>
      </c>
      <c r="B100" s="134" t="s">
        <v>2666</v>
      </c>
      <c r="C100" s="96">
        <v>44427.734664351854</v>
      </c>
      <c r="D100" s="96" t="s">
        <v>2460</v>
      </c>
      <c r="E100" s="134">
        <v>722</v>
      </c>
      <c r="F100" s="140" t="str">
        <f>VLOOKUP(E100,VIP!$A$2:$O15151,2,0)</f>
        <v>DRBR393</v>
      </c>
      <c r="G100" s="140" t="str">
        <f>VLOOKUP(E100,'LISTADO ATM'!$A$2:$B$900,2,0)</f>
        <v xml:space="preserve">ATM Oficina Charles de Gaulle III </v>
      </c>
      <c r="H100" s="140" t="str">
        <f>VLOOKUP(E100,VIP!$A$2:$O20112,7,FALSE)</f>
        <v>Si</v>
      </c>
      <c r="I100" s="140" t="str">
        <f>VLOOKUP(E100,VIP!$A$2:$O12077,8,FALSE)</f>
        <v>Si</v>
      </c>
      <c r="J100" s="140" t="str">
        <f>VLOOKUP(E100,VIP!$A$2:$O12027,8,FALSE)</f>
        <v>Si</v>
      </c>
      <c r="K100" s="140" t="str">
        <f>VLOOKUP(E100,VIP!$A$2:$O15601,6,0)</f>
        <v>SI</v>
      </c>
      <c r="L100" s="131" t="s">
        <v>2643</v>
      </c>
      <c r="M100" s="144" t="s">
        <v>2535</v>
      </c>
      <c r="N100" s="95" t="s">
        <v>2444</v>
      </c>
      <c r="O100" s="140" t="s">
        <v>2461</v>
      </c>
      <c r="P100" s="140"/>
      <c r="Q100" s="145" t="s">
        <v>2705</v>
      </c>
    </row>
    <row r="101" spans="1:17" ht="18" x14ac:dyDescent="0.25">
      <c r="A101" s="140" t="str">
        <f>VLOOKUP(E101,'LISTADO ATM'!$A$2:$C$901,3,0)</f>
        <v>ESTE</v>
      </c>
      <c r="B101" s="134" t="s">
        <v>2667</v>
      </c>
      <c r="C101" s="96">
        <v>44427.731828703705</v>
      </c>
      <c r="D101" s="96" t="s">
        <v>2460</v>
      </c>
      <c r="E101" s="134">
        <v>219</v>
      </c>
      <c r="F101" s="140" t="str">
        <f>VLOOKUP(E101,VIP!$A$2:$O15152,2,0)</f>
        <v>DRBR219</v>
      </c>
      <c r="G101" s="140" t="str">
        <f>VLOOKUP(E101,'LISTADO ATM'!$A$2:$B$900,2,0)</f>
        <v xml:space="preserve">ATM Oficina La Altagracia (Higuey) </v>
      </c>
      <c r="H101" s="140" t="str">
        <f>VLOOKUP(E101,VIP!$A$2:$O20113,7,FALSE)</f>
        <v>Si</v>
      </c>
      <c r="I101" s="140" t="str">
        <f>VLOOKUP(E101,VIP!$A$2:$O12078,8,FALSE)</f>
        <v>Si</v>
      </c>
      <c r="J101" s="140" t="str">
        <f>VLOOKUP(E101,VIP!$A$2:$O12028,8,FALSE)</f>
        <v>Si</v>
      </c>
      <c r="K101" s="140" t="str">
        <f>VLOOKUP(E101,VIP!$A$2:$O15602,6,0)</f>
        <v>NO</v>
      </c>
      <c r="L101" s="131" t="s">
        <v>2643</v>
      </c>
      <c r="M101" s="144" t="s">
        <v>2535</v>
      </c>
      <c r="N101" s="95" t="s">
        <v>2444</v>
      </c>
      <c r="O101" s="140" t="s">
        <v>2461</v>
      </c>
      <c r="P101" s="140"/>
      <c r="Q101" s="145" t="s">
        <v>2710</v>
      </c>
    </row>
    <row r="102" spans="1:17" ht="18" x14ac:dyDescent="0.25">
      <c r="A102" s="140" t="str">
        <f>VLOOKUP(E102,'LISTADO ATM'!$A$2:$C$901,3,0)</f>
        <v>NORTE</v>
      </c>
      <c r="B102" s="134" t="s">
        <v>2684</v>
      </c>
      <c r="C102" s="96">
        <v>44427.819004629629</v>
      </c>
      <c r="D102" s="96" t="s">
        <v>2613</v>
      </c>
      <c r="E102" s="134">
        <v>965</v>
      </c>
      <c r="F102" s="140" t="str">
        <f>VLOOKUP(E102,VIP!$A$2:$O15145,2,0)</f>
        <v>DRBR965</v>
      </c>
      <c r="G102" s="140" t="str">
        <f>VLOOKUP(E102,'LISTADO ATM'!$A$2:$B$900,2,0)</f>
        <v xml:space="preserve">ATM S/M La Fuente FUN (Santiago) </v>
      </c>
      <c r="H102" s="140" t="str">
        <f>VLOOKUP(E102,VIP!$A$2:$O20106,7,FALSE)</f>
        <v>Si</v>
      </c>
      <c r="I102" s="140" t="str">
        <f>VLOOKUP(E102,VIP!$A$2:$O12071,8,FALSE)</f>
        <v>Si</v>
      </c>
      <c r="J102" s="140" t="str">
        <f>VLOOKUP(E102,VIP!$A$2:$O12021,8,FALSE)</f>
        <v>Si</v>
      </c>
      <c r="K102" s="140" t="str">
        <f>VLOOKUP(E102,VIP!$A$2:$O15595,6,0)</f>
        <v>NO</v>
      </c>
      <c r="L102" s="131" t="s">
        <v>2643</v>
      </c>
      <c r="M102" s="144" t="s">
        <v>2535</v>
      </c>
      <c r="N102" s="95" t="s">
        <v>2444</v>
      </c>
      <c r="O102" s="140" t="s">
        <v>2614</v>
      </c>
      <c r="P102" s="140"/>
      <c r="Q102" s="145" t="s">
        <v>2709</v>
      </c>
    </row>
    <row r="103" spans="1:17" ht="18" x14ac:dyDescent="0.25">
      <c r="A103" s="140" t="str">
        <f>VLOOKUP(E103,'LISTADO ATM'!$A$2:$C$901,3,0)</f>
        <v>NORTE</v>
      </c>
      <c r="B103" s="134" t="s">
        <v>2858</v>
      </c>
      <c r="C103" s="96">
        <v>44428.683229166665</v>
      </c>
      <c r="D103" s="96" t="s">
        <v>2175</v>
      </c>
      <c r="E103" s="134">
        <v>888</v>
      </c>
      <c r="F103" s="140" t="str">
        <f>VLOOKUP(E103,VIP!$A$2:$O15202,2,0)</f>
        <v>DRBR888</v>
      </c>
      <c r="G103" s="140" t="str">
        <f>VLOOKUP(E103,'LISTADO ATM'!$A$2:$B$900,2,0)</f>
        <v>ATM Oficina galeria 56 II (SFM)</v>
      </c>
      <c r="H103" s="140" t="str">
        <f>VLOOKUP(E103,VIP!$A$2:$O20163,7,FALSE)</f>
        <v>Si</v>
      </c>
      <c r="I103" s="140" t="str">
        <f>VLOOKUP(E103,VIP!$A$2:$O12128,8,FALSE)</f>
        <v>Si</v>
      </c>
      <c r="J103" s="140" t="str">
        <f>VLOOKUP(E103,VIP!$A$2:$O12078,8,FALSE)</f>
        <v>Si</v>
      </c>
      <c r="K103" s="140" t="str">
        <f>VLOOKUP(E103,VIP!$A$2:$O15652,6,0)</f>
        <v>SI</v>
      </c>
      <c r="L103" s="131" t="s">
        <v>2456</v>
      </c>
      <c r="M103" s="144" t="s">
        <v>2535</v>
      </c>
      <c r="N103" s="95" t="s">
        <v>2444</v>
      </c>
      <c r="O103" s="140" t="s">
        <v>2583</v>
      </c>
      <c r="P103" s="140"/>
      <c r="Q103" s="145" t="s">
        <v>2878</v>
      </c>
    </row>
    <row r="104" spans="1:17" ht="18" x14ac:dyDescent="0.25">
      <c r="A104" s="140" t="str">
        <f>VLOOKUP(E104,'LISTADO ATM'!$A$2:$C$901,3,0)</f>
        <v>SUR</v>
      </c>
      <c r="B104" s="134" t="s">
        <v>2857</v>
      </c>
      <c r="C104" s="96">
        <v>44428.685416666667</v>
      </c>
      <c r="D104" s="96" t="s">
        <v>2174</v>
      </c>
      <c r="E104" s="134">
        <v>48</v>
      </c>
      <c r="F104" s="140" t="str">
        <f>VLOOKUP(E104,VIP!$A$2:$O15201,2,0)</f>
        <v>DRBR048</v>
      </c>
      <c r="G104" s="140" t="str">
        <f>VLOOKUP(E104,'LISTADO ATM'!$A$2:$B$900,2,0)</f>
        <v xml:space="preserve">ATM Autoservicio Neiba I </v>
      </c>
      <c r="H104" s="140" t="str">
        <f>VLOOKUP(E104,VIP!$A$2:$O20162,7,FALSE)</f>
        <v>Si</v>
      </c>
      <c r="I104" s="140" t="str">
        <f>VLOOKUP(E104,VIP!$A$2:$O12127,8,FALSE)</f>
        <v>Si</v>
      </c>
      <c r="J104" s="140" t="str">
        <f>VLOOKUP(E104,VIP!$A$2:$O12077,8,FALSE)</f>
        <v>Si</v>
      </c>
      <c r="K104" s="140" t="str">
        <f>VLOOKUP(E104,VIP!$A$2:$O15651,6,0)</f>
        <v>SI</v>
      </c>
      <c r="L104" s="131" t="s">
        <v>2456</v>
      </c>
      <c r="M104" s="144" t="s">
        <v>2535</v>
      </c>
      <c r="N104" s="95" t="s">
        <v>2608</v>
      </c>
      <c r="O104" s="140" t="s">
        <v>2446</v>
      </c>
      <c r="P104" s="140"/>
      <c r="Q104" s="145" t="s">
        <v>2877</v>
      </c>
    </row>
    <row r="105" spans="1:17" ht="18" x14ac:dyDescent="0.25">
      <c r="A105" s="140" t="str">
        <f>VLOOKUP(E105,'LISTADO ATM'!$A$2:$C$901,3,0)</f>
        <v>SUR</v>
      </c>
      <c r="B105" s="134" t="s">
        <v>2883</v>
      </c>
      <c r="C105" s="96">
        <v>44428.940127314818</v>
      </c>
      <c r="D105" s="96" t="s">
        <v>2174</v>
      </c>
      <c r="E105" s="134">
        <v>584</v>
      </c>
      <c r="F105" s="140" t="str">
        <f>VLOOKUP(E105,VIP!$A$2:$O15204,2,0)</f>
        <v>DRBR404</v>
      </c>
      <c r="G105" s="140" t="str">
        <f>VLOOKUP(E105,'LISTADO ATM'!$A$2:$B$900,2,0)</f>
        <v xml:space="preserve">ATM Oficina San Cristóbal I </v>
      </c>
      <c r="H105" s="140" t="str">
        <f>VLOOKUP(E105,VIP!$A$2:$O20165,7,FALSE)</f>
        <v>Si</v>
      </c>
      <c r="I105" s="140" t="str">
        <f>VLOOKUP(E105,VIP!$A$2:$O12130,8,FALSE)</f>
        <v>Si</v>
      </c>
      <c r="J105" s="140" t="str">
        <f>VLOOKUP(E105,VIP!$A$2:$O12080,8,FALSE)</f>
        <v>Si</v>
      </c>
      <c r="K105" s="140" t="str">
        <f>VLOOKUP(E105,VIP!$A$2:$O15654,6,0)</f>
        <v>SI</v>
      </c>
      <c r="L105" s="131" t="s">
        <v>2456</v>
      </c>
      <c r="M105" s="144" t="s">
        <v>2535</v>
      </c>
      <c r="N105" s="95" t="s">
        <v>2444</v>
      </c>
      <c r="O105" s="140" t="s">
        <v>2446</v>
      </c>
      <c r="P105" s="140"/>
      <c r="Q105" s="145" t="s">
        <v>2925</v>
      </c>
    </row>
    <row r="106" spans="1:17" ht="18" x14ac:dyDescent="0.25">
      <c r="A106" s="140" t="str">
        <f>VLOOKUP(E106,'LISTADO ATM'!$A$2:$C$901,3,0)</f>
        <v>DISTRITO NACIONAL</v>
      </c>
      <c r="B106" s="134" t="s">
        <v>2828</v>
      </c>
      <c r="C106" s="96">
        <v>44428.802407407406</v>
      </c>
      <c r="D106" s="96" t="s">
        <v>2174</v>
      </c>
      <c r="E106" s="134">
        <v>43</v>
      </c>
      <c r="F106" s="140" t="str">
        <f>VLOOKUP(E106,VIP!$A$2:$O15176,2,0)</f>
        <v>DRBR043</v>
      </c>
      <c r="G106" s="140" t="str">
        <f>VLOOKUP(E106,'LISTADO ATM'!$A$2:$B$900,2,0)</f>
        <v xml:space="preserve">ATM Zona Franca San Isidro </v>
      </c>
      <c r="H106" s="140" t="str">
        <f>VLOOKUP(E106,VIP!$A$2:$O20137,7,FALSE)</f>
        <v>Si</v>
      </c>
      <c r="I106" s="140" t="str">
        <f>VLOOKUP(E106,VIP!$A$2:$O12102,8,FALSE)</f>
        <v>No</v>
      </c>
      <c r="J106" s="140" t="str">
        <f>VLOOKUP(E106,VIP!$A$2:$O12052,8,FALSE)</f>
        <v>No</v>
      </c>
      <c r="K106" s="140" t="str">
        <f>VLOOKUP(E106,VIP!$A$2:$O15626,6,0)</f>
        <v>NO</v>
      </c>
      <c r="L106" s="131" t="s">
        <v>2456</v>
      </c>
      <c r="M106" s="144" t="s">
        <v>2535</v>
      </c>
      <c r="N106" s="95" t="s">
        <v>2444</v>
      </c>
      <c r="O106" s="140" t="s">
        <v>2446</v>
      </c>
      <c r="P106" s="140"/>
      <c r="Q106" s="145" t="s">
        <v>2924</v>
      </c>
    </row>
    <row r="107" spans="1:17" ht="18" x14ac:dyDescent="0.25">
      <c r="A107" s="140" t="str">
        <f>VLOOKUP(E107,'LISTADO ATM'!$A$2:$C$901,3,0)</f>
        <v>DISTRITO NACIONAL</v>
      </c>
      <c r="B107" s="134" t="s">
        <v>2650</v>
      </c>
      <c r="C107" s="96">
        <v>44427.597754629627</v>
      </c>
      <c r="D107" s="96" t="s">
        <v>2174</v>
      </c>
      <c r="E107" s="134">
        <v>914</v>
      </c>
      <c r="F107" s="140" t="str">
        <f>VLOOKUP(E107,VIP!$A$2:$O15134,2,0)</f>
        <v>DRBR914</v>
      </c>
      <c r="G107" s="140" t="str">
        <f>VLOOKUP(E107,'LISTADO ATM'!$A$2:$B$900,2,0)</f>
        <v xml:space="preserve">ATM Clínica Abreu </v>
      </c>
      <c r="H107" s="140" t="str">
        <f>VLOOKUP(E107,VIP!$A$2:$O20095,7,FALSE)</f>
        <v>Si</v>
      </c>
      <c r="I107" s="140" t="str">
        <f>VLOOKUP(E107,VIP!$A$2:$O12060,8,FALSE)</f>
        <v>No</v>
      </c>
      <c r="J107" s="140" t="str">
        <f>VLOOKUP(E107,VIP!$A$2:$O12010,8,FALSE)</f>
        <v>No</v>
      </c>
      <c r="K107" s="140" t="str">
        <f>VLOOKUP(E107,VIP!$A$2:$O15584,6,0)</f>
        <v>NO</v>
      </c>
      <c r="L107" s="131" t="s">
        <v>2456</v>
      </c>
      <c r="M107" s="144" t="s">
        <v>2535</v>
      </c>
      <c r="N107" s="95" t="s">
        <v>2444</v>
      </c>
      <c r="O107" s="140" t="s">
        <v>2446</v>
      </c>
      <c r="P107" s="140"/>
      <c r="Q107" s="145" t="s">
        <v>2709</v>
      </c>
    </row>
    <row r="108" spans="1:17" ht="18" x14ac:dyDescent="0.25">
      <c r="A108" s="140" t="str">
        <f>VLOOKUP(E108,'LISTADO ATM'!$A$2:$C$901,3,0)</f>
        <v>DISTRITO NACIONAL</v>
      </c>
      <c r="B108" s="134" t="s">
        <v>2679</v>
      </c>
      <c r="C108" s="96">
        <v>44427.933749999997</v>
      </c>
      <c r="D108" s="96" t="s">
        <v>2174</v>
      </c>
      <c r="E108" s="134">
        <v>410</v>
      </c>
      <c r="F108" s="140" t="str">
        <f>VLOOKUP(E108,VIP!$A$2:$O15139,2,0)</f>
        <v>DRBR410</v>
      </c>
      <c r="G108" s="140" t="str">
        <f>VLOOKUP(E108,'LISTADO ATM'!$A$2:$B$900,2,0)</f>
        <v xml:space="preserve">ATM Oficina Las Palmas de Herrera II </v>
      </c>
      <c r="H108" s="140" t="str">
        <f>VLOOKUP(E108,VIP!$A$2:$O20100,7,FALSE)</f>
        <v>Si</v>
      </c>
      <c r="I108" s="140" t="str">
        <f>VLOOKUP(E108,VIP!$A$2:$O12065,8,FALSE)</f>
        <v>Si</v>
      </c>
      <c r="J108" s="140" t="str">
        <f>VLOOKUP(E108,VIP!$A$2:$O12015,8,FALSE)</f>
        <v>Si</v>
      </c>
      <c r="K108" s="140" t="str">
        <f>VLOOKUP(E108,VIP!$A$2:$O15589,6,0)</f>
        <v>NO</v>
      </c>
      <c r="L108" s="131" t="s">
        <v>2456</v>
      </c>
      <c r="M108" s="144" t="s">
        <v>2535</v>
      </c>
      <c r="N108" s="95" t="s">
        <v>2444</v>
      </c>
      <c r="O108" s="140" t="s">
        <v>2446</v>
      </c>
      <c r="P108" s="140"/>
      <c r="Q108" s="145" t="s">
        <v>2712</v>
      </c>
    </row>
    <row r="109" spans="1:17" ht="18" x14ac:dyDescent="0.25">
      <c r="A109" s="140" t="str">
        <f>VLOOKUP(E109,'LISTADO ATM'!$A$2:$C$901,3,0)</f>
        <v>NORTE</v>
      </c>
      <c r="B109" s="134" t="s">
        <v>2741</v>
      </c>
      <c r="C109" s="96">
        <v>44428.445370370369</v>
      </c>
      <c r="D109" s="96" t="s">
        <v>2460</v>
      </c>
      <c r="E109" s="134">
        <v>288</v>
      </c>
      <c r="F109" s="140" t="str">
        <f>VLOOKUP(E109,VIP!$A$2:$O15177,2,0)</f>
        <v>DRBR288</v>
      </c>
      <c r="G109" s="140" t="str">
        <f>VLOOKUP(E109,'LISTADO ATM'!$A$2:$B$900,2,0)</f>
        <v xml:space="preserve">ATM Oficina Camino Real II (Puerto Plata) </v>
      </c>
      <c r="H109" s="140" t="str">
        <f>VLOOKUP(E109,VIP!$A$2:$O20138,7,FALSE)</f>
        <v>N/A</v>
      </c>
      <c r="I109" s="140" t="str">
        <f>VLOOKUP(E109,VIP!$A$2:$O12103,8,FALSE)</f>
        <v>N/A</v>
      </c>
      <c r="J109" s="140" t="str">
        <f>VLOOKUP(E109,VIP!$A$2:$O12053,8,FALSE)</f>
        <v>N/A</v>
      </c>
      <c r="K109" s="140" t="str">
        <f>VLOOKUP(E109,VIP!$A$2:$O15627,6,0)</f>
        <v>N/A</v>
      </c>
      <c r="L109" s="131" t="s">
        <v>2456</v>
      </c>
      <c r="M109" s="144" t="s">
        <v>2535</v>
      </c>
      <c r="N109" s="144" t="s">
        <v>2747</v>
      </c>
      <c r="O109" s="140" t="s">
        <v>2748</v>
      </c>
      <c r="P109" s="140"/>
      <c r="Q109" s="145" t="s">
        <v>2752</v>
      </c>
    </row>
    <row r="110" spans="1:17" ht="18" x14ac:dyDescent="0.25">
      <c r="A110" s="140" t="str">
        <f>VLOOKUP(E110,'LISTADO ATM'!$A$2:$C$901,3,0)</f>
        <v>NORTE</v>
      </c>
      <c r="B110" s="134" t="s">
        <v>2678</v>
      </c>
      <c r="C110" s="96">
        <v>44427.935671296298</v>
      </c>
      <c r="D110" s="96" t="s">
        <v>2175</v>
      </c>
      <c r="E110" s="134">
        <v>500</v>
      </c>
      <c r="F110" s="140" t="str">
        <f>VLOOKUP(E110,VIP!$A$2:$O15138,2,0)</f>
        <v>DRBR500</v>
      </c>
      <c r="G110" s="140" t="str">
        <f>VLOOKUP(E110,'LISTADO ATM'!$A$2:$B$900,2,0)</f>
        <v xml:space="preserve">ATM UNP Cutupú </v>
      </c>
      <c r="H110" s="140" t="str">
        <f>VLOOKUP(E110,VIP!$A$2:$O20099,7,FALSE)</f>
        <v>Si</v>
      </c>
      <c r="I110" s="140" t="str">
        <f>VLOOKUP(E110,VIP!$A$2:$O12064,8,FALSE)</f>
        <v>Si</v>
      </c>
      <c r="J110" s="140" t="str">
        <f>VLOOKUP(E110,VIP!$A$2:$O12014,8,FALSE)</f>
        <v>Si</v>
      </c>
      <c r="K110" s="140" t="str">
        <f>VLOOKUP(E110,VIP!$A$2:$O15588,6,0)</f>
        <v>NO</v>
      </c>
      <c r="L110" s="131" t="s">
        <v>2456</v>
      </c>
      <c r="M110" s="144" t="s">
        <v>2535</v>
      </c>
      <c r="N110" s="95" t="s">
        <v>2444</v>
      </c>
      <c r="O110" s="140" t="s">
        <v>2583</v>
      </c>
      <c r="P110" s="140"/>
      <c r="Q110" s="145" t="s">
        <v>2772</v>
      </c>
    </row>
    <row r="111" spans="1:17" ht="18" x14ac:dyDescent="0.25">
      <c r="A111" s="140" t="str">
        <f>VLOOKUP(E111,'LISTADO ATM'!$A$2:$C$901,3,0)</f>
        <v>DISTRITO NACIONAL</v>
      </c>
      <c r="B111" s="134" t="s">
        <v>2677</v>
      </c>
      <c r="C111" s="96">
        <v>44427.936759259261</v>
      </c>
      <c r="D111" s="96" t="s">
        <v>2174</v>
      </c>
      <c r="E111" s="134">
        <v>676</v>
      </c>
      <c r="F111" s="140" t="str">
        <f>VLOOKUP(E111,VIP!$A$2:$O15137,2,0)</f>
        <v>DRBR676</v>
      </c>
      <c r="G111" s="140" t="str">
        <f>VLOOKUP(E111,'LISTADO ATM'!$A$2:$B$900,2,0)</f>
        <v>ATM S/M Bravo Colina Del Oeste</v>
      </c>
      <c r="H111" s="140" t="str">
        <f>VLOOKUP(E111,VIP!$A$2:$O20098,7,FALSE)</f>
        <v>Si</v>
      </c>
      <c r="I111" s="140" t="str">
        <f>VLOOKUP(E111,VIP!$A$2:$O12063,8,FALSE)</f>
        <v>Si</v>
      </c>
      <c r="J111" s="140" t="str">
        <f>VLOOKUP(E111,VIP!$A$2:$O12013,8,FALSE)</f>
        <v>Si</v>
      </c>
      <c r="K111" s="140" t="str">
        <f>VLOOKUP(E111,VIP!$A$2:$O15587,6,0)</f>
        <v>NO</v>
      </c>
      <c r="L111" s="131" t="s">
        <v>2456</v>
      </c>
      <c r="M111" s="144" t="s">
        <v>2535</v>
      </c>
      <c r="N111" s="95" t="s">
        <v>2444</v>
      </c>
      <c r="O111" s="140" t="s">
        <v>2446</v>
      </c>
      <c r="P111" s="140"/>
      <c r="Q111" s="145" t="s">
        <v>2773</v>
      </c>
    </row>
    <row r="112" spans="1:17" ht="18" x14ac:dyDescent="0.25">
      <c r="A112" s="140" t="str">
        <f>VLOOKUP(E112,'LISTADO ATM'!$A$2:$C$901,3,0)</f>
        <v>DISTRITO NACIONAL</v>
      </c>
      <c r="B112" s="134" t="s">
        <v>2673</v>
      </c>
      <c r="C112" s="96">
        <v>44427.669872685183</v>
      </c>
      <c r="D112" s="96" t="s">
        <v>2174</v>
      </c>
      <c r="E112" s="134">
        <v>54</v>
      </c>
      <c r="F112" s="140" t="str">
        <f>VLOOKUP(E112,VIP!$A$2:$O15168,2,0)</f>
        <v>DRBR054</v>
      </c>
      <c r="G112" s="140" t="str">
        <f>VLOOKUP(E112,'LISTADO ATM'!$A$2:$B$900,2,0)</f>
        <v xml:space="preserve">ATM Autoservicio Galería 360 </v>
      </c>
      <c r="H112" s="140" t="str">
        <f>VLOOKUP(E112,VIP!$A$2:$O20129,7,FALSE)</f>
        <v>Si</v>
      </c>
      <c r="I112" s="140" t="str">
        <f>VLOOKUP(E112,VIP!$A$2:$O12094,8,FALSE)</f>
        <v>Si</v>
      </c>
      <c r="J112" s="140" t="str">
        <f>VLOOKUP(E112,VIP!$A$2:$O12044,8,FALSE)</f>
        <v>Si</v>
      </c>
      <c r="K112" s="140" t="str">
        <f>VLOOKUP(E112,VIP!$A$2:$O15618,6,0)</f>
        <v>NO</v>
      </c>
      <c r="L112" s="131" t="s">
        <v>2456</v>
      </c>
      <c r="M112" s="144" t="s">
        <v>2535</v>
      </c>
      <c r="N112" s="95" t="s">
        <v>2608</v>
      </c>
      <c r="O112" s="140" t="s">
        <v>2446</v>
      </c>
      <c r="P112" s="140"/>
      <c r="Q112" s="145" t="s">
        <v>2825</v>
      </c>
    </row>
    <row r="113" spans="1:17" ht="18" x14ac:dyDescent="0.25">
      <c r="A113" s="140" t="str">
        <f>VLOOKUP(E113,'LISTADO ATM'!$A$2:$C$901,3,0)</f>
        <v>DISTRITO NACIONAL</v>
      </c>
      <c r="B113" s="134" t="s">
        <v>2671</v>
      </c>
      <c r="C113" s="96">
        <v>44427.697951388887</v>
      </c>
      <c r="D113" s="96" t="s">
        <v>2174</v>
      </c>
      <c r="E113" s="134">
        <v>600</v>
      </c>
      <c r="F113" s="140" t="str">
        <f>VLOOKUP(E113,VIP!$A$2:$O15161,2,0)</f>
        <v>DRBR600</v>
      </c>
      <c r="G113" s="140" t="str">
        <f>VLOOKUP(E113,'LISTADO ATM'!$A$2:$B$900,2,0)</f>
        <v>ATM S/M Bravo Hipica</v>
      </c>
      <c r="H113" s="140" t="str">
        <f>VLOOKUP(E113,VIP!$A$2:$O20122,7,FALSE)</f>
        <v>N/A</v>
      </c>
      <c r="I113" s="140" t="str">
        <f>VLOOKUP(E113,VIP!$A$2:$O12087,8,FALSE)</f>
        <v>N/A</v>
      </c>
      <c r="J113" s="140" t="str">
        <f>VLOOKUP(E113,VIP!$A$2:$O12037,8,FALSE)</f>
        <v>N/A</v>
      </c>
      <c r="K113" s="140" t="str">
        <f>VLOOKUP(E113,VIP!$A$2:$O15611,6,0)</f>
        <v>N/A</v>
      </c>
      <c r="L113" s="131" t="s">
        <v>2456</v>
      </c>
      <c r="M113" s="144" t="s">
        <v>2535</v>
      </c>
      <c r="N113" s="95" t="s">
        <v>2608</v>
      </c>
      <c r="O113" s="140" t="s">
        <v>2446</v>
      </c>
      <c r="P113" s="140"/>
      <c r="Q113" s="145" t="s">
        <v>2824</v>
      </c>
    </row>
    <row r="114" spans="1:17" ht="18" x14ac:dyDescent="0.25">
      <c r="A114" s="140" t="str">
        <f>VLOOKUP(E114,'LISTADO ATM'!$A$2:$C$901,3,0)</f>
        <v>NORTE</v>
      </c>
      <c r="B114" s="134" t="s">
        <v>2774</v>
      </c>
      <c r="C114" s="96">
        <v>44428.631631944445</v>
      </c>
      <c r="D114" s="96" t="s">
        <v>2175</v>
      </c>
      <c r="E114" s="134">
        <v>903</v>
      </c>
      <c r="F114" s="140" t="str">
        <f>VLOOKUP(E114,VIP!$A$2:$O15151,2,0)</f>
        <v>DRBR903</v>
      </c>
      <c r="G114" s="140" t="str">
        <f>VLOOKUP(E114,'LISTADO ATM'!$A$2:$B$900,2,0)</f>
        <v xml:space="preserve">ATM Oficina La Vega Real I </v>
      </c>
      <c r="H114" s="140" t="str">
        <f>VLOOKUP(E114,VIP!$A$2:$O20112,7,FALSE)</f>
        <v>Si</v>
      </c>
      <c r="I114" s="140" t="str">
        <f>VLOOKUP(E114,VIP!$A$2:$O12077,8,FALSE)</f>
        <v>Si</v>
      </c>
      <c r="J114" s="140" t="str">
        <f>VLOOKUP(E114,VIP!$A$2:$O12027,8,FALSE)</f>
        <v>Si</v>
      </c>
      <c r="K114" s="140" t="str">
        <f>VLOOKUP(E114,VIP!$A$2:$O15601,6,0)</f>
        <v>NO</v>
      </c>
      <c r="L114" s="131" t="s">
        <v>2818</v>
      </c>
      <c r="M114" s="144" t="s">
        <v>2535</v>
      </c>
      <c r="N114" s="95" t="s">
        <v>2444</v>
      </c>
      <c r="O114" s="140" t="s">
        <v>2583</v>
      </c>
      <c r="P114" s="140"/>
      <c r="Q114" s="145" t="s">
        <v>2823</v>
      </c>
    </row>
    <row r="115" spans="1:17" ht="18" x14ac:dyDescent="0.25">
      <c r="A115" s="140" t="str">
        <f>VLOOKUP(E115,'LISTADO ATM'!$A$2:$C$901,3,0)</f>
        <v>DISTRITO NACIONAL</v>
      </c>
      <c r="B115" s="134" t="s">
        <v>2900</v>
      </c>
      <c r="C115" s="96">
        <v>44428.893518518518</v>
      </c>
      <c r="D115" s="96" t="s">
        <v>2174</v>
      </c>
      <c r="E115" s="134">
        <v>858</v>
      </c>
      <c r="F115" s="140" t="str">
        <f>VLOOKUP(E115,VIP!$A$2:$O15221,2,0)</f>
        <v>DRBR858</v>
      </c>
      <c r="G115" s="140" t="str">
        <f>VLOOKUP(E115,'LISTADO ATM'!$A$2:$B$900,2,0)</f>
        <v xml:space="preserve">ATM Cooperativa Maestros (COOPNAMA) </v>
      </c>
      <c r="H115" s="140" t="str">
        <f>VLOOKUP(E115,VIP!$A$2:$O20182,7,FALSE)</f>
        <v>Si</v>
      </c>
      <c r="I115" s="140" t="str">
        <f>VLOOKUP(E115,VIP!$A$2:$O12147,8,FALSE)</f>
        <v>No</v>
      </c>
      <c r="J115" s="140" t="str">
        <f>VLOOKUP(E115,VIP!$A$2:$O12097,8,FALSE)</f>
        <v>No</v>
      </c>
      <c r="K115" s="140" t="str">
        <f>VLOOKUP(E115,VIP!$A$2:$O15671,6,0)</f>
        <v>NO</v>
      </c>
      <c r="L115" s="131" t="s">
        <v>2213</v>
      </c>
      <c r="M115" s="95" t="s">
        <v>2438</v>
      </c>
      <c r="N115" s="95" t="s">
        <v>2444</v>
      </c>
      <c r="O115" s="140" t="s">
        <v>2446</v>
      </c>
      <c r="P115" s="140"/>
      <c r="Q115" s="145" t="s">
        <v>2919</v>
      </c>
    </row>
    <row r="116" spans="1:17" ht="18" x14ac:dyDescent="0.25">
      <c r="A116" s="140" t="str">
        <f>VLOOKUP(E116,'LISTADO ATM'!$A$2:$C$901,3,0)</f>
        <v>DISTRITO NACIONAL</v>
      </c>
      <c r="B116" s="134" t="s">
        <v>2917</v>
      </c>
      <c r="C116" s="96">
        <v>44428.845185185186</v>
      </c>
      <c r="D116" s="96" t="s">
        <v>2174</v>
      </c>
      <c r="E116" s="134">
        <v>37</v>
      </c>
      <c r="F116" s="140" t="str">
        <f>VLOOKUP(E116,VIP!$A$2:$O15239,2,0)</f>
        <v>DRBR037</v>
      </c>
      <c r="G116" s="140" t="str">
        <f>VLOOKUP(E116,'LISTADO ATM'!$A$2:$B$900,2,0)</f>
        <v xml:space="preserve">ATM Oficina Villa Mella </v>
      </c>
      <c r="H116" s="140" t="str">
        <f>VLOOKUP(E116,VIP!$A$2:$O20200,7,FALSE)</f>
        <v>Si</v>
      </c>
      <c r="I116" s="140" t="str">
        <f>VLOOKUP(E116,VIP!$A$2:$O12165,8,FALSE)</f>
        <v>Si</v>
      </c>
      <c r="J116" s="140" t="str">
        <f>VLOOKUP(E116,VIP!$A$2:$O12115,8,FALSE)</f>
        <v>Si</v>
      </c>
      <c r="K116" s="140" t="str">
        <f>VLOOKUP(E116,VIP!$A$2:$O15689,6,0)</f>
        <v>SI</v>
      </c>
      <c r="L116" s="131" t="s">
        <v>2213</v>
      </c>
      <c r="M116" s="95" t="s">
        <v>2438</v>
      </c>
      <c r="N116" s="95" t="s">
        <v>2444</v>
      </c>
      <c r="O116" s="140" t="s">
        <v>2446</v>
      </c>
      <c r="P116" s="140"/>
      <c r="Q116" s="139" t="s">
        <v>2213</v>
      </c>
    </row>
    <row r="117" spans="1:17" ht="18" x14ac:dyDescent="0.25">
      <c r="A117" s="140" t="str">
        <f>VLOOKUP(E117,'LISTADO ATM'!$A$2:$C$901,3,0)</f>
        <v>DISTRITO NACIONAL</v>
      </c>
      <c r="B117" s="134" t="s">
        <v>2884</v>
      </c>
      <c r="C117" s="96">
        <v>44428.939745370371</v>
      </c>
      <c r="D117" s="96" t="s">
        <v>2174</v>
      </c>
      <c r="E117" s="134">
        <v>87</v>
      </c>
      <c r="F117" s="140" t="str">
        <f>VLOOKUP(E117,VIP!$A$2:$O15205,2,0)</f>
        <v>DRBR087</v>
      </c>
      <c r="G117" s="140" t="str">
        <f>VLOOKUP(E117,'LISTADO ATM'!$A$2:$B$900,2,0)</f>
        <v xml:space="preserve">ATM Autoservicio Sarasota </v>
      </c>
      <c r="H117" s="140" t="str">
        <f>VLOOKUP(E117,VIP!$A$2:$O20166,7,FALSE)</f>
        <v>Si</v>
      </c>
      <c r="I117" s="140" t="str">
        <f>VLOOKUP(E117,VIP!$A$2:$O12131,8,FALSE)</f>
        <v>Si</v>
      </c>
      <c r="J117" s="140" t="str">
        <f>VLOOKUP(E117,VIP!$A$2:$O12081,8,FALSE)</f>
        <v>Si</v>
      </c>
      <c r="K117" s="140" t="str">
        <f>VLOOKUP(E117,VIP!$A$2:$O15655,6,0)</f>
        <v>NO</v>
      </c>
      <c r="L117" s="131" t="s">
        <v>2213</v>
      </c>
      <c r="M117" s="95" t="s">
        <v>2438</v>
      </c>
      <c r="N117" s="95" t="s">
        <v>2444</v>
      </c>
      <c r="O117" s="140" t="s">
        <v>2446</v>
      </c>
      <c r="P117" s="140"/>
      <c r="Q117" s="139" t="s">
        <v>2213</v>
      </c>
    </row>
    <row r="118" spans="1:17" ht="18" x14ac:dyDescent="0.25">
      <c r="A118" s="140" t="str">
        <f>VLOOKUP(E118,'LISTADO ATM'!$A$2:$C$901,3,0)</f>
        <v>NORTE</v>
      </c>
      <c r="B118" s="134" t="s">
        <v>2728</v>
      </c>
      <c r="C118" s="96">
        <v>44428.419363425928</v>
      </c>
      <c r="D118" s="96" t="s">
        <v>2175</v>
      </c>
      <c r="E118" s="134">
        <v>105</v>
      </c>
      <c r="F118" s="140" t="str">
        <f>VLOOKUP(E118,VIP!$A$2:$O15165,2,0)</f>
        <v>DRBR105</v>
      </c>
      <c r="G118" s="140" t="str">
        <f>VLOOKUP(E118,'LISTADO ATM'!$A$2:$B$900,2,0)</f>
        <v xml:space="preserve">ATM Autobanco Estancia Nueva (Moca) </v>
      </c>
      <c r="H118" s="140" t="str">
        <f>VLOOKUP(E118,VIP!$A$2:$O20126,7,FALSE)</f>
        <v>Si</v>
      </c>
      <c r="I118" s="140" t="str">
        <f>VLOOKUP(E118,VIP!$A$2:$O12091,8,FALSE)</f>
        <v>Si</v>
      </c>
      <c r="J118" s="140" t="str">
        <f>VLOOKUP(E118,VIP!$A$2:$O12041,8,FALSE)</f>
        <v>Si</v>
      </c>
      <c r="K118" s="140" t="str">
        <f>VLOOKUP(E118,VIP!$A$2:$O15615,6,0)</f>
        <v>NO</v>
      </c>
      <c r="L118" s="131" t="s">
        <v>2213</v>
      </c>
      <c r="M118" s="95" t="s">
        <v>2438</v>
      </c>
      <c r="N118" s="95" t="s">
        <v>2444</v>
      </c>
      <c r="O118" s="140" t="s">
        <v>2583</v>
      </c>
      <c r="P118" s="140"/>
      <c r="Q118" s="139" t="s">
        <v>2213</v>
      </c>
    </row>
    <row r="119" spans="1:17" ht="18" x14ac:dyDescent="0.25">
      <c r="A119" s="140" t="str">
        <f>VLOOKUP(E119,'LISTADO ATM'!$A$2:$C$901,3,0)</f>
        <v>DISTRITO NACIONAL</v>
      </c>
      <c r="B119" s="134" t="s">
        <v>2914</v>
      </c>
      <c r="C119" s="96">
        <v>44428.846377314818</v>
      </c>
      <c r="D119" s="96" t="s">
        <v>2174</v>
      </c>
      <c r="E119" s="134">
        <v>115</v>
      </c>
      <c r="F119" s="140" t="str">
        <f>VLOOKUP(E119,VIP!$A$2:$O15236,2,0)</f>
        <v>DRBR115</v>
      </c>
      <c r="G119" s="140" t="str">
        <f>VLOOKUP(E119,'LISTADO ATM'!$A$2:$B$900,2,0)</f>
        <v xml:space="preserve">ATM Oficina Megacentro I </v>
      </c>
      <c r="H119" s="140" t="str">
        <f>VLOOKUP(E119,VIP!$A$2:$O20197,7,FALSE)</f>
        <v>Si</v>
      </c>
      <c r="I119" s="140" t="str">
        <f>VLOOKUP(E119,VIP!$A$2:$O12162,8,FALSE)</f>
        <v>Si</v>
      </c>
      <c r="J119" s="140" t="str">
        <f>VLOOKUP(E119,VIP!$A$2:$O12112,8,FALSE)</f>
        <v>Si</v>
      </c>
      <c r="K119" s="140" t="str">
        <f>VLOOKUP(E119,VIP!$A$2:$O15686,6,0)</f>
        <v>SI</v>
      </c>
      <c r="L119" s="131" t="s">
        <v>2213</v>
      </c>
      <c r="M119" s="95" t="s">
        <v>2438</v>
      </c>
      <c r="N119" s="95" t="s">
        <v>2444</v>
      </c>
      <c r="O119" s="140" t="s">
        <v>2446</v>
      </c>
      <c r="P119" s="140"/>
      <c r="Q119" s="139" t="s">
        <v>2213</v>
      </c>
    </row>
    <row r="120" spans="1:17" ht="18" x14ac:dyDescent="0.25">
      <c r="A120" s="140" t="str">
        <f>VLOOKUP(E120,'LISTADO ATM'!$A$2:$C$901,3,0)</f>
        <v>NORTE</v>
      </c>
      <c r="B120" s="134" t="s">
        <v>2913</v>
      </c>
      <c r="C120" s="96">
        <v>44428.846736111111</v>
      </c>
      <c r="D120" s="96" t="s">
        <v>2175</v>
      </c>
      <c r="E120" s="134">
        <v>172</v>
      </c>
      <c r="F120" s="140" t="str">
        <f>VLOOKUP(E120,VIP!$A$2:$O15235,2,0)</f>
        <v>DRBR172</v>
      </c>
      <c r="G120" s="140" t="str">
        <f>VLOOKUP(E120,'LISTADO ATM'!$A$2:$B$900,2,0)</f>
        <v xml:space="preserve">ATM UNP Guaucí </v>
      </c>
      <c r="H120" s="140" t="str">
        <f>VLOOKUP(E120,VIP!$A$2:$O20196,7,FALSE)</f>
        <v>Si</v>
      </c>
      <c r="I120" s="140" t="str">
        <f>VLOOKUP(E120,VIP!$A$2:$O12161,8,FALSE)</f>
        <v>Si</v>
      </c>
      <c r="J120" s="140" t="str">
        <f>VLOOKUP(E120,VIP!$A$2:$O12111,8,FALSE)</f>
        <v>Si</v>
      </c>
      <c r="K120" s="140" t="str">
        <f>VLOOKUP(E120,VIP!$A$2:$O15685,6,0)</f>
        <v>NO</v>
      </c>
      <c r="L120" s="131" t="s">
        <v>2213</v>
      </c>
      <c r="M120" s="95" t="s">
        <v>2438</v>
      </c>
      <c r="N120" s="95" t="s">
        <v>2444</v>
      </c>
      <c r="O120" s="140" t="s">
        <v>2694</v>
      </c>
      <c r="P120" s="140"/>
      <c r="Q120" s="139" t="s">
        <v>2213</v>
      </c>
    </row>
    <row r="121" spans="1:17" ht="18" x14ac:dyDescent="0.25">
      <c r="A121" s="140" t="str">
        <f>VLOOKUP(E121,'LISTADO ATM'!$A$2:$C$901,3,0)</f>
        <v>ESTE</v>
      </c>
      <c r="B121" s="134" t="s">
        <v>2916</v>
      </c>
      <c r="C121" s="96">
        <v>44428.845509259256</v>
      </c>
      <c r="D121" s="96" t="s">
        <v>2174</v>
      </c>
      <c r="E121" s="134">
        <v>213</v>
      </c>
      <c r="F121" s="140" t="str">
        <f>VLOOKUP(E121,VIP!$A$2:$O15238,2,0)</f>
        <v>DRBR213</v>
      </c>
      <c r="G121" s="140" t="str">
        <f>VLOOKUP(E121,'LISTADO ATM'!$A$2:$B$900,2,0)</f>
        <v xml:space="preserve">ATM Almacenes Iberia (La Romana) </v>
      </c>
      <c r="H121" s="140" t="str">
        <f>VLOOKUP(E121,VIP!$A$2:$O20199,7,FALSE)</f>
        <v>Si</v>
      </c>
      <c r="I121" s="140" t="str">
        <f>VLOOKUP(E121,VIP!$A$2:$O12164,8,FALSE)</f>
        <v>Si</v>
      </c>
      <c r="J121" s="140" t="str">
        <f>VLOOKUP(E121,VIP!$A$2:$O12114,8,FALSE)</f>
        <v>Si</v>
      </c>
      <c r="K121" s="140" t="str">
        <f>VLOOKUP(E121,VIP!$A$2:$O15688,6,0)</f>
        <v>NO</v>
      </c>
      <c r="L121" s="131" t="s">
        <v>2213</v>
      </c>
      <c r="M121" s="95" t="s">
        <v>2438</v>
      </c>
      <c r="N121" s="95" t="s">
        <v>2444</v>
      </c>
      <c r="O121" s="140" t="s">
        <v>2446</v>
      </c>
      <c r="P121" s="140"/>
      <c r="Q121" s="139" t="s">
        <v>2213</v>
      </c>
    </row>
    <row r="122" spans="1:17" ht="18" x14ac:dyDescent="0.25">
      <c r="A122" s="140" t="str">
        <f>VLOOKUP(E122,'LISTADO ATM'!$A$2:$C$901,3,0)</f>
        <v>DISTRITO NACIONAL</v>
      </c>
      <c r="B122" s="134" t="s">
        <v>2729</v>
      </c>
      <c r="C122" s="96">
        <v>44428.418067129627</v>
      </c>
      <c r="D122" s="96" t="s">
        <v>2174</v>
      </c>
      <c r="E122" s="134">
        <v>224</v>
      </c>
      <c r="F122" s="140" t="str">
        <f>VLOOKUP(E122,VIP!$A$2:$O15166,2,0)</f>
        <v>DRBR224</v>
      </c>
      <c r="G122" s="140" t="str">
        <f>VLOOKUP(E122,'LISTADO ATM'!$A$2:$B$900,2,0)</f>
        <v xml:space="preserve">ATM S/M Nacional El Millón (Núñez de Cáceres) </v>
      </c>
      <c r="H122" s="140" t="str">
        <f>VLOOKUP(E122,VIP!$A$2:$O20127,7,FALSE)</f>
        <v>Si</v>
      </c>
      <c r="I122" s="140" t="str">
        <f>VLOOKUP(E122,VIP!$A$2:$O12092,8,FALSE)</f>
        <v>Si</v>
      </c>
      <c r="J122" s="140" t="str">
        <f>VLOOKUP(E122,VIP!$A$2:$O12042,8,FALSE)</f>
        <v>Si</v>
      </c>
      <c r="K122" s="140" t="str">
        <f>VLOOKUP(E122,VIP!$A$2:$O15616,6,0)</f>
        <v>SI</v>
      </c>
      <c r="L122" s="131" t="s">
        <v>2213</v>
      </c>
      <c r="M122" s="95" t="s">
        <v>2438</v>
      </c>
      <c r="N122" s="95" t="s">
        <v>2444</v>
      </c>
      <c r="O122" s="140" t="s">
        <v>2446</v>
      </c>
      <c r="P122" s="140"/>
      <c r="Q122" s="139" t="s">
        <v>2213</v>
      </c>
    </row>
    <row r="123" spans="1:17" ht="18" x14ac:dyDescent="0.25">
      <c r="A123" s="140" t="str">
        <f>VLOOKUP(E123,'LISTADO ATM'!$A$2:$C$901,3,0)</f>
        <v>DISTRITO NACIONAL</v>
      </c>
      <c r="B123" s="134" t="s">
        <v>2731</v>
      </c>
      <c r="C123" s="96">
        <v>44428.415775462963</v>
      </c>
      <c r="D123" s="96" t="s">
        <v>2174</v>
      </c>
      <c r="E123" s="134">
        <v>244</v>
      </c>
      <c r="F123" s="140" t="str">
        <f>VLOOKUP(E123,VIP!$A$2:$O15168,2,0)</f>
        <v>DRBR244</v>
      </c>
      <c r="G123" s="140" t="str">
        <f>VLOOKUP(E123,'LISTADO ATM'!$A$2:$B$900,2,0)</f>
        <v xml:space="preserve">ATM Ministerio de Hacienda (antiguo Finanzas) </v>
      </c>
      <c r="H123" s="140" t="str">
        <f>VLOOKUP(E123,VIP!$A$2:$O20129,7,FALSE)</f>
        <v>Si</v>
      </c>
      <c r="I123" s="140" t="str">
        <f>VLOOKUP(E123,VIP!$A$2:$O12094,8,FALSE)</f>
        <v>Si</v>
      </c>
      <c r="J123" s="140" t="str">
        <f>VLOOKUP(E123,VIP!$A$2:$O12044,8,FALSE)</f>
        <v>Si</v>
      </c>
      <c r="K123" s="140" t="str">
        <f>VLOOKUP(E123,VIP!$A$2:$O15618,6,0)</f>
        <v>NO</v>
      </c>
      <c r="L123" s="131" t="s">
        <v>2213</v>
      </c>
      <c r="M123" s="95" t="s">
        <v>2438</v>
      </c>
      <c r="N123" s="95" t="s">
        <v>2444</v>
      </c>
      <c r="O123" s="140" t="s">
        <v>2446</v>
      </c>
      <c r="P123" s="140"/>
      <c r="Q123" s="139" t="s">
        <v>2213</v>
      </c>
    </row>
    <row r="124" spans="1:17" ht="18" x14ac:dyDescent="0.25">
      <c r="A124" s="140" t="str">
        <f>VLOOKUP(E124,'LISTADO ATM'!$A$2:$C$901,3,0)</f>
        <v>DISTRITO NACIONAL</v>
      </c>
      <c r="B124" s="134" t="s">
        <v>2733</v>
      </c>
      <c r="C124" s="96">
        <v>44428.390451388892</v>
      </c>
      <c r="D124" s="96" t="s">
        <v>2174</v>
      </c>
      <c r="E124" s="134">
        <v>248</v>
      </c>
      <c r="F124" s="140" t="str">
        <f>VLOOKUP(E124,VIP!$A$2:$O15170,2,0)</f>
        <v>DRBR248</v>
      </c>
      <c r="G124" s="140" t="str">
        <f>VLOOKUP(E124,'LISTADO ATM'!$A$2:$B$900,2,0)</f>
        <v xml:space="preserve">ATM Shell Paraiso </v>
      </c>
      <c r="H124" s="140" t="str">
        <f>VLOOKUP(E124,VIP!$A$2:$O20131,7,FALSE)</f>
        <v>Si</v>
      </c>
      <c r="I124" s="140" t="str">
        <f>VLOOKUP(E124,VIP!$A$2:$O12096,8,FALSE)</f>
        <v>Si</v>
      </c>
      <c r="J124" s="140" t="str">
        <f>VLOOKUP(E124,VIP!$A$2:$O12046,8,FALSE)</f>
        <v>Si</v>
      </c>
      <c r="K124" s="140" t="str">
        <f>VLOOKUP(E124,VIP!$A$2:$O15620,6,0)</f>
        <v>NO</v>
      </c>
      <c r="L124" s="131" t="s">
        <v>2213</v>
      </c>
      <c r="M124" s="95" t="s">
        <v>2438</v>
      </c>
      <c r="N124" s="95" t="s">
        <v>2444</v>
      </c>
      <c r="O124" s="140" t="s">
        <v>2446</v>
      </c>
      <c r="P124" s="140"/>
      <c r="Q124" s="139" t="s">
        <v>2213</v>
      </c>
    </row>
    <row r="125" spans="1:17" ht="18" x14ac:dyDescent="0.25">
      <c r="A125" s="140" t="str">
        <f>VLOOKUP(E125,'LISTADO ATM'!$A$2:$C$901,3,0)</f>
        <v>NORTE</v>
      </c>
      <c r="B125" s="134" t="s">
        <v>2903</v>
      </c>
      <c r="C125" s="96">
        <v>44428.872708333336</v>
      </c>
      <c r="D125" s="96" t="s">
        <v>2175</v>
      </c>
      <c r="E125" s="134">
        <v>261</v>
      </c>
      <c r="F125" s="140" t="str">
        <f>VLOOKUP(E125,VIP!$A$2:$O15225,2,0)</f>
        <v>DRBR261</v>
      </c>
      <c r="G125" s="140" t="str">
        <f>VLOOKUP(E125,'LISTADO ATM'!$A$2:$B$900,2,0)</f>
        <v xml:space="preserve">ATM UNP Aeropuerto Cibao (Santiago) </v>
      </c>
      <c r="H125" s="140" t="str">
        <f>VLOOKUP(E125,VIP!$A$2:$O20186,7,FALSE)</f>
        <v>Si</v>
      </c>
      <c r="I125" s="140" t="str">
        <f>VLOOKUP(E125,VIP!$A$2:$O12151,8,FALSE)</f>
        <v>Si</v>
      </c>
      <c r="J125" s="140" t="str">
        <f>VLOOKUP(E125,VIP!$A$2:$O12101,8,FALSE)</f>
        <v>Si</v>
      </c>
      <c r="K125" s="140" t="str">
        <f>VLOOKUP(E125,VIP!$A$2:$O15675,6,0)</f>
        <v>NO</v>
      </c>
      <c r="L125" s="131" t="s">
        <v>2213</v>
      </c>
      <c r="M125" s="95" t="s">
        <v>2438</v>
      </c>
      <c r="N125" s="95" t="s">
        <v>2444</v>
      </c>
      <c r="O125" s="140" t="s">
        <v>2694</v>
      </c>
      <c r="P125" s="140"/>
      <c r="Q125" s="139" t="s">
        <v>2213</v>
      </c>
    </row>
    <row r="126" spans="1:17" ht="18" x14ac:dyDescent="0.25">
      <c r="A126" s="140" t="str">
        <f>VLOOKUP(E126,'LISTADO ATM'!$A$2:$C$901,3,0)</f>
        <v>DISTRITO NACIONAL</v>
      </c>
      <c r="B126" s="134" t="s">
        <v>2612</v>
      </c>
      <c r="C126" s="96">
        <v>44418.814710648148</v>
      </c>
      <c r="D126" s="96" t="s">
        <v>2174</v>
      </c>
      <c r="E126" s="134">
        <v>318</v>
      </c>
      <c r="F126" s="140" t="str">
        <f>VLOOKUP(E126,VIP!$A$2:$O14849,2,0)</f>
        <v>DRBR318</v>
      </c>
      <c r="G126" s="140" t="str">
        <f>VLOOKUP(E126,'LISTADO ATM'!$A$2:$B$900,2,0)</f>
        <v>ATM Autoservicio Lope de Vega</v>
      </c>
      <c r="H126" s="140" t="str">
        <f>VLOOKUP(E126,VIP!$A$2:$O19810,7,FALSE)</f>
        <v>Si</v>
      </c>
      <c r="I126" s="140" t="str">
        <f>VLOOKUP(E126,VIP!$A$2:$O11775,8,FALSE)</f>
        <v>Si</v>
      </c>
      <c r="J126" s="140" t="str">
        <f>VLOOKUP(E126,VIP!$A$2:$O11725,8,FALSE)</f>
        <v>Si</v>
      </c>
      <c r="K126" s="140" t="str">
        <f>VLOOKUP(E126,VIP!$A$2:$O15299,6,0)</f>
        <v>NO</v>
      </c>
      <c r="L126" s="131" t="s">
        <v>2213</v>
      </c>
      <c r="M126" s="95" t="s">
        <v>2438</v>
      </c>
      <c r="N126" s="95" t="s">
        <v>2444</v>
      </c>
      <c r="O126" s="140" t="s">
        <v>2446</v>
      </c>
      <c r="P126" s="140"/>
      <c r="Q126" s="95" t="s">
        <v>2213</v>
      </c>
    </row>
    <row r="127" spans="1:17" ht="18" x14ac:dyDescent="0.25">
      <c r="A127" s="140" t="str">
        <f>VLOOKUP(E127,'LISTADO ATM'!$A$2:$C$901,3,0)</f>
        <v>DISTRITO NACIONAL</v>
      </c>
      <c r="B127" s="134" t="s">
        <v>2632</v>
      </c>
      <c r="C127" s="96">
        <v>44425.874027777776</v>
      </c>
      <c r="D127" s="96" t="s">
        <v>2174</v>
      </c>
      <c r="E127" s="134">
        <v>363</v>
      </c>
      <c r="F127" s="140" t="str">
        <f>VLOOKUP(E127,VIP!$A$2:$O15107,2,0)</f>
        <v>DRBR363</v>
      </c>
      <c r="G127" s="140" t="str">
        <f>VLOOKUP(E127,'LISTADO ATM'!$A$2:$B$900,2,0)</f>
        <v>ATM Sirena Villa Mella</v>
      </c>
      <c r="H127" s="140" t="str">
        <f>VLOOKUP(E127,VIP!$A$2:$O20068,7,FALSE)</f>
        <v>N/A</v>
      </c>
      <c r="I127" s="140" t="str">
        <f>VLOOKUP(E127,VIP!$A$2:$O12033,8,FALSE)</f>
        <v>N/A</v>
      </c>
      <c r="J127" s="140" t="str">
        <f>VLOOKUP(E127,VIP!$A$2:$O11983,8,FALSE)</f>
        <v>N/A</v>
      </c>
      <c r="K127" s="140" t="str">
        <f>VLOOKUP(E127,VIP!$A$2:$O15557,6,0)</f>
        <v>N/A</v>
      </c>
      <c r="L127" s="131" t="s">
        <v>2213</v>
      </c>
      <c r="M127" s="95" t="s">
        <v>2438</v>
      </c>
      <c r="N127" s="95" t="s">
        <v>2444</v>
      </c>
      <c r="O127" s="140" t="s">
        <v>2446</v>
      </c>
      <c r="P127" s="140"/>
      <c r="Q127" s="139" t="s">
        <v>2213</v>
      </c>
    </row>
    <row r="128" spans="1:17" ht="18" x14ac:dyDescent="0.25">
      <c r="A128" s="140" t="str">
        <f>VLOOKUP(E128,'LISTADO ATM'!$A$2:$C$901,3,0)</f>
        <v>DISTRITO NACIONAL</v>
      </c>
      <c r="B128" s="134" t="s">
        <v>2623</v>
      </c>
      <c r="C128" s="96">
        <v>44422.821701388886</v>
      </c>
      <c r="D128" s="96" t="s">
        <v>2174</v>
      </c>
      <c r="E128" s="134">
        <v>377</v>
      </c>
      <c r="F128" s="140" t="str">
        <f>VLOOKUP(E128,VIP!$A$2:$O14934,2,0)</f>
        <v>DRBR377</v>
      </c>
      <c r="G128" s="140" t="str">
        <f>VLOOKUP(E128,'LISTADO ATM'!$A$2:$B$900,2,0)</f>
        <v>ATM Estación del Metro Eduardo Brito</v>
      </c>
      <c r="H128" s="140" t="str">
        <f>VLOOKUP(E128,VIP!$A$2:$O19895,7,FALSE)</f>
        <v>Si</v>
      </c>
      <c r="I128" s="140" t="str">
        <f>VLOOKUP(E128,VIP!$A$2:$O11860,8,FALSE)</f>
        <v>Si</v>
      </c>
      <c r="J128" s="140" t="str">
        <f>VLOOKUP(E128,VIP!$A$2:$O11810,8,FALSE)</f>
        <v>Si</v>
      </c>
      <c r="K128" s="140" t="str">
        <f>VLOOKUP(E128,VIP!$A$2:$O15384,6,0)</f>
        <v>NO</v>
      </c>
      <c r="L128" s="131" t="s">
        <v>2213</v>
      </c>
      <c r="M128" s="95" t="s">
        <v>2438</v>
      </c>
      <c r="N128" s="95" t="s">
        <v>2444</v>
      </c>
      <c r="O128" s="140" t="s">
        <v>2446</v>
      </c>
      <c r="P128" s="140"/>
      <c r="Q128" s="95" t="s">
        <v>2213</v>
      </c>
    </row>
    <row r="129" spans="1:22" ht="18" x14ac:dyDescent="0.25">
      <c r="A129" s="140" t="str">
        <f>VLOOKUP(E129,'LISTADO ATM'!$A$2:$C$901,3,0)</f>
        <v>DISTRITO NACIONAL</v>
      </c>
      <c r="B129" s="134" t="s">
        <v>2785</v>
      </c>
      <c r="C129" s="96">
        <v>44428.570104166669</v>
      </c>
      <c r="D129" s="96" t="s">
        <v>2174</v>
      </c>
      <c r="E129" s="134">
        <v>490</v>
      </c>
      <c r="F129" s="140" t="str">
        <f>VLOOKUP(E129,VIP!$A$2:$O15162,2,0)</f>
        <v>DRBR490</v>
      </c>
      <c r="G129" s="140" t="str">
        <f>VLOOKUP(E129,'LISTADO ATM'!$A$2:$B$900,2,0)</f>
        <v xml:space="preserve">ATM Hospital Ney Arias Lora </v>
      </c>
      <c r="H129" s="140" t="str">
        <f>VLOOKUP(E129,VIP!$A$2:$O20123,7,FALSE)</f>
        <v>Si</v>
      </c>
      <c r="I129" s="140" t="str">
        <f>VLOOKUP(E129,VIP!$A$2:$O12088,8,FALSE)</f>
        <v>Si</v>
      </c>
      <c r="J129" s="140" t="str">
        <f>VLOOKUP(E129,VIP!$A$2:$O12038,8,FALSE)</f>
        <v>Si</v>
      </c>
      <c r="K129" s="140" t="str">
        <f>VLOOKUP(E129,VIP!$A$2:$O15612,6,0)</f>
        <v>NO</v>
      </c>
      <c r="L129" s="131" t="s">
        <v>2213</v>
      </c>
      <c r="M129" s="95" t="s">
        <v>2438</v>
      </c>
      <c r="N129" s="95" t="s">
        <v>2608</v>
      </c>
      <c r="O129" s="140" t="s">
        <v>2446</v>
      </c>
      <c r="P129" s="140"/>
      <c r="Q129" s="139" t="s">
        <v>2213</v>
      </c>
    </row>
    <row r="130" spans="1:22" ht="18" x14ac:dyDescent="0.25">
      <c r="A130" s="140" t="str">
        <f>VLOOKUP(E130,'LISTADO ATM'!$A$2:$C$901,3,0)</f>
        <v>DISTRITO NACIONAL</v>
      </c>
      <c r="B130" s="134" t="s">
        <v>2635</v>
      </c>
      <c r="C130" s="96">
        <v>44426.464259259257</v>
      </c>
      <c r="D130" s="96" t="s">
        <v>2174</v>
      </c>
      <c r="E130" s="134">
        <v>498</v>
      </c>
      <c r="F130" s="140" t="str">
        <f>VLOOKUP(E130,VIP!$A$2:$O15099,2,0)</f>
        <v>DRBR498</v>
      </c>
      <c r="G130" s="140" t="str">
        <f>VLOOKUP(E130,'LISTADO ATM'!$A$2:$B$900,2,0)</f>
        <v xml:space="preserve">ATM Estación Sunix 27 de Febrero </v>
      </c>
      <c r="H130" s="140" t="str">
        <f>VLOOKUP(E130,VIP!$A$2:$O20060,7,FALSE)</f>
        <v>Si</v>
      </c>
      <c r="I130" s="140" t="str">
        <f>VLOOKUP(E130,VIP!$A$2:$O12025,8,FALSE)</f>
        <v>Si</v>
      </c>
      <c r="J130" s="140" t="str">
        <f>VLOOKUP(E130,VIP!$A$2:$O11975,8,FALSE)</f>
        <v>Si</v>
      </c>
      <c r="K130" s="140" t="str">
        <f>VLOOKUP(E130,VIP!$A$2:$O15549,6,0)</f>
        <v>NO</v>
      </c>
      <c r="L130" s="131" t="s">
        <v>2213</v>
      </c>
      <c r="M130" s="95" t="s">
        <v>2438</v>
      </c>
      <c r="N130" s="95" t="s">
        <v>2444</v>
      </c>
      <c r="O130" s="140" t="s">
        <v>2446</v>
      </c>
      <c r="P130" s="140"/>
      <c r="Q130" s="139" t="s">
        <v>2213</v>
      </c>
    </row>
    <row r="131" spans="1:22" ht="18" x14ac:dyDescent="0.25">
      <c r="A131" s="140" t="str">
        <f>VLOOKUP(E131,'LISTADO ATM'!$A$2:$C$901,3,0)</f>
        <v>NORTE</v>
      </c>
      <c r="B131" s="134" t="s">
        <v>2846</v>
      </c>
      <c r="C131" s="96">
        <v>44428.728831018518</v>
      </c>
      <c r="D131" s="96" t="s">
        <v>2174</v>
      </c>
      <c r="E131" s="134">
        <v>518</v>
      </c>
      <c r="F131" s="140" t="str">
        <f>VLOOKUP(E131,VIP!$A$2:$O15191,2,0)</f>
        <v>DRBR518</v>
      </c>
      <c r="G131" s="140" t="str">
        <f>VLOOKUP(E131,'LISTADO ATM'!$A$2:$B$900,2,0)</f>
        <v xml:space="preserve">ATM Autobanco Los Alamos </v>
      </c>
      <c r="H131" s="140" t="str">
        <f>VLOOKUP(E131,VIP!$A$2:$O20152,7,FALSE)</f>
        <v>Si</v>
      </c>
      <c r="I131" s="140" t="str">
        <f>VLOOKUP(E131,VIP!$A$2:$O12117,8,FALSE)</f>
        <v>Si</v>
      </c>
      <c r="J131" s="140" t="str">
        <f>VLOOKUP(E131,VIP!$A$2:$O12067,8,FALSE)</f>
        <v>Si</v>
      </c>
      <c r="K131" s="140" t="str">
        <f>VLOOKUP(E131,VIP!$A$2:$O15641,6,0)</f>
        <v>NO</v>
      </c>
      <c r="L131" s="131" t="s">
        <v>2213</v>
      </c>
      <c r="M131" s="95" t="s">
        <v>2438</v>
      </c>
      <c r="N131" s="95" t="s">
        <v>2444</v>
      </c>
      <c r="O131" s="140" t="s">
        <v>2446</v>
      </c>
      <c r="P131" s="140"/>
      <c r="Q131" s="139" t="s">
        <v>2213</v>
      </c>
    </row>
    <row r="132" spans="1:22" ht="18" x14ac:dyDescent="0.25">
      <c r="A132" s="140" t="str">
        <f>VLOOKUP(E132,'LISTADO ATM'!$A$2:$C$901,3,0)</f>
        <v>ESTE</v>
      </c>
      <c r="B132" s="134" t="s">
        <v>2778</v>
      </c>
      <c r="C132" s="96">
        <v>44428.605173611111</v>
      </c>
      <c r="D132" s="96" t="s">
        <v>2174</v>
      </c>
      <c r="E132" s="134">
        <v>608</v>
      </c>
      <c r="F132" s="140" t="str">
        <f>VLOOKUP(E132,VIP!$A$2:$O15155,2,0)</f>
        <v>DRBR305</v>
      </c>
      <c r="G132" s="140" t="str">
        <f>VLOOKUP(E132,'LISTADO ATM'!$A$2:$B$900,2,0)</f>
        <v xml:space="preserve">ATM Oficina Jumbo (San Pedro) </v>
      </c>
      <c r="H132" s="140" t="str">
        <f>VLOOKUP(E132,VIP!$A$2:$O20116,7,FALSE)</f>
        <v>Si</v>
      </c>
      <c r="I132" s="140" t="str">
        <f>VLOOKUP(E132,VIP!$A$2:$O12081,8,FALSE)</f>
        <v>Si</v>
      </c>
      <c r="J132" s="140" t="str">
        <f>VLOOKUP(E132,VIP!$A$2:$O12031,8,FALSE)</f>
        <v>Si</v>
      </c>
      <c r="K132" s="140" t="str">
        <f>VLOOKUP(E132,VIP!$A$2:$O15605,6,0)</f>
        <v>SI</v>
      </c>
      <c r="L132" s="131" t="s">
        <v>2213</v>
      </c>
      <c r="M132" s="95" t="s">
        <v>2438</v>
      </c>
      <c r="N132" s="95" t="s">
        <v>2444</v>
      </c>
      <c r="O132" s="140" t="s">
        <v>2446</v>
      </c>
      <c r="P132" s="140"/>
      <c r="Q132" s="139" t="s">
        <v>2213</v>
      </c>
    </row>
    <row r="133" spans="1:22" ht="18" x14ac:dyDescent="0.25">
      <c r="A133" s="140" t="str">
        <f>VLOOKUP(E133,'LISTADO ATM'!$A$2:$C$901,3,0)</f>
        <v>DISTRITO NACIONAL</v>
      </c>
      <c r="B133" s="134" t="s">
        <v>2911</v>
      </c>
      <c r="C133" s="96">
        <v>44428.849259259259</v>
      </c>
      <c r="D133" s="96" t="s">
        <v>2174</v>
      </c>
      <c r="E133" s="134">
        <v>623</v>
      </c>
      <c r="F133" s="140" t="str">
        <f>VLOOKUP(E133,VIP!$A$2:$O15233,2,0)</f>
        <v>DRBR623</v>
      </c>
      <c r="G133" s="140" t="str">
        <f>VLOOKUP(E133,'LISTADO ATM'!$A$2:$B$900,2,0)</f>
        <v xml:space="preserve">ATM Operaciones Especiales (Manoguayabo) </v>
      </c>
      <c r="H133" s="140" t="str">
        <f>VLOOKUP(E133,VIP!$A$2:$O20194,7,FALSE)</f>
        <v>Si</v>
      </c>
      <c r="I133" s="140" t="str">
        <f>VLOOKUP(E133,VIP!$A$2:$O12159,8,FALSE)</f>
        <v>Si</v>
      </c>
      <c r="J133" s="140" t="str">
        <f>VLOOKUP(E133,VIP!$A$2:$O12109,8,FALSE)</f>
        <v>Si</v>
      </c>
      <c r="K133" s="140" t="str">
        <f>VLOOKUP(E133,VIP!$A$2:$O15683,6,0)</f>
        <v>No</v>
      </c>
      <c r="L133" s="131" t="s">
        <v>2213</v>
      </c>
      <c r="M133" s="95" t="s">
        <v>2438</v>
      </c>
      <c r="N133" s="95" t="s">
        <v>2444</v>
      </c>
      <c r="O133" s="140" t="s">
        <v>2446</v>
      </c>
      <c r="P133" s="140"/>
      <c r="Q133" s="139" t="s">
        <v>2213</v>
      </c>
    </row>
    <row r="134" spans="1:22" ht="18" x14ac:dyDescent="0.25">
      <c r="A134" s="140" t="str">
        <f>VLOOKUP(E134,'LISTADO ATM'!$A$2:$C$901,3,0)</f>
        <v>NORTE</v>
      </c>
      <c r="B134" s="134" t="s">
        <v>2852</v>
      </c>
      <c r="C134" s="96">
        <v>44428.723229166666</v>
      </c>
      <c r="D134" s="96" t="s">
        <v>2175</v>
      </c>
      <c r="E134" s="134">
        <v>636</v>
      </c>
      <c r="F134" s="140" t="str">
        <f>VLOOKUP(E134,VIP!$A$2:$O15196,2,0)</f>
        <v>DRBR110</v>
      </c>
      <c r="G134" s="140" t="str">
        <f>VLOOKUP(E134,'LISTADO ATM'!$A$2:$B$900,2,0)</f>
        <v xml:space="preserve">ATM Oficina Tamboríl </v>
      </c>
      <c r="H134" s="140" t="str">
        <f>VLOOKUP(E134,VIP!$A$2:$O20157,7,FALSE)</f>
        <v>Si</v>
      </c>
      <c r="I134" s="140" t="str">
        <f>VLOOKUP(E134,VIP!$A$2:$O12122,8,FALSE)</f>
        <v>Si</v>
      </c>
      <c r="J134" s="140" t="str">
        <f>VLOOKUP(E134,VIP!$A$2:$O12072,8,FALSE)</f>
        <v>Si</v>
      </c>
      <c r="K134" s="140" t="str">
        <f>VLOOKUP(E134,VIP!$A$2:$O15646,6,0)</f>
        <v>SI</v>
      </c>
      <c r="L134" s="131" t="s">
        <v>2213</v>
      </c>
      <c r="M134" s="95" t="s">
        <v>2438</v>
      </c>
      <c r="N134" s="95" t="s">
        <v>2444</v>
      </c>
      <c r="O134" s="140" t="s">
        <v>2583</v>
      </c>
      <c r="P134" s="140"/>
      <c r="Q134" s="139" t="s">
        <v>2213</v>
      </c>
    </row>
    <row r="135" spans="1:22" ht="18" x14ac:dyDescent="0.25">
      <c r="A135" s="140" t="str">
        <f>VLOOKUP(E135,'LISTADO ATM'!$A$2:$C$901,3,0)</f>
        <v>DISTRITO NACIONAL</v>
      </c>
      <c r="B135" s="134" t="s">
        <v>2901</v>
      </c>
      <c r="C135" s="96">
        <v>44428.874386574076</v>
      </c>
      <c r="D135" s="96" t="s">
        <v>2174</v>
      </c>
      <c r="E135" s="134">
        <v>648</v>
      </c>
      <c r="F135" s="140" t="str">
        <f>VLOOKUP(E135,VIP!$A$2:$O15222,2,0)</f>
        <v>DRBR190</v>
      </c>
      <c r="G135" s="140" t="str">
        <f>VLOOKUP(E135,'LISTADO ATM'!$A$2:$B$900,2,0)</f>
        <v xml:space="preserve">ATM Hermandad de Pensionados </v>
      </c>
      <c r="H135" s="140" t="str">
        <f>VLOOKUP(E135,VIP!$A$2:$O20183,7,FALSE)</f>
        <v>Si</v>
      </c>
      <c r="I135" s="140" t="str">
        <f>VLOOKUP(E135,VIP!$A$2:$O12148,8,FALSE)</f>
        <v>No</v>
      </c>
      <c r="J135" s="140" t="str">
        <f>VLOOKUP(E135,VIP!$A$2:$O12098,8,FALSE)</f>
        <v>No</v>
      </c>
      <c r="K135" s="140" t="str">
        <f>VLOOKUP(E135,VIP!$A$2:$O15672,6,0)</f>
        <v>NO</v>
      </c>
      <c r="L135" s="131" t="s">
        <v>2213</v>
      </c>
      <c r="M135" s="95" t="s">
        <v>2438</v>
      </c>
      <c r="N135" s="95" t="s">
        <v>2444</v>
      </c>
      <c r="O135" s="140" t="s">
        <v>2446</v>
      </c>
      <c r="P135" s="140"/>
      <c r="Q135" s="139" t="s">
        <v>2213</v>
      </c>
    </row>
    <row r="136" spans="1:22" ht="18" x14ac:dyDescent="0.25">
      <c r="A136" s="140" t="str">
        <f>VLOOKUP(E136,'LISTADO ATM'!$A$2:$C$901,3,0)</f>
        <v>ESTE</v>
      </c>
      <c r="B136" s="134" t="s">
        <v>2829</v>
      </c>
      <c r="C136" s="96">
        <v>44428.801377314812</v>
      </c>
      <c r="D136" s="96" t="s">
        <v>2174</v>
      </c>
      <c r="E136" s="134">
        <v>651</v>
      </c>
      <c r="F136" s="140" t="str">
        <f>VLOOKUP(E136,VIP!$A$2:$O15177,2,0)</f>
        <v>DRBR651</v>
      </c>
      <c r="G136" s="140" t="str">
        <f>VLOOKUP(E136,'LISTADO ATM'!$A$2:$B$900,2,0)</f>
        <v>ATM Eco Petroleo Romana</v>
      </c>
      <c r="H136" s="140" t="str">
        <f>VLOOKUP(E136,VIP!$A$2:$O20138,7,FALSE)</f>
        <v>Si</v>
      </c>
      <c r="I136" s="140" t="str">
        <f>VLOOKUP(E136,VIP!$A$2:$O12103,8,FALSE)</f>
        <v>Si</v>
      </c>
      <c r="J136" s="140" t="str">
        <f>VLOOKUP(E136,VIP!$A$2:$O12053,8,FALSE)</f>
        <v>Si</v>
      </c>
      <c r="K136" s="140" t="str">
        <f>VLOOKUP(E136,VIP!$A$2:$O15627,6,0)</f>
        <v>NO</v>
      </c>
      <c r="L136" s="131" t="s">
        <v>2213</v>
      </c>
      <c r="M136" s="95" t="s">
        <v>2438</v>
      </c>
      <c r="N136" s="95" t="s">
        <v>2444</v>
      </c>
      <c r="O136" s="140" t="s">
        <v>2446</v>
      </c>
      <c r="P136" s="140"/>
      <c r="Q136" s="139" t="s">
        <v>2213</v>
      </c>
    </row>
    <row r="137" spans="1:22" ht="18" x14ac:dyDescent="0.25">
      <c r="A137" s="140" t="str">
        <f>VLOOKUP(E137,'LISTADO ATM'!$A$2:$C$901,3,0)</f>
        <v>DISTRITO NACIONAL</v>
      </c>
      <c r="B137" s="134" t="s">
        <v>2910</v>
      </c>
      <c r="C137" s="96">
        <v>44428.849629629629</v>
      </c>
      <c r="D137" s="96" t="s">
        <v>2174</v>
      </c>
      <c r="E137" s="134">
        <v>676</v>
      </c>
      <c r="F137" s="140" t="str">
        <f>VLOOKUP(E137,VIP!$A$2:$O15232,2,0)</f>
        <v>DRBR676</v>
      </c>
      <c r="G137" s="140" t="str">
        <f>VLOOKUP(E137,'LISTADO ATM'!$A$2:$B$900,2,0)</f>
        <v>ATM S/M Bravo Colina Del Oeste</v>
      </c>
      <c r="H137" s="140" t="str">
        <f>VLOOKUP(E137,VIP!$A$2:$O20193,7,FALSE)</f>
        <v>Si</v>
      </c>
      <c r="I137" s="140" t="str">
        <f>VLOOKUP(E137,VIP!$A$2:$O12158,8,FALSE)</f>
        <v>Si</v>
      </c>
      <c r="J137" s="140" t="str">
        <f>VLOOKUP(E137,VIP!$A$2:$O12108,8,FALSE)</f>
        <v>Si</v>
      </c>
      <c r="K137" s="140" t="str">
        <f>VLOOKUP(E137,VIP!$A$2:$O15682,6,0)</f>
        <v>NO</v>
      </c>
      <c r="L137" s="131" t="s">
        <v>2213</v>
      </c>
      <c r="M137" s="95" t="s">
        <v>2438</v>
      </c>
      <c r="N137" s="95" t="s">
        <v>2444</v>
      </c>
      <c r="O137" s="140" t="s">
        <v>2446</v>
      </c>
      <c r="P137" s="140"/>
      <c r="Q137" s="139" t="s">
        <v>2213</v>
      </c>
      <c r="R137" s="101"/>
      <c r="S137" s="101"/>
      <c r="T137" s="101"/>
      <c r="U137" s="78"/>
      <c r="V137" s="69"/>
    </row>
    <row r="138" spans="1:22" ht="18" x14ac:dyDescent="0.25">
      <c r="A138" s="140" t="str">
        <f>VLOOKUP(E138,'LISTADO ATM'!$A$2:$C$901,3,0)</f>
        <v>ESTE</v>
      </c>
      <c r="B138" s="134" t="s">
        <v>2782</v>
      </c>
      <c r="C138" s="96">
        <v>44428.599317129629</v>
      </c>
      <c r="D138" s="96" t="s">
        <v>2174</v>
      </c>
      <c r="E138" s="134">
        <v>680</v>
      </c>
      <c r="F138" s="140" t="str">
        <f>VLOOKUP(E138,VIP!$A$2:$O15159,2,0)</f>
        <v>DRBR680</v>
      </c>
      <c r="G138" s="140" t="str">
        <f>VLOOKUP(E138,'LISTADO ATM'!$A$2:$B$900,2,0)</f>
        <v>ATM Hotel Royalton</v>
      </c>
      <c r="H138" s="140" t="str">
        <f>VLOOKUP(E138,VIP!$A$2:$O20120,7,FALSE)</f>
        <v>NO</v>
      </c>
      <c r="I138" s="140" t="str">
        <f>VLOOKUP(E138,VIP!$A$2:$O12085,8,FALSE)</f>
        <v>NO</v>
      </c>
      <c r="J138" s="140" t="str">
        <f>VLOOKUP(E138,VIP!$A$2:$O12035,8,FALSE)</f>
        <v>NO</v>
      </c>
      <c r="K138" s="140" t="str">
        <f>VLOOKUP(E138,VIP!$A$2:$O15609,6,0)</f>
        <v>NO</v>
      </c>
      <c r="L138" s="131" t="s">
        <v>2213</v>
      </c>
      <c r="M138" s="95" t="s">
        <v>2438</v>
      </c>
      <c r="N138" s="95" t="s">
        <v>2444</v>
      </c>
      <c r="O138" s="140" t="s">
        <v>2446</v>
      </c>
      <c r="P138" s="140"/>
      <c r="Q138" s="139" t="s">
        <v>2213</v>
      </c>
      <c r="R138" s="101"/>
      <c r="S138" s="101"/>
      <c r="T138" s="101"/>
      <c r="U138" s="78"/>
      <c r="V138" s="69"/>
    </row>
    <row r="139" spans="1:22" ht="18" x14ac:dyDescent="0.25">
      <c r="A139" s="140" t="str">
        <f>VLOOKUP(E139,'LISTADO ATM'!$A$2:$C$901,3,0)</f>
        <v>DISTRITO NACIONAL</v>
      </c>
      <c r="B139" s="134" t="s">
        <v>2915</v>
      </c>
      <c r="C139" s="96">
        <v>44428.845937500002</v>
      </c>
      <c r="D139" s="96" t="s">
        <v>2174</v>
      </c>
      <c r="E139" s="134">
        <v>694</v>
      </c>
      <c r="F139" s="140" t="str">
        <f>VLOOKUP(E139,VIP!$A$2:$O15237,2,0)</f>
        <v>DRBR694</v>
      </c>
      <c r="G139" s="140" t="str">
        <f>VLOOKUP(E139,'LISTADO ATM'!$A$2:$B$900,2,0)</f>
        <v>ATM Optica 27 de Febrero</v>
      </c>
      <c r="H139" s="140" t="str">
        <f>VLOOKUP(E139,VIP!$A$2:$O20198,7,FALSE)</f>
        <v>Si</v>
      </c>
      <c r="I139" s="140" t="str">
        <f>VLOOKUP(E139,VIP!$A$2:$O12163,8,FALSE)</f>
        <v>Si</v>
      </c>
      <c r="J139" s="140" t="str">
        <f>VLOOKUP(E139,VIP!$A$2:$O12113,8,FALSE)</f>
        <v>Si</v>
      </c>
      <c r="K139" s="140" t="str">
        <f>VLOOKUP(E139,VIP!$A$2:$O15687,6,0)</f>
        <v>NO</v>
      </c>
      <c r="L139" s="131" t="s">
        <v>2213</v>
      </c>
      <c r="M139" s="95" t="s">
        <v>2438</v>
      </c>
      <c r="N139" s="95" t="s">
        <v>2444</v>
      </c>
      <c r="O139" s="140" t="s">
        <v>2446</v>
      </c>
      <c r="P139" s="140"/>
      <c r="Q139" s="139" t="s">
        <v>2213</v>
      </c>
      <c r="R139" s="101"/>
      <c r="S139" s="101"/>
      <c r="T139" s="101"/>
      <c r="U139" s="78"/>
      <c r="V139" s="69"/>
    </row>
    <row r="140" spans="1:22" ht="18" x14ac:dyDescent="0.25">
      <c r="A140" s="140" t="str">
        <f>VLOOKUP(E140,'LISTADO ATM'!$A$2:$C$901,3,0)</f>
        <v>NORTE</v>
      </c>
      <c r="B140" s="134" t="s">
        <v>2912</v>
      </c>
      <c r="C140" s="96">
        <v>44428.848090277781</v>
      </c>
      <c r="D140" s="96" t="s">
        <v>2175</v>
      </c>
      <c r="E140" s="134">
        <v>747</v>
      </c>
      <c r="F140" s="140" t="str">
        <f>VLOOKUP(E140,VIP!$A$2:$O15234,2,0)</f>
        <v>DRBR200</v>
      </c>
      <c r="G140" s="140" t="str">
        <f>VLOOKUP(E140,'LISTADO ATM'!$A$2:$B$900,2,0)</f>
        <v xml:space="preserve">ATM Club BR (Santiago) </v>
      </c>
      <c r="H140" s="140" t="str">
        <f>VLOOKUP(E140,VIP!$A$2:$O20195,7,FALSE)</f>
        <v>Si</v>
      </c>
      <c r="I140" s="140" t="str">
        <f>VLOOKUP(E140,VIP!$A$2:$O12160,8,FALSE)</f>
        <v>Si</v>
      </c>
      <c r="J140" s="140" t="str">
        <f>VLOOKUP(E140,VIP!$A$2:$O12110,8,FALSE)</f>
        <v>Si</v>
      </c>
      <c r="K140" s="140" t="str">
        <f>VLOOKUP(E140,VIP!$A$2:$O15684,6,0)</f>
        <v>SI</v>
      </c>
      <c r="L140" s="131" t="s">
        <v>2213</v>
      </c>
      <c r="M140" s="95" t="s">
        <v>2438</v>
      </c>
      <c r="N140" s="95" t="s">
        <v>2444</v>
      </c>
      <c r="O140" s="140" t="s">
        <v>2694</v>
      </c>
      <c r="P140" s="140"/>
      <c r="Q140" s="139" t="s">
        <v>2213</v>
      </c>
      <c r="R140" s="101"/>
      <c r="S140" s="101"/>
      <c r="T140" s="101"/>
      <c r="U140" s="78"/>
      <c r="V140" s="69"/>
    </row>
    <row r="141" spans="1:22" ht="18" x14ac:dyDescent="0.25">
      <c r="A141" s="140" t="str">
        <f>VLOOKUP(E141,'LISTADO ATM'!$A$2:$C$901,3,0)</f>
        <v>DISTRITO NACIONAL</v>
      </c>
      <c r="B141" s="134" t="s">
        <v>2791</v>
      </c>
      <c r="C141" s="96">
        <v>44428.533900462964</v>
      </c>
      <c r="D141" s="96" t="s">
        <v>2174</v>
      </c>
      <c r="E141" s="134">
        <v>841</v>
      </c>
      <c r="F141" s="140" t="str">
        <f>VLOOKUP(E141,VIP!$A$2:$O15168,2,0)</f>
        <v>DRBR841</v>
      </c>
      <c r="G141" s="140" t="str">
        <f>VLOOKUP(E141,'LISTADO ATM'!$A$2:$B$900,2,0)</f>
        <v xml:space="preserve">ATM CEA </v>
      </c>
      <c r="H141" s="140" t="str">
        <f>VLOOKUP(E141,VIP!$A$2:$O20129,7,FALSE)</f>
        <v>Si</v>
      </c>
      <c r="I141" s="140" t="str">
        <f>VLOOKUP(E141,VIP!$A$2:$O12094,8,FALSE)</f>
        <v>No</v>
      </c>
      <c r="J141" s="140" t="str">
        <f>VLOOKUP(E141,VIP!$A$2:$O12044,8,FALSE)</f>
        <v>No</v>
      </c>
      <c r="K141" s="140" t="str">
        <f>VLOOKUP(E141,VIP!$A$2:$O15618,6,0)</f>
        <v>NO</v>
      </c>
      <c r="L141" s="131" t="s">
        <v>2213</v>
      </c>
      <c r="M141" s="95" t="s">
        <v>2438</v>
      </c>
      <c r="N141" s="95" t="s">
        <v>2608</v>
      </c>
      <c r="O141" s="140" t="s">
        <v>2446</v>
      </c>
      <c r="P141" s="140"/>
      <c r="Q141" s="139" t="s">
        <v>2213</v>
      </c>
      <c r="R141" s="101"/>
      <c r="S141" s="101"/>
      <c r="T141" s="101"/>
      <c r="U141" s="78"/>
      <c r="V141" s="69"/>
    </row>
    <row r="142" spans="1:22" ht="18" x14ac:dyDescent="0.25">
      <c r="A142" s="140" t="str">
        <f>VLOOKUP(E142,'LISTADO ATM'!$A$2:$C$901,3,0)</f>
        <v>NORTE</v>
      </c>
      <c r="B142" s="134" t="s">
        <v>2886</v>
      </c>
      <c r="C142" s="96">
        <v>44428.938993055555</v>
      </c>
      <c r="D142" s="96" t="s">
        <v>2175</v>
      </c>
      <c r="E142" s="134">
        <v>950</v>
      </c>
      <c r="F142" s="140" t="str">
        <f>VLOOKUP(E142,VIP!$A$2:$O15207,2,0)</f>
        <v>DRBR12G</v>
      </c>
      <c r="G142" s="140" t="str">
        <f>VLOOKUP(E142,'LISTADO ATM'!$A$2:$B$900,2,0)</f>
        <v xml:space="preserve">ATM Oficina Monterrico </v>
      </c>
      <c r="H142" s="140" t="str">
        <f>VLOOKUP(E142,VIP!$A$2:$O20168,7,FALSE)</f>
        <v>Si</v>
      </c>
      <c r="I142" s="140" t="str">
        <f>VLOOKUP(E142,VIP!$A$2:$O12133,8,FALSE)</f>
        <v>Si</v>
      </c>
      <c r="J142" s="140" t="str">
        <f>VLOOKUP(E142,VIP!$A$2:$O12083,8,FALSE)</f>
        <v>Si</v>
      </c>
      <c r="K142" s="140" t="str">
        <f>VLOOKUP(E142,VIP!$A$2:$O15657,6,0)</f>
        <v>SI</v>
      </c>
      <c r="L142" s="131" t="s">
        <v>2213</v>
      </c>
      <c r="M142" s="95" t="s">
        <v>2438</v>
      </c>
      <c r="N142" s="95" t="s">
        <v>2444</v>
      </c>
      <c r="O142" s="140" t="s">
        <v>2694</v>
      </c>
      <c r="P142" s="140"/>
      <c r="Q142" s="139" t="s">
        <v>2213</v>
      </c>
      <c r="R142" s="101"/>
      <c r="S142" s="101"/>
      <c r="T142" s="101"/>
      <c r="U142" s="78"/>
      <c r="V142" s="69"/>
    </row>
    <row r="143" spans="1:22" ht="18" x14ac:dyDescent="0.25">
      <c r="A143" s="140" t="str">
        <f>VLOOKUP(E143,'LISTADO ATM'!$A$2:$C$901,3,0)</f>
        <v>DISTRITO NACIONAL</v>
      </c>
      <c r="B143" s="134" t="s">
        <v>2793</v>
      </c>
      <c r="C143" s="96">
        <v>44428.510231481479</v>
      </c>
      <c r="D143" s="96" t="s">
        <v>2174</v>
      </c>
      <c r="E143" s="134">
        <v>951</v>
      </c>
      <c r="F143" s="140" t="str">
        <f>VLOOKUP(E143,VIP!$A$2:$O15170,2,0)</f>
        <v>DRBR203</v>
      </c>
      <c r="G143" s="140" t="str">
        <f>VLOOKUP(E143,'LISTADO ATM'!$A$2:$B$900,2,0)</f>
        <v xml:space="preserve">ATM Oficina Plaza Haché JFK </v>
      </c>
      <c r="H143" s="140" t="str">
        <f>VLOOKUP(E143,VIP!$A$2:$O20131,7,FALSE)</f>
        <v>Si</v>
      </c>
      <c r="I143" s="140" t="str">
        <f>VLOOKUP(E143,VIP!$A$2:$O12096,8,FALSE)</f>
        <v>Si</v>
      </c>
      <c r="J143" s="140" t="str">
        <f>VLOOKUP(E143,VIP!$A$2:$O12046,8,FALSE)</f>
        <v>Si</v>
      </c>
      <c r="K143" s="140" t="str">
        <f>VLOOKUP(E143,VIP!$A$2:$O15620,6,0)</f>
        <v>NO</v>
      </c>
      <c r="L143" s="131" t="s">
        <v>2213</v>
      </c>
      <c r="M143" s="95" t="s">
        <v>2438</v>
      </c>
      <c r="N143" s="95" t="s">
        <v>2608</v>
      </c>
      <c r="O143" s="140" t="s">
        <v>2446</v>
      </c>
      <c r="P143" s="140"/>
      <c r="Q143" s="139" t="s">
        <v>2213</v>
      </c>
      <c r="R143" s="101"/>
      <c r="S143" s="101"/>
      <c r="T143" s="101"/>
      <c r="U143" s="78"/>
      <c r="V143" s="69"/>
    </row>
    <row r="144" spans="1:22" ht="18" x14ac:dyDescent="0.25">
      <c r="A144" s="140" t="str">
        <f>VLOOKUP(E144,'LISTADO ATM'!$A$2:$C$901,3,0)</f>
        <v>DISTRITO NACIONAL</v>
      </c>
      <c r="B144" s="134" t="s">
        <v>2860</v>
      </c>
      <c r="C144" s="96">
        <v>44428.679513888892</v>
      </c>
      <c r="D144" s="96" t="s">
        <v>2174</v>
      </c>
      <c r="E144" s="134">
        <v>955</v>
      </c>
      <c r="F144" s="140" t="str">
        <f>VLOOKUP(E144,VIP!$A$2:$O15204,2,0)</f>
        <v>DRBR955</v>
      </c>
      <c r="G144" s="140" t="str">
        <f>VLOOKUP(E144,'LISTADO ATM'!$A$2:$B$900,2,0)</f>
        <v xml:space="preserve">ATM Oficina Americana Independencia II </v>
      </c>
      <c r="H144" s="140" t="str">
        <f>VLOOKUP(E144,VIP!$A$2:$O20165,7,FALSE)</f>
        <v>Si</v>
      </c>
      <c r="I144" s="140" t="str">
        <f>VLOOKUP(E144,VIP!$A$2:$O12130,8,FALSE)</f>
        <v>Si</v>
      </c>
      <c r="J144" s="140" t="str">
        <f>VLOOKUP(E144,VIP!$A$2:$O12080,8,FALSE)</f>
        <v>Si</v>
      </c>
      <c r="K144" s="140" t="str">
        <f>VLOOKUP(E144,VIP!$A$2:$O15654,6,0)</f>
        <v>NO</v>
      </c>
      <c r="L144" s="131" t="s">
        <v>2213</v>
      </c>
      <c r="M144" s="95" t="s">
        <v>2438</v>
      </c>
      <c r="N144" s="95" t="s">
        <v>2608</v>
      </c>
      <c r="O144" s="140" t="s">
        <v>2446</v>
      </c>
      <c r="P144" s="140"/>
      <c r="Q144" s="139" t="s">
        <v>2213</v>
      </c>
      <c r="R144" s="101"/>
      <c r="S144" s="101"/>
      <c r="T144" s="101"/>
      <c r="U144" s="78"/>
      <c r="V144" s="69"/>
    </row>
    <row r="145" spans="1:22" ht="18" x14ac:dyDescent="0.25">
      <c r="A145" s="140" t="str">
        <f>VLOOKUP(E145,'LISTADO ATM'!$A$2:$C$901,3,0)</f>
        <v>DISTRITO NACIONAL</v>
      </c>
      <c r="B145" s="134" t="s">
        <v>2830</v>
      </c>
      <c r="C145" s="96">
        <v>44428.80064814815</v>
      </c>
      <c r="D145" s="96" t="s">
        <v>2174</v>
      </c>
      <c r="E145" s="134">
        <v>979</v>
      </c>
      <c r="F145" s="140" t="str">
        <f>VLOOKUP(E145,VIP!$A$2:$O15178,2,0)</f>
        <v>DRBR979</v>
      </c>
      <c r="G145" s="140" t="str">
        <f>VLOOKUP(E145,'LISTADO ATM'!$A$2:$B$900,2,0)</f>
        <v xml:space="preserve">ATM Oficina Luperón I </v>
      </c>
      <c r="H145" s="140" t="str">
        <f>VLOOKUP(E145,VIP!$A$2:$O20139,7,FALSE)</f>
        <v>Si</v>
      </c>
      <c r="I145" s="140" t="str">
        <f>VLOOKUP(E145,VIP!$A$2:$O12104,8,FALSE)</f>
        <v>Si</v>
      </c>
      <c r="J145" s="140" t="str">
        <f>VLOOKUP(E145,VIP!$A$2:$O12054,8,FALSE)</f>
        <v>Si</v>
      </c>
      <c r="K145" s="140" t="str">
        <f>VLOOKUP(E145,VIP!$A$2:$O15628,6,0)</f>
        <v>NO</v>
      </c>
      <c r="L145" s="131" t="s">
        <v>2213</v>
      </c>
      <c r="M145" s="95" t="s">
        <v>2438</v>
      </c>
      <c r="N145" s="95" t="s">
        <v>2444</v>
      </c>
      <c r="O145" s="140" t="s">
        <v>2446</v>
      </c>
      <c r="P145" s="140"/>
      <c r="Q145" s="139" t="s">
        <v>2213</v>
      </c>
      <c r="R145" s="101"/>
      <c r="S145" s="101"/>
      <c r="T145" s="101"/>
      <c r="U145" s="78"/>
      <c r="V145" s="69"/>
    </row>
    <row r="146" spans="1:22" ht="18" x14ac:dyDescent="0.25">
      <c r="A146" s="140" t="str">
        <f>VLOOKUP(E146,'LISTADO ATM'!$A$2:$C$901,3,0)</f>
        <v>ESTE</v>
      </c>
      <c r="B146" s="134" t="s">
        <v>2794</v>
      </c>
      <c r="C146" s="96">
        <v>44428.506064814814</v>
      </c>
      <c r="D146" s="96" t="s">
        <v>2174</v>
      </c>
      <c r="E146" s="134">
        <v>368</v>
      </c>
      <c r="F146" s="140" t="str">
        <f>VLOOKUP(E146,VIP!$A$2:$O15171,2,0)</f>
        <v xml:space="preserve">DRBR368 </v>
      </c>
      <c r="G146" s="140" t="str">
        <f>VLOOKUP(E146,'LISTADO ATM'!$A$2:$B$900,2,0)</f>
        <v>ATM Ayuntamiento Peralvillo</v>
      </c>
      <c r="H146" s="140" t="str">
        <f>VLOOKUP(E146,VIP!$A$2:$O20132,7,FALSE)</f>
        <v>N/A</v>
      </c>
      <c r="I146" s="140" t="str">
        <f>VLOOKUP(E146,VIP!$A$2:$O12097,8,FALSE)</f>
        <v>N/A</v>
      </c>
      <c r="J146" s="140" t="str">
        <f>VLOOKUP(E146,VIP!$A$2:$O12047,8,FALSE)</f>
        <v>N/A</v>
      </c>
      <c r="K146" s="140" t="str">
        <f>VLOOKUP(E146,VIP!$A$2:$O15621,6,0)</f>
        <v>N/A</v>
      </c>
      <c r="L146" s="131" t="s">
        <v>2213</v>
      </c>
      <c r="M146" s="95" t="s">
        <v>2438</v>
      </c>
      <c r="N146" s="95" t="s">
        <v>2608</v>
      </c>
      <c r="O146" s="140" t="s">
        <v>2446</v>
      </c>
      <c r="P146" s="140"/>
      <c r="Q146" s="139" t="s">
        <v>2795</v>
      </c>
      <c r="R146" s="101"/>
      <c r="S146" s="101"/>
      <c r="T146" s="101"/>
      <c r="U146" s="78"/>
      <c r="V146" s="69"/>
    </row>
    <row r="147" spans="1:22" ht="18" x14ac:dyDescent="0.25">
      <c r="A147" s="140" t="str">
        <f>VLOOKUP(E147,'LISTADO ATM'!$A$2:$C$901,3,0)</f>
        <v>DISTRITO NACIONAL</v>
      </c>
      <c r="B147" s="134" t="s">
        <v>2792</v>
      </c>
      <c r="C147" s="96">
        <v>44428.517685185187</v>
      </c>
      <c r="D147" s="96" t="s">
        <v>2174</v>
      </c>
      <c r="E147" s="134">
        <v>246</v>
      </c>
      <c r="F147" s="140" t="str">
        <f>VLOOKUP(E147,VIP!$A$2:$O15169,2,0)</f>
        <v>DRBR246</v>
      </c>
      <c r="G147" s="140" t="str">
        <f>VLOOKUP(E147,'LISTADO ATM'!$A$2:$B$900,2,0)</f>
        <v xml:space="preserve">ATM Oficina Torre BR (Lobby) </v>
      </c>
      <c r="H147" s="140" t="str">
        <f>VLOOKUP(E147,VIP!$A$2:$O20130,7,FALSE)</f>
        <v>Si</v>
      </c>
      <c r="I147" s="140" t="str">
        <f>VLOOKUP(E147,VIP!$A$2:$O12095,8,FALSE)</f>
        <v>Si</v>
      </c>
      <c r="J147" s="140" t="str">
        <f>VLOOKUP(E147,VIP!$A$2:$O12045,8,FALSE)</f>
        <v>Si</v>
      </c>
      <c r="K147" s="140" t="str">
        <f>VLOOKUP(E147,VIP!$A$2:$O15619,6,0)</f>
        <v>SI</v>
      </c>
      <c r="L147" s="131" t="s">
        <v>2239</v>
      </c>
      <c r="M147" s="95" t="s">
        <v>2438</v>
      </c>
      <c r="N147" s="95" t="s">
        <v>2608</v>
      </c>
      <c r="O147" s="140" t="s">
        <v>2446</v>
      </c>
      <c r="P147" s="140"/>
      <c r="Q147" s="139" t="s">
        <v>2239</v>
      </c>
      <c r="R147" s="101"/>
      <c r="S147" s="101"/>
      <c r="T147" s="101"/>
      <c r="U147" s="78"/>
      <c r="V147" s="69"/>
    </row>
    <row r="148" spans="1:22" ht="18" x14ac:dyDescent="0.25">
      <c r="A148" s="140" t="str">
        <f>VLOOKUP(E148,'LISTADO ATM'!$A$2:$C$901,3,0)</f>
        <v>ESTE</v>
      </c>
      <c r="B148" s="134" t="s">
        <v>2845</v>
      </c>
      <c r="C148" s="96">
        <v>44428.735254629632</v>
      </c>
      <c r="D148" s="96" t="s">
        <v>2174</v>
      </c>
      <c r="E148" s="134">
        <v>462</v>
      </c>
      <c r="F148" s="140" t="str">
        <f>VLOOKUP(E148,VIP!$A$2:$O15190,2,0)</f>
        <v>DRBR462</v>
      </c>
      <c r="G148" s="140" t="str">
        <f>VLOOKUP(E148,'LISTADO ATM'!$A$2:$B$900,2,0)</f>
        <v>ATM Agrocafe Del Caribe</v>
      </c>
      <c r="H148" s="140" t="str">
        <f>VLOOKUP(E148,VIP!$A$2:$O20151,7,FALSE)</f>
        <v>Si</v>
      </c>
      <c r="I148" s="140" t="str">
        <f>VLOOKUP(E148,VIP!$A$2:$O12116,8,FALSE)</f>
        <v>Si</v>
      </c>
      <c r="J148" s="140" t="str">
        <f>VLOOKUP(E148,VIP!$A$2:$O12066,8,FALSE)</f>
        <v>Si</v>
      </c>
      <c r="K148" s="140" t="str">
        <f>VLOOKUP(E148,VIP!$A$2:$O15640,6,0)</f>
        <v>NO</v>
      </c>
      <c r="L148" s="131" t="s">
        <v>2239</v>
      </c>
      <c r="M148" s="95" t="s">
        <v>2438</v>
      </c>
      <c r="N148" s="95" t="s">
        <v>2444</v>
      </c>
      <c r="O148" s="140" t="s">
        <v>2446</v>
      </c>
      <c r="P148" s="140"/>
      <c r="Q148" s="139" t="s">
        <v>2239</v>
      </c>
      <c r="R148" s="101"/>
      <c r="S148" s="101"/>
      <c r="T148" s="101"/>
      <c r="U148" s="78"/>
      <c r="V148" s="69"/>
    </row>
    <row r="149" spans="1:22" ht="18" x14ac:dyDescent="0.25">
      <c r="A149" s="140" t="str">
        <f>VLOOKUP(E149,'LISTADO ATM'!$A$2:$C$901,3,0)</f>
        <v>DISTRITO NACIONAL</v>
      </c>
      <c r="B149" s="134" t="s">
        <v>2898</v>
      </c>
      <c r="C149" s="96">
        <v>44428.896134259259</v>
      </c>
      <c r="D149" s="96" t="s">
        <v>2174</v>
      </c>
      <c r="E149" s="134">
        <v>622</v>
      </c>
      <c r="F149" s="140" t="str">
        <f>VLOOKUP(E149,VIP!$A$2:$O15219,2,0)</f>
        <v>DRBR622</v>
      </c>
      <c r="G149" s="140" t="str">
        <f>VLOOKUP(E149,'LISTADO ATM'!$A$2:$B$900,2,0)</f>
        <v xml:space="preserve">ATM Ayuntamiento D.N. </v>
      </c>
      <c r="H149" s="140" t="str">
        <f>VLOOKUP(E149,VIP!$A$2:$O20180,7,FALSE)</f>
        <v>Si</v>
      </c>
      <c r="I149" s="140" t="str">
        <f>VLOOKUP(E149,VIP!$A$2:$O12145,8,FALSE)</f>
        <v>Si</v>
      </c>
      <c r="J149" s="140" t="str">
        <f>VLOOKUP(E149,VIP!$A$2:$O12095,8,FALSE)</f>
        <v>Si</v>
      </c>
      <c r="K149" s="140" t="str">
        <f>VLOOKUP(E149,VIP!$A$2:$O15669,6,0)</f>
        <v>NO</v>
      </c>
      <c r="L149" s="131" t="s">
        <v>2239</v>
      </c>
      <c r="M149" s="95" t="s">
        <v>2438</v>
      </c>
      <c r="N149" s="95" t="s">
        <v>2444</v>
      </c>
      <c r="O149" s="140" t="s">
        <v>2446</v>
      </c>
      <c r="P149" s="140"/>
      <c r="Q149" s="139" t="s">
        <v>2239</v>
      </c>
      <c r="R149" s="101"/>
      <c r="S149" s="101"/>
      <c r="T149" s="101"/>
      <c r="U149" s="78"/>
      <c r="V149" s="69"/>
    </row>
    <row r="150" spans="1:22" ht="18" x14ac:dyDescent="0.25">
      <c r="A150" s="140" t="str">
        <f>VLOOKUP(E150,'LISTADO ATM'!$A$2:$C$901,3,0)</f>
        <v>DISTRITO NACIONAL</v>
      </c>
      <c r="B150" s="134" t="s">
        <v>2896</v>
      </c>
      <c r="C150" s="96">
        <v>44428.898449074077</v>
      </c>
      <c r="D150" s="96" t="s">
        <v>2174</v>
      </c>
      <c r="E150" s="134">
        <v>672</v>
      </c>
      <c r="F150" s="140" t="str">
        <f>VLOOKUP(E150,VIP!$A$2:$O15217,2,0)</f>
        <v>DRBR672</v>
      </c>
      <c r="G150" s="140" t="str">
        <f>VLOOKUP(E150,'LISTADO ATM'!$A$2:$B$900,2,0)</f>
        <v>ATM Destacamento Policía Nacional La Victoria</v>
      </c>
      <c r="H150" s="140" t="str">
        <f>VLOOKUP(E150,VIP!$A$2:$O20178,7,FALSE)</f>
        <v>Si</v>
      </c>
      <c r="I150" s="140" t="str">
        <f>VLOOKUP(E150,VIP!$A$2:$O12143,8,FALSE)</f>
        <v>Si</v>
      </c>
      <c r="J150" s="140" t="str">
        <f>VLOOKUP(E150,VIP!$A$2:$O12093,8,FALSE)</f>
        <v>Si</v>
      </c>
      <c r="K150" s="140" t="str">
        <f>VLOOKUP(E150,VIP!$A$2:$O15667,6,0)</f>
        <v>SI</v>
      </c>
      <c r="L150" s="131" t="s">
        <v>2239</v>
      </c>
      <c r="M150" s="95" t="s">
        <v>2438</v>
      </c>
      <c r="N150" s="95" t="s">
        <v>2444</v>
      </c>
      <c r="O150" s="140" t="s">
        <v>2446</v>
      </c>
      <c r="P150" s="140"/>
      <c r="Q150" s="139" t="s">
        <v>2239</v>
      </c>
      <c r="R150" s="101"/>
      <c r="S150" s="101"/>
      <c r="T150" s="101"/>
      <c r="U150" s="78"/>
      <c r="V150" s="69"/>
    </row>
    <row r="151" spans="1:22" ht="18" x14ac:dyDescent="0.25">
      <c r="A151" s="140" t="str">
        <f>VLOOKUP(E151,'LISTADO ATM'!$A$2:$C$901,3,0)</f>
        <v>DISTRITO NACIONAL</v>
      </c>
      <c r="B151" s="134" t="s">
        <v>2624</v>
      </c>
      <c r="C151" s="96">
        <v>44422.712442129632</v>
      </c>
      <c r="D151" s="96" t="s">
        <v>2174</v>
      </c>
      <c r="E151" s="134">
        <v>735</v>
      </c>
      <c r="F151" s="140" t="str">
        <f>VLOOKUP(E151,VIP!$A$2:$O14946,2,0)</f>
        <v>DRBR179</v>
      </c>
      <c r="G151" s="140" t="str">
        <f>VLOOKUP(E151,'LISTADO ATM'!$A$2:$B$900,2,0)</f>
        <v xml:space="preserve">ATM Oficina Independencia II  </v>
      </c>
      <c r="H151" s="140" t="str">
        <f>VLOOKUP(E151,VIP!$A$2:$O19907,7,FALSE)</f>
        <v>Si</v>
      </c>
      <c r="I151" s="140" t="str">
        <f>VLOOKUP(E151,VIP!$A$2:$O11872,8,FALSE)</f>
        <v>Si</v>
      </c>
      <c r="J151" s="140" t="str">
        <f>VLOOKUP(E151,VIP!$A$2:$O11822,8,FALSE)</f>
        <v>Si</v>
      </c>
      <c r="K151" s="140" t="str">
        <f>VLOOKUP(E151,VIP!$A$2:$O15396,6,0)</f>
        <v>NO</v>
      </c>
      <c r="L151" s="131" t="s">
        <v>2239</v>
      </c>
      <c r="M151" s="95" t="s">
        <v>2438</v>
      </c>
      <c r="N151" s="95" t="s">
        <v>2444</v>
      </c>
      <c r="O151" s="140" t="s">
        <v>2446</v>
      </c>
      <c r="P151" s="140"/>
      <c r="Q151" s="95" t="s">
        <v>2239</v>
      </c>
      <c r="R151" s="101"/>
      <c r="S151" s="101"/>
      <c r="T151" s="101"/>
      <c r="U151" s="78"/>
      <c r="V151" s="69"/>
    </row>
    <row r="152" spans="1:22" ht="18" x14ac:dyDescent="0.25">
      <c r="A152" s="140" t="str">
        <f>VLOOKUP(E152,'LISTADO ATM'!$A$2:$C$901,3,0)</f>
        <v>DISTRITO NACIONAL</v>
      </c>
      <c r="B152" s="134" t="s">
        <v>2726</v>
      </c>
      <c r="C152" s="96">
        <v>44428.440706018519</v>
      </c>
      <c r="D152" s="96" t="s">
        <v>2174</v>
      </c>
      <c r="E152" s="134">
        <v>761</v>
      </c>
      <c r="F152" s="140" t="str">
        <f>VLOOKUP(E152,VIP!$A$2:$O15163,2,0)</f>
        <v>DRBR761</v>
      </c>
      <c r="G152" s="140" t="str">
        <f>VLOOKUP(E152,'LISTADO ATM'!$A$2:$B$900,2,0)</f>
        <v xml:space="preserve">ATM ISSPOL </v>
      </c>
      <c r="H152" s="140" t="str">
        <f>VLOOKUP(E152,VIP!$A$2:$O20124,7,FALSE)</f>
        <v>Si</v>
      </c>
      <c r="I152" s="140" t="str">
        <f>VLOOKUP(E152,VIP!$A$2:$O12089,8,FALSE)</f>
        <v>Si</v>
      </c>
      <c r="J152" s="140" t="str">
        <f>VLOOKUP(E152,VIP!$A$2:$O12039,8,FALSE)</f>
        <v>Si</v>
      </c>
      <c r="K152" s="140" t="str">
        <f>VLOOKUP(E152,VIP!$A$2:$O15613,6,0)</f>
        <v>NO</v>
      </c>
      <c r="L152" s="131" t="s">
        <v>2239</v>
      </c>
      <c r="M152" s="95" t="s">
        <v>2438</v>
      </c>
      <c r="N152" s="95" t="s">
        <v>2444</v>
      </c>
      <c r="O152" s="140" t="s">
        <v>2446</v>
      </c>
      <c r="P152" s="140"/>
      <c r="Q152" s="139" t="s">
        <v>2239</v>
      </c>
      <c r="R152" s="101"/>
      <c r="S152" s="101"/>
      <c r="T152" s="101"/>
      <c r="U152" s="78"/>
      <c r="V152" s="69"/>
    </row>
    <row r="153" spans="1:22" ht="18" x14ac:dyDescent="0.25">
      <c r="A153" s="140" t="str">
        <f>VLOOKUP(E153,'LISTADO ATM'!$A$2:$C$901,3,0)</f>
        <v>ESTE</v>
      </c>
      <c r="B153" s="134" t="s">
        <v>2844</v>
      </c>
      <c r="C153" s="96">
        <v>44428.73709490741</v>
      </c>
      <c r="D153" s="96" t="s">
        <v>2174</v>
      </c>
      <c r="E153" s="134">
        <v>795</v>
      </c>
      <c r="F153" s="140" t="str">
        <f>VLOOKUP(E153,VIP!$A$2:$O15189,2,0)</f>
        <v>DRBR795</v>
      </c>
      <c r="G153" s="140" t="str">
        <f>VLOOKUP(E153,'LISTADO ATM'!$A$2:$B$900,2,0)</f>
        <v xml:space="preserve">ATM UNP Guaymate (La Romana) </v>
      </c>
      <c r="H153" s="140" t="str">
        <f>VLOOKUP(E153,VIP!$A$2:$O20150,7,FALSE)</f>
        <v>Si</v>
      </c>
      <c r="I153" s="140" t="str">
        <f>VLOOKUP(E153,VIP!$A$2:$O12115,8,FALSE)</f>
        <v>Si</v>
      </c>
      <c r="J153" s="140" t="str">
        <f>VLOOKUP(E153,VIP!$A$2:$O12065,8,FALSE)</f>
        <v>Si</v>
      </c>
      <c r="K153" s="140" t="str">
        <f>VLOOKUP(E153,VIP!$A$2:$O15639,6,0)</f>
        <v>NO</v>
      </c>
      <c r="L153" s="131" t="s">
        <v>2239</v>
      </c>
      <c r="M153" s="95" t="s">
        <v>2438</v>
      </c>
      <c r="N153" s="95" t="s">
        <v>2444</v>
      </c>
      <c r="O153" s="140" t="s">
        <v>2446</v>
      </c>
      <c r="P153" s="140"/>
      <c r="Q153" s="139" t="s">
        <v>2239</v>
      </c>
      <c r="R153" s="101"/>
      <c r="S153" s="101"/>
      <c r="T153" s="101"/>
      <c r="U153" s="78"/>
      <c r="V153" s="69"/>
    </row>
    <row r="154" spans="1:22" ht="18" x14ac:dyDescent="0.25">
      <c r="A154" s="140" t="str">
        <f>VLOOKUP(E154,'LISTADO ATM'!$A$2:$C$901,3,0)</f>
        <v>DISTRITO NACIONAL</v>
      </c>
      <c r="B154" s="134">
        <v>3335994872</v>
      </c>
      <c r="C154" s="96">
        <v>44428.125694444447</v>
      </c>
      <c r="D154" s="96" t="s">
        <v>2174</v>
      </c>
      <c r="E154" s="134">
        <v>938</v>
      </c>
      <c r="F154" s="140" t="str">
        <f>VLOOKUP(E154,VIP!$A$2:$O15148,2,0)</f>
        <v>DRBR938</v>
      </c>
      <c r="G154" s="140" t="str">
        <f>VLOOKUP(E154,'LISTADO ATM'!$A$2:$B$900,2,0)</f>
        <v>ATM Autobanco Plaza Moderna</v>
      </c>
      <c r="H154" s="140" t="str">
        <f>VLOOKUP(E154,VIP!$A$2:$O20109,7,FALSE)</f>
        <v>Si</v>
      </c>
      <c r="I154" s="140" t="str">
        <f>VLOOKUP(E154,VIP!$A$2:$O12074,8,FALSE)</f>
        <v>Si</v>
      </c>
      <c r="J154" s="140" t="str">
        <f>VLOOKUP(E154,VIP!$A$2:$O12024,8,FALSE)</f>
        <v>Si</v>
      </c>
      <c r="K154" s="140" t="str">
        <f>VLOOKUP(E154,VIP!$A$2:$O15598,6,0)</f>
        <v>NO</v>
      </c>
      <c r="L154" s="131" t="s">
        <v>2239</v>
      </c>
      <c r="M154" s="95" t="s">
        <v>2438</v>
      </c>
      <c r="N154" s="95" t="s">
        <v>2444</v>
      </c>
      <c r="O154" s="140" t="s">
        <v>2446</v>
      </c>
      <c r="P154" s="140"/>
      <c r="Q154" s="139" t="s">
        <v>2239</v>
      </c>
      <c r="R154" s="101"/>
      <c r="S154" s="101"/>
      <c r="T154" s="101"/>
      <c r="U154" s="78"/>
      <c r="V154" s="69"/>
    </row>
    <row r="155" spans="1:22" ht="18" x14ac:dyDescent="0.25">
      <c r="A155" s="140" t="str">
        <f>VLOOKUP(E155,'LISTADO ATM'!$A$2:$C$901,3,0)</f>
        <v>NORTE</v>
      </c>
      <c r="B155" s="134" t="s">
        <v>2781</v>
      </c>
      <c r="C155" s="96">
        <v>44428.600243055553</v>
      </c>
      <c r="D155" s="96" t="s">
        <v>2613</v>
      </c>
      <c r="E155" s="134">
        <v>937</v>
      </c>
      <c r="F155" s="140" t="str">
        <f>VLOOKUP(E155,VIP!$A$2:$O15158,2,0)</f>
        <v>DRBR937</v>
      </c>
      <c r="G155" s="140" t="str">
        <f>VLOOKUP(E155,'LISTADO ATM'!$A$2:$B$900,2,0)</f>
        <v xml:space="preserve">ATM Autobanco Oficina La Vega II </v>
      </c>
      <c r="H155" s="140" t="str">
        <f>VLOOKUP(E155,VIP!$A$2:$O20119,7,FALSE)</f>
        <v>Si</v>
      </c>
      <c r="I155" s="140" t="str">
        <f>VLOOKUP(E155,VIP!$A$2:$O12084,8,FALSE)</f>
        <v>Si</v>
      </c>
      <c r="J155" s="140" t="str">
        <f>VLOOKUP(E155,VIP!$A$2:$O12034,8,FALSE)</f>
        <v>Si</v>
      </c>
      <c r="K155" s="140" t="str">
        <f>VLOOKUP(E155,VIP!$A$2:$O15608,6,0)</f>
        <v>NO</v>
      </c>
      <c r="L155" s="131" t="s">
        <v>2625</v>
      </c>
      <c r="M155" s="95" t="s">
        <v>2438</v>
      </c>
      <c r="N155" s="95" t="s">
        <v>2444</v>
      </c>
      <c r="O155" s="140" t="s">
        <v>2614</v>
      </c>
      <c r="P155" s="140"/>
      <c r="Q155" s="139" t="s">
        <v>2550</v>
      </c>
      <c r="R155" s="101"/>
      <c r="S155" s="101"/>
      <c r="T155" s="101"/>
      <c r="U155" s="78"/>
      <c r="V155" s="69"/>
    </row>
    <row r="156" spans="1:22" ht="18" x14ac:dyDescent="0.25">
      <c r="A156" s="140" t="str">
        <f>VLOOKUP(E156,'LISTADO ATM'!$A$2:$C$901,3,0)</f>
        <v>DISTRITO NACIONAL</v>
      </c>
      <c r="B156" s="134" t="s">
        <v>2827</v>
      </c>
      <c r="C156" s="96">
        <v>44428.804432870369</v>
      </c>
      <c r="D156" s="96" t="s">
        <v>2460</v>
      </c>
      <c r="E156" s="134">
        <v>13</v>
      </c>
      <c r="F156" s="140" t="str">
        <f>VLOOKUP(E156,VIP!$A$2:$O15175,2,0)</f>
        <v>DRBR013</v>
      </c>
      <c r="G156" s="140" t="str">
        <f>VLOOKUP(E156,'LISTADO ATM'!$A$2:$B$900,2,0)</f>
        <v xml:space="preserve">ATM CDEEE </v>
      </c>
      <c r="H156" s="140" t="str">
        <f>VLOOKUP(E156,VIP!$A$2:$O20136,7,FALSE)</f>
        <v>Si</v>
      </c>
      <c r="I156" s="140" t="str">
        <f>VLOOKUP(E156,VIP!$A$2:$O12101,8,FALSE)</f>
        <v>Si</v>
      </c>
      <c r="J156" s="140" t="str">
        <f>VLOOKUP(E156,VIP!$A$2:$O12051,8,FALSE)</f>
        <v>Si</v>
      </c>
      <c r="K156" s="140" t="str">
        <f>VLOOKUP(E156,VIP!$A$2:$O15625,6,0)</f>
        <v>NO</v>
      </c>
      <c r="L156" s="131" t="s">
        <v>2550</v>
      </c>
      <c r="M156" s="95" t="s">
        <v>2438</v>
      </c>
      <c r="N156" s="95" t="s">
        <v>2444</v>
      </c>
      <c r="O156" s="140" t="s">
        <v>2461</v>
      </c>
      <c r="P156" s="140"/>
      <c r="Q156" s="139" t="s">
        <v>2550</v>
      </c>
      <c r="R156" s="101"/>
      <c r="S156" s="101"/>
      <c r="T156" s="101"/>
      <c r="U156" s="78"/>
      <c r="V156" s="69"/>
    </row>
    <row r="157" spans="1:22" ht="18" x14ac:dyDescent="0.25">
      <c r="A157" s="140" t="str">
        <f>VLOOKUP(E157,'LISTADO ATM'!$A$2:$C$901,3,0)</f>
        <v>SUR</v>
      </c>
      <c r="B157" s="134" t="s">
        <v>2853</v>
      </c>
      <c r="C157" s="96">
        <v>44428.721273148149</v>
      </c>
      <c r="D157" s="96" t="s">
        <v>2460</v>
      </c>
      <c r="E157" s="134">
        <v>699</v>
      </c>
      <c r="F157" s="140" t="str">
        <f>VLOOKUP(E157,VIP!$A$2:$O15197,2,0)</f>
        <v>DRBR699</v>
      </c>
      <c r="G157" s="140" t="str">
        <f>VLOOKUP(E157,'LISTADO ATM'!$A$2:$B$900,2,0)</f>
        <v>ATM S/M Bravo Bani</v>
      </c>
      <c r="H157" s="140" t="str">
        <f>VLOOKUP(E157,VIP!$A$2:$O20158,7,FALSE)</f>
        <v>NO</v>
      </c>
      <c r="I157" s="140" t="str">
        <f>VLOOKUP(E157,VIP!$A$2:$O12123,8,FALSE)</f>
        <v>SI</v>
      </c>
      <c r="J157" s="140" t="str">
        <f>VLOOKUP(E157,VIP!$A$2:$O12073,8,FALSE)</f>
        <v>SI</v>
      </c>
      <c r="K157" s="140" t="str">
        <f>VLOOKUP(E157,VIP!$A$2:$O15647,6,0)</f>
        <v>NO</v>
      </c>
      <c r="L157" s="131" t="s">
        <v>2550</v>
      </c>
      <c r="M157" s="95" t="s">
        <v>2438</v>
      </c>
      <c r="N157" s="95" t="s">
        <v>2444</v>
      </c>
      <c r="O157" s="140" t="s">
        <v>2461</v>
      </c>
      <c r="P157" s="140"/>
      <c r="Q157" s="139" t="s">
        <v>2550</v>
      </c>
      <c r="R157" s="101"/>
      <c r="S157" s="101"/>
      <c r="T157" s="101"/>
      <c r="U157" s="78"/>
      <c r="V157" s="69"/>
    </row>
    <row r="158" spans="1:22" ht="18" x14ac:dyDescent="0.25">
      <c r="A158" s="140" t="str">
        <f>VLOOKUP(E158,'LISTADO ATM'!$A$2:$C$901,3,0)</f>
        <v>SUR</v>
      </c>
      <c r="B158" s="134" t="s">
        <v>2826</v>
      </c>
      <c r="C158" s="96">
        <v>44428.805810185186</v>
      </c>
      <c r="D158" s="96" t="s">
        <v>2460</v>
      </c>
      <c r="E158" s="134">
        <v>783</v>
      </c>
      <c r="F158" s="140" t="str">
        <f>VLOOKUP(E158,VIP!$A$2:$O15174,2,0)</f>
        <v>DRBR303</v>
      </c>
      <c r="G158" s="140" t="str">
        <f>VLOOKUP(E158,'LISTADO ATM'!$A$2:$B$900,2,0)</f>
        <v xml:space="preserve">ATM Autobanco Alfa y Omega (Barahona) </v>
      </c>
      <c r="H158" s="140" t="str">
        <f>VLOOKUP(E158,VIP!$A$2:$O20135,7,FALSE)</f>
        <v>Si</v>
      </c>
      <c r="I158" s="140" t="str">
        <f>VLOOKUP(E158,VIP!$A$2:$O12100,8,FALSE)</f>
        <v>Si</v>
      </c>
      <c r="J158" s="140" t="str">
        <f>VLOOKUP(E158,VIP!$A$2:$O12050,8,FALSE)</f>
        <v>Si</v>
      </c>
      <c r="K158" s="140" t="str">
        <f>VLOOKUP(E158,VIP!$A$2:$O15624,6,0)</f>
        <v>NO</v>
      </c>
      <c r="L158" s="131" t="s">
        <v>2550</v>
      </c>
      <c r="M158" s="95" t="s">
        <v>2438</v>
      </c>
      <c r="N158" s="95" t="s">
        <v>2444</v>
      </c>
      <c r="O158" s="140" t="s">
        <v>2461</v>
      </c>
      <c r="P158" s="140"/>
      <c r="Q158" s="139" t="s">
        <v>2550</v>
      </c>
      <c r="R158" s="101"/>
      <c r="S158" s="101"/>
      <c r="T158" s="101"/>
      <c r="U158" s="78"/>
      <c r="V158" s="69"/>
    </row>
    <row r="159" spans="1:22" ht="18" x14ac:dyDescent="0.25">
      <c r="A159" s="140" t="str">
        <f>VLOOKUP(E159,'LISTADO ATM'!$A$2:$C$901,3,0)</f>
        <v>DISTRITO NACIONAL</v>
      </c>
      <c r="B159" s="134" t="s">
        <v>2887</v>
      </c>
      <c r="C159" s="96">
        <v>44428.91443287037</v>
      </c>
      <c r="D159" s="96" t="s">
        <v>2460</v>
      </c>
      <c r="E159" s="134">
        <v>621</v>
      </c>
      <c r="F159" s="140" t="str">
        <f>VLOOKUP(E159,VIP!$A$2:$O15208,2,0)</f>
        <v>DRBR621</v>
      </c>
      <c r="G159" s="140" t="str">
        <f>VLOOKUP(E159,'LISTADO ATM'!$A$2:$B$900,2,0)</f>
        <v xml:space="preserve">ATM CESAC  </v>
      </c>
      <c r="H159" s="140" t="str">
        <f>VLOOKUP(E159,VIP!$A$2:$O20169,7,FALSE)</f>
        <v>Si</v>
      </c>
      <c r="I159" s="140" t="str">
        <f>VLOOKUP(E159,VIP!$A$2:$O12134,8,FALSE)</f>
        <v>Si</v>
      </c>
      <c r="J159" s="140" t="str">
        <f>VLOOKUP(E159,VIP!$A$2:$O12084,8,FALSE)</f>
        <v>Si</v>
      </c>
      <c r="K159" s="140" t="str">
        <f>VLOOKUP(E159,VIP!$A$2:$O15658,6,0)</f>
        <v>NO</v>
      </c>
      <c r="L159" s="131" t="s">
        <v>2809</v>
      </c>
      <c r="M159" s="95" t="s">
        <v>2438</v>
      </c>
      <c r="N159" s="95" t="s">
        <v>2444</v>
      </c>
      <c r="O159" s="140" t="s">
        <v>2461</v>
      </c>
      <c r="P159" s="140"/>
      <c r="Q159" s="139" t="s">
        <v>2809</v>
      </c>
      <c r="R159" s="101"/>
      <c r="S159" s="101"/>
      <c r="T159" s="101"/>
      <c r="U159" s="78"/>
      <c r="V159" s="69"/>
    </row>
    <row r="160" spans="1:22" ht="18" x14ac:dyDescent="0.25">
      <c r="A160" s="140" t="str">
        <f>VLOOKUP(E160,'LISTADO ATM'!$A$2:$C$901,3,0)</f>
        <v>DISTRITO NACIONAL</v>
      </c>
      <c r="B160" s="134" t="s">
        <v>2806</v>
      </c>
      <c r="C160" s="96">
        <v>44428.640833333331</v>
      </c>
      <c r="D160" s="96" t="s">
        <v>2460</v>
      </c>
      <c r="E160" s="134">
        <v>745</v>
      </c>
      <c r="F160" s="140" t="str">
        <f>VLOOKUP(E160,VIP!$A$2:$O15178,2,0)</f>
        <v>DRBR027</v>
      </c>
      <c r="G160" s="140" t="str">
        <f>VLOOKUP(E160,'LISTADO ATM'!$A$2:$B$900,2,0)</f>
        <v xml:space="preserve">ATM Oficina Ave. Duarte </v>
      </c>
      <c r="H160" s="140" t="str">
        <f>VLOOKUP(E160,VIP!$A$2:$O20139,7,FALSE)</f>
        <v>No</v>
      </c>
      <c r="I160" s="140" t="str">
        <f>VLOOKUP(E160,VIP!$A$2:$O12104,8,FALSE)</f>
        <v>No</v>
      </c>
      <c r="J160" s="140" t="str">
        <f>VLOOKUP(E160,VIP!$A$2:$O12054,8,FALSE)</f>
        <v>No</v>
      </c>
      <c r="K160" s="140" t="str">
        <f>VLOOKUP(E160,VIP!$A$2:$O15628,6,0)</f>
        <v>NO</v>
      </c>
      <c r="L160" s="131" t="s">
        <v>2809</v>
      </c>
      <c r="M160" s="95" t="s">
        <v>2438</v>
      </c>
      <c r="N160" s="95" t="s">
        <v>2444</v>
      </c>
      <c r="O160" s="140" t="s">
        <v>2740</v>
      </c>
      <c r="P160" s="140"/>
      <c r="Q160" s="139" t="s">
        <v>2809</v>
      </c>
      <c r="R160" s="101"/>
      <c r="S160" s="101"/>
      <c r="T160" s="101"/>
      <c r="U160" s="78"/>
      <c r="V160" s="69"/>
    </row>
    <row r="161" spans="1:22" ht="18" x14ac:dyDescent="0.25">
      <c r="A161" s="140" t="str">
        <f>VLOOKUP(E161,'LISTADO ATM'!$A$2:$C$901,3,0)</f>
        <v>DISTRITO NACIONAL</v>
      </c>
      <c r="B161" s="134" t="s">
        <v>2789</v>
      </c>
      <c r="C161" s="96">
        <v>44428.554548611108</v>
      </c>
      <c r="D161" s="96" t="s">
        <v>2441</v>
      </c>
      <c r="E161" s="134">
        <v>744</v>
      </c>
      <c r="F161" s="140" t="str">
        <f>VLOOKUP(E161,VIP!$A$2:$O15166,2,0)</f>
        <v>DRBR289</v>
      </c>
      <c r="G161" s="140" t="str">
        <f>VLOOKUP(E161,'LISTADO ATM'!$A$2:$B$900,2,0)</f>
        <v xml:space="preserve">ATM Multicentro La Sirena Venezuela </v>
      </c>
      <c r="H161" s="140" t="str">
        <f>VLOOKUP(E161,VIP!$A$2:$O20127,7,FALSE)</f>
        <v>Si</v>
      </c>
      <c r="I161" s="140" t="str">
        <f>VLOOKUP(E161,VIP!$A$2:$O12092,8,FALSE)</f>
        <v>Si</v>
      </c>
      <c r="J161" s="140" t="str">
        <f>VLOOKUP(E161,VIP!$A$2:$O12042,8,FALSE)</f>
        <v>Si</v>
      </c>
      <c r="K161" s="140" t="str">
        <f>VLOOKUP(E161,VIP!$A$2:$O15616,6,0)</f>
        <v>SI</v>
      </c>
      <c r="L161" s="131" t="s">
        <v>2434</v>
      </c>
      <c r="M161" s="95" t="s">
        <v>2438</v>
      </c>
      <c r="N161" s="95" t="s">
        <v>2444</v>
      </c>
      <c r="O161" s="140" t="s">
        <v>2445</v>
      </c>
      <c r="P161" s="140"/>
      <c r="Q161" s="139" t="s">
        <v>2434</v>
      </c>
      <c r="R161" s="101"/>
      <c r="S161" s="101"/>
      <c r="T161" s="101"/>
      <c r="U161" s="78"/>
      <c r="V161" s="69"/>
    </row>
    <row r="162" spans="1:22" ht="18" x14ac:dyDescent="0.25">
      <c r="A162" s="140" t="str">
        <f>VLOOKUP(E162,'LISTADO ATM'!$A$2:$C$901,3,0)</f>
        <v>DISTRITO NACIONAL</v>
      </c>
      <c r="B162" s="134" t="s">
        <v>2727</v>
      </c>
      <c r="C162" s="96">
        <v>44428.440138888887</v>
      </c>
      <c r="D162" s="96" t="s">
        <v>2174</v>
      </c>
      <c r="E162" s="134">
        <v>620</v>
      </c>
      <c r="F162" s="140" t="str">
        <f>VLOOKUP(E162,VIP!$A$2:$O15164,2,0)</f>
        <v>DRBR620</v>
      </c>
      <c r="G162" s="140" t="str">
        <f>VLOOKUP(E162,'LISTADO ATM'!$A$2:$B$900,2,0)</f>
        <v xml:space="preserve">ATM Ministerio de Medio Ambiente </v>
      </c>
      <c r="H162" s="140" t="str">
        <f>VLOOKUP(E162,VIP!$A$2:$O20125,7,FALSE)</f>
        <v>Si</v>
      </c>
      <c r="I162" s="140" t="str">
        <f>VLOOKUP(E162,VIP!$A$2:$O12090,8,FALSE)</f>
        <v>No</v>
      </c>
      <c r="J162" s="140" t="str">
        <f>VLOOKUP(E162,VIP!$A$2:$O12040,8,FALSE)</f>
        <v>No</v>
      </c>
      <c r="K162" s="140" t="str">
        <f>VLOOKUP(E162,VIP!$A$2:$O15614,6,0)</f>
        <v>NO</v>
      </c>
      <c r="L162" s="131" t="s">
        <v>2626</v>
      </c>
      <c r="M162" s="95" t="s">
        <v>2438</v>
      </c>
      <c r="N162" s="95" t="s">
        <v>2444</v>
      </c>
      <c r="O162" s="140" t="s">
        <v>2446</v>
      </c>
      <c r="P162" s="140"/>
      <c r="Q162" s="139" t="s">
        <v>2626</v>
      </c>
      <c r="R162" s="101"/>
      <c r="S162" s="101"/>
      <c r="T162" s="101"/>
      <c r="U162" s="78"/>
      <c r="V162" s="69"/>
    </row>
    <row r="163" spans="1:22" ht="18" x14ac:dyDescent="0.25">
      <c r="A163" s="140" t="str">
        <f>VLOOKUP(E163,'LISTADO ATM'!$A$2:$C$901,3,0)</f>
        <v>DISTRITO NACIONAL</v>
      </c>
      <c r="B163" s="134" t="s">
        <v>2652</v>
      </c>
      <c r="C163" s="96">
        <v>44427.579386574071</v>
      </c>
      <c r="D163" s="96" t="s">
        <v>2174</v>
      </c>
      <c r="E163" s="134">
        <v>953</v>
      </c>
      <c r="F163" s="140" t="str">
        <f>VLOOKUP(E163,VIP!$A$2:$O15141,2,0)</f>
        <v>DRBR01I</v>
      </c>
      <c r="G163" s="140" t="str">
        <f>VLOOKUP(E163,'LISTADO ATM'!$A$2:$B$900,2,0)</f>
        <v xml:space="preserve">ATM Estafeta Dirección General de Pasaportes/Migración </v>
      </c>
      <c r="H163" s="140" t="str">
        <f>VLOOKUP(E163,VIP!$A$2:$O20102,7,FALSE)</f>
        <v>Si</v>
      </c>
      <c r="I163" s="140" t="str">
        <f>VLOOKUP(E163,VIP!$A$2:$O12067,8,FALSE)</f>
        <v>Si</v>
      </c>
      <c r="J163" s="140" t="str">
        <f>VLOOKUP(E163,VIP!$A$2:$O12017,8,FALSE)</f>
        <v>Si</v>
      </c>
      <c r="K163" s="140" t="str">
        <f>VLOOKUP(E163,VIP!$A$2:$O15591,6,0)</f>
        <v>No</v>
      </c>
      <c r="L163" s="131" t="s">
        <v>2626</v>
      </c>
      <c r="M163" s="95" t="s">
        <v>2438</v>
      </c>
      <c r="N163" s="95" t="s">
        <v>2444</v>
      </c>
      <c r="O163" s="140" t="s">
        <v>2446</v>
      </c>
      <c r="P163" s="140"/>
      <c r="Q163" s="139" t="s">
        <v>2626</v>
      </c>
      <c r="R163" s="101"/>
      <c r="S163" s="101"/>
      <c r="T163" s="101"/>
      <c r="U163" s="78"/>
      <c r="V163" s="69"/>
    </row>
    <row r="164" spans="1:22" ht="18" x14ac:dyDescent="0.25">
      <c r="A164" s="140" t="str">
        <f>VLOOKUP(E164,'LISTADO ATM'!$A$2:$C$901,3,0)</f>
        <v>ESTE</v>
      </c>
      <c r="B164" s="134" t="s">
        <v>2777</v>
      </c>
      <c r="C164" s="96">
        <v>44428.626006944447</v>
      </c>
      <c r="D164" s="96" t="s">
        <v>2174</v>
      </c>
      <c r="E164" s="134">
        <v>158</v>
      </c>
      <c r="F164" s="140" t="str">
        <f>VLOOKUP(E164,VIP!$A$2:$O15154,2,0)</f>
        <v>DRBR158</v>
      </c>
      <c r="G164" s="140" t="str">
        <f>VLOOKUP(E164,'LISTADO ATM'!$A$2:$B$900,2,0)</f>
        <v xml:space="preserve">ATM Oficina Romana Norte </v>
      </c>
      <c r="H164" s="140" t="str">
        <f>VLOOKUP(E164,VIP!$A$2:$O20115,7,FALSE)</f>
        <v>Si</v>
      </c>
      <c r="I164" s="140" t="str">
        <f>VLOOKUP(E164,VIP!$A$2:$O12080,8,FALSE)</f>
        <v>Si</v>
      </c>
      <c r="J164" s="140" t="str">
        <f>VLOOKUP(E164,VIP!$A$2:$O12030,8,FALSE)</f>
        <v>Si</v>
      </c>
      <c r="K164" s="140" t="str">
        <f>VLOOKUP(E164,VIP!$A$2:$O15604,6,0)</f>
        <v>SI</v>
      </c>
      <c r="L164" s="131" t="s">
        <v>2617</v>
      </c>
      <c r="M164" s="95" t="s">
        <v>2438</v>
      </c>
      <c r="N164" s="95" t="s">
        <v>2444</v>
      </c>
      <c r="O164" s="140" t="s">
        <v>2446</v>
      </c>
      <c r="P164" s="140"/>
      <c r="Q164" s="139" t="s">
        <v>2617</v>
      </c>
      <c r="R164" s="101"/>
      <c r="S164" s="101"/>
      <c r="T164" s="101"/>
      <c r="U164" s="78"/>
      <c r="V164" s="69"/>
    </row>
    <row r="165" spans="1:22" ht="18" x14ac:dyDescent="0.25">
      <c r="A165" s="140" t="str">
        <f>VLOOKUP(E165,'LISTADO ATM'!$A$2:$C$901,3,0)</f>
        <v>DISTRITO NACIONAL</v>
      </c>
      <c r="B165" s="134" t="s">
        <v>2645</v>
      </c>
      <c r="C165" s="96">
        <v>44427.335694444446</v>
      </c>
      <c r="D165" s="96" t="s">
        <v>2174</v>
      </c>
      <c r="E165" s="134">
        <v>165</v>
      </c>
      <c r="F165" s="140" t="str">
        <f>VLOOKUP(E165,VIP!$A$2:$O15134,2,0)</f>
        <v>DRBR165</v>
      </c>
      <c r="G165" s="140" t="str">
        <f>VLOOKUP(E165,'LISTADO ATM'!$A$2:$B$900,2,0)</f>
        <v>ATM Autoservicio Megacentro</v>
      </c>
      <c r="H165" s="140" t="str">
        <f>VLOOKUP(E165,VIP!$A$2:$O20095,7,FALSE)</f>
        <v>Si</v>
      </c>
      <c r="I165" s="140" t="str">
        <f>VLOOKUP(E165,VIP!$A$2:$O12060,8,FALSE)</f>
        <v>Si</v>
      </c>
      <c r="J165" s="140" t="str">
        <f>VLOOKUP(E165,VIP!$A$2:$O12010,8,FALSE)</f>
        <v>Si</v>
      </c>
      <c r="K165" s="140" t="str">
        <f>VLOOKUP(E165,VIP!$A$2:$O15584,6,0)</f>
        <v>SI</v>
      </c>
      <c r="L165" s="131" t="s">
        <v>2693</v>
      </c>
      <c r="M165" s="95" t="s">
        <v>2438</v>
      </c>
      <c r="N165" s="95" t="s">
        <v>2444</v>
      </c>
      <c r="O165" s="140" t="s">
        <v>2446</v>
      </c>
      <c r="P165" s="140"/>
      <c r="Q165" s="139" t="s">
        <v>2693</v>
      </c>
      <c r="R165" s="101"/>
      <c r="S165" s="101"/>
      <c r="T165" s="101"/>
      <c r="U165" s="78"/>
      <c r="V165" s="69"/>
    </row>
    <row r="166" spans="1:22" ht="18" x14ac:dyDescent="0.25">
      <c r="A166" s="140" t="str">
        <f>VLOOKUP(E166,'LISTADO ATM'!$A$2:$C$901,3,0)</f>
        <v>DISTRITO NACIONAL</v>
      </c>
      <c r="B166" s="134" t="s">
        <v>2904</v>
      </c>
      <c r="C166" s="96">
        <v>44428.869652777779</v>
      </c>
      <c r="D166" s="96" t="s">
        <v>2174</v>
      </c>
      <c r="E166" s="134">
        <v>545</v>
      </c>
      <c r="F166" s="140" t="str">
        <f>VLOOKUP(E166,VIP!$A$2:$O15226,2,0)</f>
        <v>DRBR995</v>
      </c>
      <c r="G166" s="140" t="str">
        <f>VLOOKUP(E166,'LISTADO ATM'!$A$2:$B$900,2,0)</f>
        <v xml:space="preserve">ATM Oficina Isabel La Católica II  </v>
      </c>
      <c r="H166" s="140" t="str">
        <f>VLOOKUP(E166,VIP!$A$2:$O20187,7,FALSE)</f>
        <v>Si</v>
      </c>
      <c r="I166" s="140" t="str">
        <f>VLOOKUP(E166,VIP!$A$2:$O12152,8,FALSE)</f>
        <v>Si</v>
      </c>
      <c r="J166" s="140" t="str">
        <f>VLOOKUP(E166,VIP!$A$2:$O12102,8,FALSE)</f>
        <v>Si</v>
      </c>
      <c r="K166" s="140" t="str">
        <f>VLOOKUP(E166,VIP!$A$2:$O15676,6,0)</f>
        <v>NO</v>
      </c>
      <c r="L166" s="131" t="s">
        <v>2693</v>
      </c>
      <c r="M166" s="95" t="s">
        <v>2438</v>
      </c>
      <c r="N166" s="95" t="s">
        <v>2444</v>
      </c>
      <c r="O166" s="140" t="s">
        <v>2446</v>
      </c>
      <c r="P166" s="140"/>
      <c r="Q166" s="139" t="s">
        <v>2693</v>
      </c>
      <c r="R166" s="101"/>
      <c r="S166" s="101"/>
      <c r="T166" s="101"/>
      <c r="U166" s="78"/>
      <c r="V166" s="69"/>
    </row>
    <row r="167" spans="1:22" ht="18" x14ac:dyDescent="0.25">
      <c r="A167" s="140" t="str">
        <f>VLOOKUP(E167,'LISTADO ATM'!$A$2:$C$901,3,0)</f>
        <v>NORTE</v>
      </c>
      <c r="B167" s="134" t="s">
        <v>2788</v>
      </c>
      <c r="C167" s="96">
        <v>44428.556145833332</v>
      </c>
      <c r="D167" s="96" t="s">
        <v>2613</v>
      </c>
      <c r="E167" s="134">
        <v>40</v>
      </c>
      <c r="F167" s="140" t="str">
        <f>VLOOKUP(E167,VIP!$A$2:$O15165,2,0)</f>
        <v>DRBR040</v>
      </c>
      <c r="G167" s="140" t="str">
        <f>VLOOKUP(E167,'LISTADO ATM'!$A$2:$B$900,2,0)</f>
        <v xml:space="preserve">ATM Oficina El Puñal </v>
      </c>
      <c r="H167" s="140" t="str">
        <f>VLOOKUP(E167,VIP!$A$2:$O20126,7,FALSE)</f>
        <v>Si</v>
      </c>
      <c r="I167" s="140" t="str">
        <f>VLOOKUP(E167,VIP!$A$2:$O12091,8,FALSE)</f>
        <v>Si</v>
      </c>
      <c r="J167" s="140" t="str">
        <f>VLOOKUP(E167,VIP!$A$2:$O12041,8,FALSE)</f>
        <v>Si</v>
      </c>
      <c r="K167" s="140" t="str">
        <f>VLOOKUP(E167,VIP!$A$2:$O15615,6,0)</f>
        <v>NO</v>
      </c>
      <c r="L167" s="131" t="s">
        <v>2410</v>
      </c>
      <c r="M167" s="95" t="s">
        <v>2438</v>
      </c>
      <c r="N167" s="95" t="s">
        <v>2444</v>
      </c>
      <c r="O167" s="140" t="s">
        <v>2614</v>
      </c>
      <c r="P167" s="140"/>
      <c r="Q167" s="139" t="s">
        <v>2410</v>
      </c>
      <c r="R167" s="101"/>
      <c r="S167" s="101"/>
      <c r="T167" s="101"/>
      <c r="U167" s="78"/>
      <c r="V167" s="69"/>
    </row>
    <row r="168" spans="1:22" ht="18" x14ac:dyDescent="0.25">
      <c r="A168" s="140" t="str">
        <f>VLOOKUP(E168,'LISTADO ATM'!$A$2:$C$901,3,0)</f>
        <v>SUR</v>
      </c>
      <c r="B168" s="134" t="s">
        <v>2808</v>
      </c>
      <c r="C168" s="96">
        <v>44428.634108796294</v>
      </c>
      <c r="D168" s="96" t="s">
        <v>2460</v>
      </c>
      <c r="E168" s="134">
        <v>103</v>
      </c>
      <c r="F168" s="140" t="str">
        <f>VLOOKUP(E168,VIP!$A$2:$O15180,2,0)</f>
        <v>DRBR103</v>
      </c>
      <c r="G168" s="140" t="str">
        <f>VLOOKUP(E168,'LISTADO ATM'!$A$2:$B$900,2,0)</f>
        <v xml:space="preserve">ATM Oficina Las Matas de Farfán </v>
      </c>
      <c r="H168" s="140" t="str">
        <f>VLOOKUP(E168,VIP!$A$2:$O20141,7,FALSE)</f>
        <v>Si</v>
      </c>
      <c r="I168" s="140" t="str">
        <f>VLOOKUP(E168,VIP!$A$2:$O12106,8,FALSE)</f>
        <v>Si</v>
      </c>
      <c r="J168" s="140" t="str">
        <f>VLOOKUP(E168,VIP!$A$2:$O12056,8,FALSE)</f>
        <v>Si</v>
      </c>
      <c r="K168" s="140" t="str">
        <f>VLOOKUP(E168,VIP!$A$2:$O15630,6,0)</f>
        <v>NO</v>
      </c>
      <c r="L168" s="131" t="s">
        <v>2410</v>
      </c>
      <c r="M168" s="95" t="s">
        <v>2438</v>
      </c>
      <c r="N168" s="95" t="s">
        <v>2444</v>
      </c>
      <c r="O168" s="140" t="s">
        <v>2740</v>
      </c>
      <c r="P168" s="140"/>
      <c r="Q168" s="139" t="s">
        <v>2410</v>
      </c>
      <c r="R168" s="101"/>
      <c r="S168" s="101"/>
      <c r="T168" s="101"/>
      <c r="U168" s="78"/>
      <c r="V168" s="69"/>
    </row>
    <row r="169" spans="1:22" ht="18" x14ac:dyDescent="0.25">
      <c r="A169" s="140" t="str">
        <f>VLOOKUP(E169,'LISTADO ATM'!$A$2:$C$901,3,0)</f>
        <v>SUR</v>
      </c>
      <c r="B169" s="134" t="s">
        <v>2892</v>
      </c>
      <c r="C169" s="96">
        <v>44428.909618055557</v>
      </c>
      <c r="D169" s="96" t="s">
        <v>2441</v>
      </c>
      <c r="E169" s="134">
        <v>252</v>
      </c>
      <c r="F169" s="140" t="str">
        <f>VLOOKUP(E169,VIP!$A$2:$O15214,2,0)</f>
        <v>DRBR252</v>
      </c>
      <c r="G169" s="140" t="str">
        <f>VLOOKUP(E169,'LISTADO ATM'!$A$2:$B$900,2,0)</f>
        <v xml:space="preserve">ATM Banco Agrícola (Barahona) </v>
      </c>
      <c r="H169" s="140" t="str">
        <f>VLOOKUP(E169,VIP!$A$2:$O20175,7,FALSE)</f>
        <v>Si</v>
      </c>
      <c r="I169" s="140" t="str">
        <f>VLOOKUP(E169,VIP!$A$2:$O12140,8,FALSE)</f>
        <v>Si</v>
      </c>
      <c r="J169" s="140" t="str">
        <f>VLOOKUP(E169,VIP!$A$2:$O12090,8,FALSE)</f>
        <v>Si</v>
      </c>
      <c r="K169" s="140" t="str">
        <f>VLOOKUP(E169,VIP!$A$2:$O15664,6,0)</f>
        <v>NO</v>
      </c>
      <c r="L169" s="131" t="s">
        <v>2410</v>
      </c>
      <c r="M169" s="95" t="s">
        <v>2438</v>
      </c>
      <c r="N169" s="95" t="s">
        <v>2444</v>
      </c>
      <c r="O169" s="140" t="s">
        <v>2445</v>
      </c>
      <c r="P169" s="140"/>
      <c r="Q169" s="139" t="s">
        <v>2410</v>
      </c>
    </row>
    <row r="170" spans="1:22" ht="18" x14ac:dyDescent="0.25">
      <c r="A170" s="140" t="str">
        <f>VLOOKUP(E170,'LISTADO ATM'!$A$2:$C$901,3,0)</f>
        <v>SUR</v>
      </c>
      <c r="B170" s="134" t="s">
        <v>2784</v>
      </c>
      <c r="C170" s="96">
        <v>44428.593668981484</v>
      </c>
      <c r="D170" s="96" t="s">
        <v>2441</v>
      </c>
      <c r="E170" s="134">
        <v>356</v>
      </c>
      <c r="F170" s="140" t="str">
        <f>VLOOKUP(E170,VIP!$A$2:$O15161,2,0)</f>
        <v>DRBR356</v>
      </c>
      <c r="G170" s="140" t="str">
        <f>VLOOKUP(E170,'LISTADO ATM'!$A$2:$B$900,2,0)</f>
        <v xml:space="preserve">ATM Estación Sigma (San Cristóbal) </v>
      </c>
      <c r="H170" s="140" t="str">
        <f>VLOOKUP(E170,VIP!$A$2:$O20122,7,FALSE)</f>
        <v>Si</v>
      </c>
      <c r="I170" s="140" t="str">
        <f>VLOOKUP(E170,VIP!$A$2:$O12087,8,FALSE)</f>
        <v>Si</v>
      </c>
      <c r="J170" s="140" t="str">
        <f>VLOOKUP(E170,VIP!$A$2:$O12037,8,FALSE)</f>
        <v>Si</v>
      </c>
      <c r="K170" s="140" t="str">
        <f>VLOOKUP(E170,VIP!$A$2:$O15611,6,0)</f>
        <v>NO</v>
      </c>
      <c r="L170" s="131" t="s">
        <v>2410</v>
      </c>
      <c r="M170" s="95" t="s">
        <v>2438</v>
      </c>
      <c r="N170" s="95" t="s">
        <v>2444</v>
      </c>
      <c r="O170" s="140" t="s">
        <v>2445</v>
      </c>
      <c r="P170" s="140"/>
      <c r="Q170" s="139" t="s">
        <v>2410</v>
      </c>
    </row>
    <row r="171" spans="1:22" ht="18" x14ac:dyDescent="0.25">
      <c r="A171" s="140" t="str">
        <f>VLOOKUP(E171,'LISTADO ATM'!$A$2:$C$901,3,0)</f>
        <v>DISTRITO NACIONAL</v>
      </c>
      <c r="B171" s="134" t="s">
        <v>2776</v>
      </c>
      <c r="C171" s="96">
        <v>44428.627696759257</v>
      </c>
      <c r="D171" s="96" t="s">
        <v>2441</v>
      </c>
      <c r="E171" s="134">
        <v>441</v>
      </c>
      <c r="F171" s="140" t="str">
        <f>VLOOKUP(E171,VIP!$A$2:$O15153,2,0)</f>
        <v>DRBR441</v>
      </c>
      <c r="G171" s="140" t="str">
        <f>VLOOKUP(E171,'LISTADO ATM'!$A$2:$B$900,2,0)</f>
        <v>ATM Estacion de Servicio Romulo Betancour</v>
      </c>
      <c r="H171" s="140" t="str">
        <f>VLOOKUP(E171,VIP!$A$2:$O20114,7,FALSE)</f>
        <v>NO</v>
      </c>
      <c r="I171" s="140" t="str">
        <f>VLOOKUP(E171,VIP!$A$2:$O12079,8,FALSE)</f>
        <v>NO</v>
      </c>
      <c r="J171" s="140" t="str">
        <f>VLOOKUP(E171,VIP!$A$2:$O12029,8,FALSE)</f>
        <v>NO</v>
      </c>
      <c r="K171" s="140" t="str">
        <f>VLOOKUP(E171,VIP!$A$2:$O15603,6,0)</f>
        <v>NO</v>
      </c>
      <c r="L171" s="131" t="s">
        <v>2410</v>
      </c>
      <c r="M171" s="95" t="s">
        <v>2438</v>
      </c>
      <c r="N171" s="95" t="s">
        <v>2444</v>
      </c>
      <c r="O171" s="140" t="s">
        <v>2445</v>
      </c>
      <c r="P171" s="140"/>
      <c r="Q171" s="139" t="s">
        <v>2410</v>
      </c>
    </row>
    <row r="172" spans="1:22" ht="18" x14ac:dyDescent="0.25">
      <c r="A172" s="140" t="str">
        <f>VLOOKUP(E172,'LISTADO ATM'!$A$2:$C$901,3,0)</f>
        <v>DISTRITO NACIONAL</v>
      </c>
      <c r="B172" s="134" t="s">
        <v>2787</v>
      </c>
      <c r="C172" s="96">
        <v>44428.557557870372</v>
      </c>
      <c r="D172" s="96" t="s">
        <v>2441</v>
      </c>
      <c r="E172" s="134">
        <v>524</v>
      </c>
      <c r="F172" s="140" t="str">
        <f>VLOOKUP(E172,VIP!$A$2:$O15164,2,0)</f>
        <v>DRBR524</v>
      </c>
      <c r="G172" s="140" t="str">
        <f>VLOOKUP(E172,'LISTADO ATM'!$A$2:$B$900,2,0)</f>
        <v xml:space="preserve">ATM DNCD </v>
      </c>
      <c r="H172" s="140" t="str">
        <f>VLOOKUP(E172,VIP!$A$2:$O20125,7,FALSE)</f>
        <v>Si</v>
      </c>
      <c r="I172" s="140" t="str">
        <f>VLOOKUP(E172,VIP!$A$2:$O12090,8,FALSE)</f>
        <v>Si</v>
      </c>
      <c r="J172" s="140" t="str">
        <f>VLOOKUP(E172,VIP!$A$2:$O12040,8,FALSE)</f>
        <v>Si</v>
      </c>
      <c r="K172" s="140" t="str">
        <f>VLOOKUP(E172,VIP!$A$2:$O15614,6,0)</f>
        <v>NO</v>
      </c>
      <c r="L172" s="131" t="s">
        <v>2410</v>
      </c>
      <c r="M172" s="95" t="s">
        <v>2438</v>
      </c>
      <c r="N172" s="95" t="s">
        <v>2444</v>
      </c>
      <c r="O172" s="140" t="s">
        <v>2445</v>
      </c>
      <c r="P172" s="140"/>
      <c r="Q172" s="139" t="s">
        <v>2410</v>
      </c>
    </row>
    <row r="173" spans="1:22" ht="18" x14ac:dyDescent="0.25">
      <c r="A173" s="140" t="str">
        <f>VLOOKUP(E173,'LISTADO ATM'!$A$2:$C$901,3,0)</f>
        <v>SUR</v>
      </c>
      <c r="B173" s="134" t="s">
        <v>2658</v>
      </c>
      <c r="C173" s="96">
        <v>44427.606990740744</v>
      </c>
      <c r="D173" s="96" t="s">
        <v>2441</v>
      </c>
      <c r="E173" s="134">
        <v>592</v>
      </c>
      <c r="F173" s="140" t="str">
        <f>VLOOKUP(E173,VIP!$A$2:$O15145,2,0)</f>
        <v>DRBR081</v>
      </c>
      <c r="G173" s="140" t="str">
        <f>VLOOKUP(E173,'LISTADO ATM'!$A$2:$B$900,2,0)</f>
        <v xml:space="preserve">ATM Centro de Caja San Cristóbal I </v>
      </c>
      <c r="H173" s="140" t="str">
        <f>VLOOKUP(E173,VIP!$A$2:$O20106,7,FALSE)</f>
        <v>Si</v>
      </c>
      <c r="I173" s="140" t="str">
        <f>VLOOKUP(E173,VIP!$A$2:$O12071,8,FALSE)</f>
        <v>Si</v>
      </c>
      <c r="J173" s="140" t="str">
        <f>VLOOKUP(E173,VIP!$A$2:$O12021,8,FALSE)</f>
        <v>Si</v>
      </c>
      <c r="K173" s="140" t="str">
        <f>VLOOKUP(E173,VIP!$A$2:$O15595,6,0)</f>
        <v>SI</v>
      </c>
      <c r="L173" s="131" t="s">
        <v>2410</v>
      </c>
      <c r="M173" s="95" t="s">
        <v>2438</v>
      </c>
      <c r="N173" s="95" t="s">
        <v>2444</v>
      </c>
      <c r="O173" s="140" t="s">
        <v>2445</v>
      </c>
      <c r="P173" s="140"/>
      <c r="Q173" s="139" t="s">
        <v>2410</v>
      </c>
    </row>
    <row r="174" spans="1:22" ht="18" x14ac:dyDescent="0.25">
      <c r="A174" s="140" t="str">
        <f>VLOOKUP(E174,'LISTADO ATM'!$A$2:$C$901,3,0)</f>
        <v>ESTE</v>
      </c>
      <c r="B174" s="134" t="s">
        <v>2802</v>
      </c>
      <c r="C174" s="96">
        <v>44428.651655092595</v>
      </c>
      <c r="D174" s="96" t="s">
        <v>2441</v>
      </c>
      <c r="E174" s="134">
        <v>630</v>
      </c>
      <c r="F174" s="140" t="str">
        <f>VLOOKUP(E174,VIP!$A$2:$O15173,2,0)</f>
        <v>DRBR112</v>
      </c>
      <c r="G174" s="140" t="str">
        <f>VLOOKUP(E174,'LISTADO ATM'!$A$2:$B$900,2,0)</f>
        <v xml:space="preserve">ATM Oficina Plaza Zaglul (SPM) </v>
      </c>
      <c r="H174" s="140" t="str">
        <f>VLOOKUP(E174,VIP!$A$2:$O20134,7,FALSE)</f>
        <v>Si</v>
      </c>
      <c r="I174" s="140" t="str">
        <f>VLOOKUP(E174,VIP!$A$2:$O12099,8,FALSE)</f>
        <v>Si</v>
      </c>
      <c r="J174" s="140" t="str">
        <f>VLOOKUP(E174,VIP!$A$2:$O12049,8,FALSE)</f>
        <v>Si</v>
      </c>
      <c r="K174" s="140" t="str">
        <f>VLOOKUP(E174,VIP!$A$2:$O15623,6,0)</f>
        <v>NO</v>
      </c>
      <c r="L174" s="131" t="s">
        <v>2410</v>
      </c>
      <c r="M174" s="95" t="s">
        <v>2438</v>
      </c>
      <c r="N174" s="95" t="s">
        <v>2444</v>
      </c>
      <c r="O174" s="140" t="s">
        <v>2445</v>
      </c>
      <c r="P174" s="140"/>
      <c r="Q174" s="139" t="s">
        <v>2410</v>
      </c>
    </row>
    <row r="175" spans="1:22" ht="18" x14ac:dyDescent="0.25">
      <c r="A175" s="140" t="str">
        <f>VLOOKUP(E175,'LISTADO ATM'!$A$2:$C$901,3,0)</f>
        <v>NORTE</v>
      </c>
      <c r="B175" s="134" t="s">
        <v>2889</v>
      </c>
      <c r="C175" s="96">
        <v>44428.912916666668</v>
      </c>
      <c r="D175" s="96" t="s">
        <v>2613</v>
      </c>
      <c r="E175" s="134">
        <v>632</v>
      </c>
      <c r="F175" s="140" t="str">
        <f>VLOOKUP(E175,VIP!$A$2:$O15210,2,0)</f>
        <v>DRBR263</v>
      </c>
      <c r="G175" s="140" t="str">
        <f>VLOOKUP(E175,'LISTADO ATM'!$A$2:$B$900,2,0)</f>
        <v xml:space="preserve">ATM Autobanco Gurabo </v>
      </c>
      <c r="H175" s="140" t="str">
        <f>VLOOKUP(E175,VIP!$A$2:$O20171,7,FALSE)</f>
        <v>Si</v>
      </c>
      <c r="I175" s="140" t="str">
        <f>VLOOKUP(E175,VIP!$A$2:$O12136,8,FALSE)</f>
        <v>Si</v>
      </c>
      <c r="J175" s="140" t="str">
        <f>VLOOKUP(E175,VIP!$A$2:$O12086,8,FALSE)</f>
        <v>Si</v>
      </c>
      <c r="K175" s="140" t="str">
        <f>VLOOKUP(E175,VIP!$A$2:$O15660,6,0)</f>
        <v>NO</v>
      </c>
      <c r="L175" s="131" t="s">
        <v>2410</v>
      </c>
      <c r="M175" s="95" t="s">
        <v>2438</v>
      </c>
      <c r="N175" s="95" t="s">
        <v>2444</v>
      </c>
      <c r="O175" s="140" t="s">
        <v>2614</v>
      </c>
      <c r="P175" s="140"/>
      <c r="Q175" s="139" t="s">
        <v>2410</v>
      </c>
    </row>
    <row r="176" spans="1:22" ht="18" x14ac:dyDescent="0.25">
      <c r="A176" s="140" t="str">
        <f>VLOOKUP(E176,'LISTADO ATM'!$A$2:$C$901,3,0)</f>
        <v>NORTE</v>
      </c>
      <c r="B176" s="134" t="s">
        <v>2804</v>
      </c>
      <c r="C176" s="96">
        <v>44428.65048611111</v>
      </c>
      <c r="D176" s="96" t="s">
        <v>2613</v>
      </c>
      <c r="E176" s="134">
        <v>633</v>
      </c>
      <c r="F176" s="140" t="str">
        <f>VLOOKUP(E176,VIP!$A$2:$O15175,2,0)</f>
        <v>DRBR260</v>
      </c>
      <c r="G176" s="140" t="str">
        <f>VLOOKUP(E176,'LISTADO ATM'!$A$2:$B$900,2,0)</f>
        <v xml:space="preserve">ATM Autobanco Las Colinas </v>
      </c>
      <c r="H176" s="140" t="str">
        <f>VLOOKUP(E176,VIP!$A$2:$O20136,7,FALSE)</f>
        <v>Si</v>
      </c>
      <c r="I176" s="140" t="str">
        <f>VLOOKUP(E176,VIP!$A$2:$O12101,8,FALSE)</f>
        <v>Si</v>
      </c>
      <c r="J176" s="140" t="str">
        <f>VLOOKUP(E176,VIP!$A$2:$O12051,8,FALSE)</f>
        <v>Si</v>
      </c>
      <c r="K176" s="140" t="str">
        <f>VLOOKUP(E176,VIP!$A$2:$O15625,6,0)</f>
        <v>SI</v>
      </c>
      <c r="L176" s="131" t="s">
        <v>2410</v>
      </c>
      <c r="M176" s="95" t="s">
        <v>2438</v>
      </c>
      <c r="N176" s="95" t="s">
        <v>2444</v>
      </c>
      <c r="O176" s="140" t="s">
        <v>2614</v>
      </c>
      <c r="P176" s="140"/>
      <c r="Q176" s="139" t="s">
        <v>2410</v>
      </c>
    </row>
    <row r="177" spans="1:17" ht="18" x14ac:dyDescent="0.25">
      <c r="A177" s="140" t="str">
        <f>VLOOKUP(E177,'LISTADO ATM'!$A$2:$C$901,3,0)</f>
        <v>SUR</v>
      </c>
      <c r="B177" s="134" t="s">
        <v>2681</v>
      </c>
      <c r="C177" s="96">
        <v>44427.917812500003</v>
      </c>
      <c r="D177" s="96" t="s">
        <v>2441</v>
      </c>
      <c r="E177" s="134">
        <v>677</v>
      </c>
      <c r="F177" s="140" t="str">
        <f>VLOOKUP(E177,VIP!$A$2:$O15142,2,0)</f>
        <v>DRBR677</v>
      </c>
      <c r="G177" s="140" t="str">
        <f>VLOOKUP(E177,'LISTADO ATM'!$A$2:$B$900,2,0)</f>
        <v>ATM PBG Villa Jaragua</v>
      </c>
      <c r="H177" s="140" t="str">
        <f>VLOOKUP(E177,VIP!$A$2:$O20103,7,FALSE)</f>
        <v>Si</v>
      </c>
      <c r="I177" s="140" t="str">
        <f>VLOOKUP(E177,VIP!$A$2:$O12068,8,FALSE)</f>
        <v>Si</v>
      </c>
      <c r="J177" s="140" t="str">
        <f>VLOOKUP(E177,VIP!$A$2:$O12018,8,FALSE)</f>
        <v>Si</v>
      </c>
      <c r="K177" s="140" t="str">
        <f>VLOOKUP(E177,VIP!$A$2:$O15592,6,0)</f>
        <v>SI</v>
      </c>
      <c r="L177" s="131" t="s">
        <v>2410</v>
      </c>
      <c r="M177" s="95" t="s">
        <v>2438</v>
      </c>
      <c r="N177" s="95" t="s">
        <v>2444</v>
      </c>
      <c r="O177" s="140" t="s">
        <v>2445</v>
      </c>
      <c r="P177" s="140"/>
      <c r="Q177" s="139" t="s">
        <v>2410</v>
      </c>
    </row>
    <row r="178" spans="1:17" ht="18" x14ac:dyDescent="0.25">
      <c r="A178" s="140" t="str">
        <f>VLOOKUP(E178,'LISTADO ATM'!$A$2:$C$901,3,0)</f>
        <v>NORTE</v>
      </c>
      <c r="B178" s="134" t="s">
        <v>2890</v>
      </c>
      <c r="C178" s="96">
        <v>44428.912106481483</v>
      </c>
      <c r="D178" s="96" t="s">
        <v>2613</v>
      </c>
      <c r="E178" s="134">
        <v>716</v>
      </c>
      <c r="F178" s="140" t="str">
        <f>VLOOKUP(E178,VIP!$A$2:$O15211,2,0)</f>
        <v>DRBR340</v>
      </c>
      <c r="G178" s="140" t="str">
        <f>VLOOKUP(E178,'LISTADO ATM'!$A$2:$B$900,2,0)</f>
        <v xml:space="preserve">ATM Oficina Zona Franca (Santiago) </v>
      </c>
      <c r="H178" s="140" t="str">
        <f>VLOOKUP(E178,VIP!$A$2:$O20172,7,FALSE)</f>
        <v>Si</v>
      </c>
      <c r="I178" s="140" t="str">
        <f>VLOOKUP(E178,VIP!$A$2:$O12137,8,FALSE)</f>
        <v>Si</v>
      </c>
      <c r="J178" s="140" t="str">
        <f>VLOOKUP(E178,VIP!$A$2:$O12087,8,FALSE)</f>
        <v>Si</v>
      </c>
      <c r="K178" s="140" t="str">
        <f>VLOOKUP(E178,VIP!$A$2:$O15661,6,0)</f>
        <v>SI</v>
      </c>
      <c r="L178" s="131" t="s">
        <v>2410</v>
      </c>
      <c r="M178" s="95" t="s">
        <v>2438</v>
      </c>
      <c r="N178" s="95" t="s">
        <v>2444</v>
      </c>
      <c r="O178" s="140" t="s">
        <v>2614</v>
      </c>
      <c r="P178" s="140"/>
      <c r="Q178" s="139" t="s">
        <v>2410</v>
      </c>
    </row>
    <row r="179" spans="1:17" ht="18" x14ac:dyDescent="0.25">
      <c r="A179" s="140" t="str">
        <f>VLOOKUP(E179,'LISTADO ATM'!$A$2:$C$901,3,0)</f>
        <v>SUR</v>
      </c>
      <c r="B179" s="134" t="s">
        <v>2736</v>
      </c>
      <c r="C179" s="96">
        <v>44428.342604166668</v>
      </c>
      <c r="D179" s="96" t="s">
        <v>2441</v>
      </c>
      <c r="E179" s="134">
        <v>751</v>
      </c>
      <c r="F179" s="140" t="str">
        <f>VLOOKUP(E179,VIP!$A$2:$O15173,2,0)</f>
        <v>DRBR751</v>
      </c>
      <c r="G179" s="140" t="str">
        <f>VLOOKUP(E179,'LISTADO ATM'!$A$2:$B$900,2,0)</f>
        <v>ATM Eco Petroleo Camilo</v>
      </c>
      <c r="H179" s="140" t="str">
        <f>VLOOKUP(E179,VIP!$A$2:$O20134,7,FALSE)</f>
        <v>N/A</v>
      </c>
      <c r="I179" s="140" t="str">
        <f>VLOOKUP(E179,VIP!$A$2:$O12099,8,FALSE)</f>
        <v>N/A</v>
      </c>
      <c r="J179" s="140" t="str">
        <f>VLOOKUP(E179,VIP!$A$2:$O12049,8,FALSE)</f>
        <v>N/A</v>
      </c>
      <c r="K179" s="140" t="str">
        <f>VLOOKUP(E179,VIP!$A$2:$O15623,6,0)</f>
        <v>N/A</v>
      </c>
      <c r="L179" s="131" t="s">
        <v>2410</v>
      </c>
      <c r="M179" s="95" t="s">
        <v>2438</v>
      </c>
      <c r="N179" s="95" t="s">
        <v>2444</v>
      </c>
      <c r="O179" s="140" t="s">
        <v>2445</v>
      </c>
      <c r="P179" s="140"/>
      <c r="Q179" s="139" t="s">
        <v>2410</v>
      </c>
    </row>
    <row r="180" spans="1:17" ht="18" x14ac:dyDescent="0.25">
      <c r="A180" s="140" t="str">
        <f>VLOOKUP(E180,'LISTADO ATM'!$A$2:$C$901,3,0)</f>
        <v>SUR</v>
      </c>
      <c r="B180" s="134" t="s">
        <v>2891</v>
      </c>
      <c r="C180" s="96">
        <v>44428.91028935185</v>
      </c>
      <c r="D180" s="96" t="s">
        <v>2460</v>
      </c>
      <c r="E180" s="134">
        <v>764</v>
      </c>
      <c r="F180" s="140" t="str">
        <f>VLOOKUP(E180,VIP!$A$2:$O15213,2,0)</f>
        <v>DRBR451</v>
      </c>
      <c r="G180" s="140" t="str">
        <f>VLOOKUP(E180,'LISTADO ATM'!$A$2:$B$900,2,0)</f>
        <v xml:space="preserve">ATM Oficina Elías Piña </v>
      </c>
      <c r="H180" s="140" t="str">
        <f>VLOOKUP(E180,VIP!$A$2:$O20174,7,FALSE)</f>
        <v>Si</v>
      </c>
      <c r="I180" s="140" t="str">
        <f>VLOOKUP(E180,VIP!$A$2:$O12139,8,FALSE)</f>
        <v>Si</v>
      </c>
      <c r="J180" s="140" t="str">
        <f>VLOOKUP(E180,VIP!$A$2:$O12089,8,FALSE)</f>
        <v>Si</v>
      </c>
      <c r="K180" s="140" t="str">
        <f>VLOOKUP(E180,VIP!$A$2:$O15663,6,0)</f>
        <v>NO</v>
      </c>
      <c r="L180" s="131" t="s">
        <v>2410</v>
      </c>
      <c r="M180" s="95" t="s">
        <v>2438</v>
      </c>
      <c r="N180" s="95" t="s">
        <v>2444</v>
      </c>
      <c r="O180" s="140" t="s">
        <v>2461</v>
      </c>
      <c r="P180" s="140"/>
      <c r="Q180" s="139" t="s">
        <v>2410</v>
      </c>
    </row>
    <row r="181" spans="1:17" ht="18" x14ac:dyDescent="0.25">
      <c r="A181" s="140" t="str">
        <f>VLOOKUP(E181,'LISTADO ATM'!$A$2:$C$901,3,0)</f>
        <v>NORTE</v>
      </c>
      <c r="B181" s="134" t="s">
        <v>2888</v>
      </c>
      <c r="C181" s="96">
        <v>44428.913368055553</v>
      </c>
      <c r="D181" s="96" t="s">
        <v>2613</v>
      </c>
      <c r="E181" s="134">
        <v>903</v>
      </c>
      <c r="F181" s="140" t="str">
        <f>VLOOKUP(E181,VIP!$A$2:$O15209,2,0)</f>
        <v>DRBR903</v>
      </c>
      <c r="G181" s="140" t="str">
        <f>VLOOKUP(E181,'LISTADO ATM'!$A$2:$B$900,2,0)</f>
        <v xml:space="preserve">ATM Oficina La Vega Real I </v>
      </c>
      <c r="H181" s="140" t="str">
        <f>VLOOKUP(E181,VIP!$A$2:$O20170,7,FALSE)</f>
        <v>Si</v>
      </c>
      <c r="I181" s="140" t="str">
        <f>VLOOKUP(E181,VIP!$A$2:$O12135,8,FALSE)</f>
        <v>Si</v>
      </c>
      <c r="J181" s="140" t="str">
        <f>VLOOKUP(E181,VIP!$A$2:$O12085,8,FALSE)</f>
        <v>Si</v>
      </c>
      <c r="K181" s="140" t="str">
        <f>VLOOKUP(E181,VIP!$A$2:$O15659,6,0)</f>
        <v>NO</v>
      </c>
      <c r="L181" s="131" t="s">
        <v>2410</v>
      </c>
      <c r="M181" s="95" t="s">
        <v>2438</v>
      </c>
      <c r="N181" s="95" t="s">
        <v>2444</v>
      </c>
      <c r="O181" s="140" t="s">
        <v>2614</v>
      </c>
      <c r="P181" s="140"/>
      <c r="Q181" s="139" t="s">
        <v>2410</v>
      </c>
    </row>
    <row r="182" spans="1:17" ht="18" x14ac:dyDescent="0.25">
      <c r="A182" s="140" t="str">
        <f>VLOOKUP(E182,'LISTADO ATM'!$A$2:$C$901,3,0)</f>
        <v>SUR</v>
      </c>
      <c r="B182" s="134" t="s">
        <v>2780</v>
      </c>
      <c r="C182" s="96">
        <v>44428.602453703701</v>
      </c>
      <c r="D182" s="96" t="s">
        <v>2460</v>
      </c>
      <c r="E182" s="134">
        <v>984</v>
      </c>
      <c r="F182" s="140" t="str">
        <f>VLOOKUP(E182,VIP!$A$2:$O15157,2,0)</f>
        <v>DRBR984</v>
      </c>
      <c r="G182" s="140" t="str">
        <f>VLOOKUP(E182,'LISTADO ATM'!$A$2:$B$900,2,0)</f>
        <v xml:space="preserve">ATM Oficina Neiba II </v>
      </c>
      <c r="H182" s="140" t="str">
        <f>VLOOKUP(E182,VIP!$A$2:$O20118,7,FALSE)</f>
        <v>Si</v>
      </c>
      <c r="I182" s="140" t="str">
        <f>VLOOKUP(E182,VIP!$A$2:$O12083,8,FALSE)</f>
        <v>Si</v>
      </c>
      <c r="J182" s="140" t="str">
        <f>VLOOKUP(E182,VIP!$A$2:$O12033,8,FALSE)</f>
        <v>Si</v>
      </c>
      <c r="K182" s="140" t="str">
        <f>VLOOKUP(E182,VIP!$A$2:$O15607,6,0)</f>
        <v>NO</v>
      </c>
      <c r="L182" s="131" t="s">
        <v>2410</v>
      </c>
      <c r="M182" s="95" t="s">
        <v>2438</v>
      </c>
      <c r="N182" s="95" t="s">
        <v>2444</v>
      </c>
      <c r="O182" s="140" t="s">
        <v>2740</v>
      </c>
      <c r="P182" s="140"/>
      <c r="Q182" s="139" t="s">
        <v>2410</v>
      </c>
    </row>
    <row r="183" spans="1:17" ht="18" x14ac:dyDescent="0.25">
      <c r="A183" s="140" t="str">
        <f>VLOOKUP(E183,'LISTADO ATM'!$A$2:$C$901,3,0)</f>
        <v>NORTE</v>
      </c>
      <c r="B183" s="134" t="s">
        <v>2683</v>
      </c>
      <c r="C183" s="96">
        <v>44427.899189814816</v>
      </c>
      <c r="D183" s="96" t="s">
        <v>2613</v>
      </c>
      <c r="E183" s="134">
        <v>22</v>
      </c>
      <c r="F183" s="140" t="str">
        <f>VLOOKUP(E183,VIP!$A$2:$O15144,2,0)</f>
        <v>DRBR813</v>
      </c>
      <c r="G183" s="140" t="str">
        <f>VLOOKUP(E183,'LISTADO ATM'!$A$2:$B$900,2,0)</f>
        <v>ATM S/M Olimpico (Santiago)</v>
      </c>
      <c r="H183" s="140" t="str">
        <f>VLOOKUP(E183,VIP!$A$2:$O20105,7,FALSE)</f>
        <v>Si</v>
      </c>
      <c r="I183" s="140" t="str">
        <f>VLOOKUP(E183,VIP!$A$2:$O12070,8,FALSE)</f>
        <v>Si</v>
      </c>
      <c r="J183" s="140" t="str">
        <f>VLOOKUP(E183,VIP!$A$2:$O12020,8,FALSE)</f>
        <v>Si</v>
      </c>
      <c r="K183" s="140" t="str">
        <f>VLOOKUP(E183,VIP!$A$2:$O15594,6,0)</f>
        <v>NO</v>
      </c>
      <c r="L183" s="131" t="s">
        <v>2410</v>
      </c>
      <c r="M183" s="95" t="s">
        <v>2438</v>
      </c>
      <c r="N183" s="95" t="s">
        <v>2444</v>
      </c>
      <c r="O183" s="140" t="s">
        <v>2614</v>
      </c>
      <c r="P183" s="140"/>
      <c r="Q183" s="139" t="s">
        <v>2410</v>
      </c>
    </row>
    <row r="184" spans="1:17" ht="18" x14ac:dyDescent="0.25">
      <c r="A184" s="140" t="str">
        <f>VLOOKUP(E184,'LISTADO ATM'!$A$2:$C$901,3,0)</f>
        <v>DISTRITO NACIONAL</v>
      </c>
      <c r="B184" s="134" t="s">
        <v>2839</v>
      </c>
      <c r="C184" s="96">
        <v>44428.772870370369</v>
      </c>
      <c r="D184" s="96" t="s">
        <v>2441</v>
      </c>
      <c r="E184" s="134">
        <v>238</v>
      </c>
      <c r="F184" s="140" t="str">
        <f>VLOOKUP(E184,VIP!$A$2:$O15184,2,0)</f>
        <v>DRBR238</v>
      </c>
      <c r="G184" s="140" t="str">
        <f>VLOOKUP(E184,'LISTADO ATM'!$A$2:$B$900,2,0)</f>
        <v xml:space="preserve">ATM Multicentro La Sirena Charles de Gaulle </v>
      </c>
      <c r="H184" s="140" t="str">
        <f>VLOOKUP(E184,VIP!$A$2:$O20145,7,FALSE)</f>
        <v>Si</v>
      </c>
      <c r="I184" s="140" t="str">
        <f>VLOOKUP(E184,VIP!$A$2:$O12110,8,FALSE)</f>
        <v>Si</v>
      </c>
      <c r="J184" s="140" t="str">
        <f>VLOOKUP(E184,VIP!$A$2:$O12060,8,FALSE)</f>
        <v>Si</v>
      </c>
      <c r="K184" s="140" t="str">
        <f>VLOOKUP(E184,VIP!$A$2:$O15634,6,0)</f>
        <v>No</v>
      </c>
      <c r="L184" s="131" t="s">
        <v>2410</v>
      </c>
      <c r="M184" s="95" t="s">
        <v>2438</v>
      </c>
      <c r="N184" s="95" t="s">
        <v>2444</v>
      </c>
      <c r="O184" s="140" t="s">
        <v>2445</v>
      </c>
      <c r="P184" s="140"/>
      <c r="Q184" s="139" t="s">
        <v>2410</v>
      </c>
    </row>
    <row r="185" spans="1:17" ht="18" x14ac:dyDescent="0.25">
      <c r="A185" s="140" t="str">
        <f>VLOOKUP(E185,'LISTADO ATM'!$A$2:$C$901,3,0)</f>
        <v>SUR</v>
      </c>
      <c r="B185" s="134" t="s">
        <v>2832</v>
      </c>
      <c r="C185" s="96">
        <v>44428.784363425926</v>
      </c>
      <c r="D185" s="96" t="s">
        <v>2460</v>
      </c>
      <c r="E185" s="134">
        <v>249</v>
      </c>
      <c r="F185" s="140" t="str">
        <f>VLOOKUP(E185,VIP!$A$2:$O15180,2,0)</f>
        <v>DRBR249</v>
      </c>
      <c r="G185" s="140" t="str">
        <f>VLOOKUP(E185,'LISTADO ATM'!$A$2:$B$900,2,0)</f>
        <v xml:space="preserve">ATM Banco Agrícola Neiba </v>
      </c>
      <c r="H185" s="140" t="str">
        <f>VLOOKUP(E185,VIP!$A$2:$O20141,7,FALSE)</f>
        <v>Si</v>
      </c>
      <c r="I185" s="140" t="str">
        <f>VLOOKUP(E185,VIP!$A$2:$O12106,8,FALSE)</f>
        <v>Si</v>
      </c>
      <c r="J185" s="140" t="str">
        <f>VLOOKUP(E185,VIP!$A$2:$O12056,8,FALSE)</f>
        <v>Si</v>
      </c>
      <c r="K185" s="140" t="str">
        <f>VLOOKUP(E185,VIP!$A$2:$O15630,6,0)</f>
        <v>NO</v>
      </c>
      <c r="L185" s="131" t="s">
        <v>2410</v>
      </c>
      <c r="M185" s="95" t="s">
        <v>2438</v>
      </c>
      <c r="N185" s="95" t="s">
        <v>2444</v>
      </c>
      <c r="O185" s="140" t="s">
        <v>2461</v>
      </c>
      <c r="P185" s="140"/>
      <c r="Q185" s="139" t="s">
        <v>2410</v>
      </c>
    </row>
    <row r="186" spans="1:17" ht="18" x14ac:dyDescent="0.25">
      <c r="A186" s="140" t="str">
        <f>VLOOKUP(E186,'LISTADO ATM'!$A$2:$C$901,3,0)</f>
        <v>DISTRITO NACIONAL</v>
      </c>
      <c r="B186" s="134" t="s">
        <v>2851</v>
      </c>
      <c r="C186" s="96">
        <v>44428.725428240738</v>
      </c>
      <c r="D186" s="96" t="s">
        <v>2441</v>
      </c>
      <c r="E186" s="134">
        <v>312</v>
      </c>
      <c r="F186" s="140" t="str">
        <f>VLOOKUP(E186,VIP!$A$2:$O15195,2,0)</f>
        <v>DRBR312</v>
      </c>
      <c r="G186" s="140" t="str">
        <f>VLOOKUP(E186,'LISTADO ATM'!$A$2:$B$900,2,0)</f>
        <v xml:space="preserve">ATM Oficina Tiradentes II (Naco) </v>
      </c>
      <c r="H186" s="140" t="str">
        <f>VLOOKUP(E186,VIP!$A$2:$O20156,7,FALSE)</f>
        <v>Si</v>
      </c>
      <c r="I186" s="140" t="str">
        <f>VLOOKUP(E186,VIP!$A$2:$O12121,8,FALSE)</f>
        <v>Si</v>
      </c>
      <c r="J186" s="140" t="str">
        <f>VLOOKUP(E186,VIP!$A$2:$O12071,8,FALSE)</f>
        <v>Si</v>
      </c>
      <c r="K186" s="140" t="str">
        <f>VLOOKUP(E186,VIP!$A$2:$O15645,6,0)</f>
        <v>NO</v>
      </c>
      <c r="L186" s="131" t="s">
        <v>2410</v>
      </c>
      <c r="M186" s="95" t="s">
        <v>2438</v>
      </c>
      <c r="N186" s="95" t="s">
        <v>2444</v>
      </c>
      <c r="O186" s="140" t="s">
        <v>2445</v>
      </c>
      <c r="P186" s="140"/>
      <c r="Q186" s="139" t="s">
        <v>2410</v>
      </c>
    </row>
    <row r="187" spans="1:17" ht="18" x14ac:dyDescent="0.25">
      <c r="A187" s="140" t="str">
        <f>VLOOKUP(E187,'LISTADO ATM'!$A$2:$C$901,3,0)</f>
        <v>DISTRITO NACIONAL</v>
      </c>
      <c r="B187" s="134" t="s">
        <v>2861</v>
      </c>
      <c r="C187" s="96">
        <v>44428.669965277775</v>
      </c>
      <c r="D187" s="96" t="s">
        <v>2460</v>
      </c>
      <c r="E187" s="134">
        <v>378</v>
      </c>
      <c r="F187" s="140" t="str">
        <f>VLOOKUP(E187,VIP!$A$2:$O15205,2,0)</f>
        <v>DRBR378</v>
      </c>
      <c r="G187" s="140" t="str">
        <f>VLOOKUP(E187,'LISTADO ATM'!$A$2:$B$900,2,0)</f>
        <v>ATM UNP Villa Flores</v>
      </c>
      <c r="H187" s="140" t="str">
        <f>VLOOKUP(E187,VIP!$A$2:$O20166,7,FALSE)</f>
        <v>N/A</v>
      </c>
      <c r="I187" s="140" t="str">
        <f>VLOOKUP(E187,VIP!$A$2:$O12131,8,FALSE)</f>
        <v>N/A</v>
      </c>
      <c r="J187" s="140" t="str">
        <f>VLOOKUP(E187,VIP!$A$2:$O12081,8,FALSE)</f>
        <v>N/A</v>
      </c>
      <c r="K187" s="140" t="str">
        <f>VLOOKUP(E187,VIP!$A$2:$O15655,6,0)</f>
        <v>N/A</v>
      </c>
      <c r="L187" s="131" t="s">
        <v>2410</v>
      </c>
      <c r="M187" s="95" t="s">
        <v>2438</v>
      </c>
      <c r="N187" s="95" t="s">
        <v>2444</v>
      </c>
      <c r="O187" s="140" t="s">
        <v>2740</v>
      </c>
      <c r="P187" s="140"/>
      <c r="Q187" s="139" t="s">
        <v>2410</v>
      </c>
    </row>
    <row r="188" spans="1:17" ht="18" x14ac:dyDescent="0.25">
      <c r="A188" s="140" t="str">
        <f>VLOOKUP(E188,'LISTADO ATM'!$A$2:$C$901,3,0)</f>
        <v>DISTRITO NACIONAL</v>
      </c>
      <c r="B188" s="134" t="s">
        <v>2854</v>
      </c>
      <c r="C188" s="96">
        <v>44428.699699074074</v>
      </c>
      <c r="D188" s="96" t="s">
        <v>2441</v>
      </c>
      <c r="E188" s="134">
        <v>407</v>
      </c>
      <c r="F188" s="140" t="str">
        <f>VLOOKUP(E188,VIP!$A$2:$O15198,2,0)</f>
        <v>DRBR407</v>
      </c>
      <c r="G188" s="140" t="str">
        <f>VLOOKUP(E188,'LISTADO ATM'!$A$2:$B$900,2,0)</f>
        <v xml:space="preserve">ATM Multicentro La Sirena Villa Mella </v>
      </c>
      <c r="H188" s="140" t="str">
        <f>VLOOKUP(E188,VIP!$A$2:$O20159,7,FALSE)</f>
        <v>Si</v>
      </c>
      <c r="I188" s="140" t="str">
        <f>VLOOKUP(E188,VIP!$A$2:$O12124,8,FALSE)</f>
        <v>Si</v>
      </c>
      <c r="J188" s="140" t="str">
        <f>VLOOKUP(E188,VIP!$A$2:$O12074,8,FALSE)</f>
        <v>Si</v>
      </c>
      <c r="K188" s="140" t="str">
        <f>VLOOKUP(E188,VIP!$A$2:$O15648,6,0)</f>
        <v>NO</v>
      </c>
      <c r="L188" s="131" t="s">
        <v>2410</v>
      </c>
      <c r="M188" s="95" t="s">
        <v>2438</v>
      </c>
      <c r="N188" s="95" t="s">
        <v>2444</v>
      </c>
      <c r="O188" s="140" t="s">
        <v>2445</v>
      </c>
      <c r="P188" s="140"/>
      <c r="Q188" s="139" t="s">
        <v>2410</v>
      </c>
    </row>
    <row r="189" spans="1:17" ht="18" x14ac:dyDescent="0.25">
      <c r="A189" s="140" t="str">
        <f>VLOOKUP(E189,'LISTADO ATM'!$A$2:$C$901,3,0)</f>
        <v>DISTRITO NACIONAL</v>
      </c>
      <c r="B189" s="134" t="s">
        <v>2855</v>
      </c>
      <c r="C189" s="96">
        <v>44428.69803240741</v>
      </c>
      <c r="D189" s="96" t="s">
        <v>2460</v>
      </c>
      <c r="E189" s="134">
        <v>629</v>
      </c>
      <c r="F189" s="140" t="str">
        <f>VLOOKUP(E189,VIP!$A$2:$O15199,2,0)</f>
        <v>DRBR24M</v>
      </c>
      <c r="G189" s="140" t="str">
        <f>VLOOKUP(E189,'LISTADO ATM'!$A$2:$B$900,2,0)</f>
        <v xml:space="preserve">ATM Oficina Americana Independencia I </v>
      </c>
      <c r="H189" s="140" t="str">
        <f>VLOOKUP(E189,VIP!$A$2:$O20160,7,FALSE)</f>
        <v>Si</v>
      </c>
      <c r="I189" s="140" t="str">
        <f>VLOOKUP(E189,VIP!$A$2:$O12125,8,FALSE)</f>
        <v>Si</v>
      </c>
      <c r="J189" s="140" t="str">
        <f>VLOOKUP(E189,VIP!$A$2:$O12075,8,FALSE)</f>
        <v>Si</v>
      </c>
      <c r="K189" s="140" t="str">
        <f>VLOOKUP(E189,VIP!$A$2:$O15649,6,0)</f>
        <v>SI</v>
      </c>
      <c r="L189" s="131" t="s">
        <v>2410</v>
      </c>
      <c r="M189" s="95" t="s">
        <v>2438</v>
      </c>
      <c r="N189" s="95" t="s">
        <v>2444</v>
      </c>
      <c r="O189" s="140" t="s">
        <v>2461</v>
      </c>
      <c r="P189" s="140"/>
      <c r="Q189" s="139" t="s">
        <v>2643</v>
      </c>
    </row>
    <row r="190" spans="1:17" ht="18" x14ac:dyDescent="0.25">
      <c r="A190" s="140" t="str">
        <f>VLOOKUP(E190,'LISTADO ATM'!$A$2:$C$901,3,0)</f>
        <v>ESTE</v>
      </c>
      <c r="B190" s="134" t="s">
        <v>2831</v>
      </c>
      <c r="C190" s="96">
        <v>44428.786296296297</v>
      </c>
      <c r="D190" s="96" t="s">
        <v>2460</v>
      </c>
      <c r="E190" s="134">
        <v>660</v>
      </c>
      <c r="F190" s="140" t="str">
        <f>VLOOKUP(E190,VIP!$A$2:$O15179,2,0)</f>
        <v>DRBR660</v>
      </c>
      <c r="G190" s="140" t="str">
        <f>VLOOKUP(E190,'LISTADO ATM'!$A$2:$B$900,2,0)</f>
        <v>ATM Romana Norte II</v>
      </c>
      <c r="H190" s="140" t="str">
        <f>VLOOKUP(E190,VIP!$A$2:$O20140,7,FALSE)</f>
        <v>N/A</v>
      </c>
      <c r="I190" s="140" t="str">
        <f>VLOOKUP(E190,VIP!$A$2:$O12105,8,FALSE)</f>
        <v>N/A</v>
      </c>
      <c r="J190" s="140" t="str">
        <f>VLOOKUP(E190,VIP!$A$2:$O12055,8,FALSE)</f>
        <v>N/A</v>
      </c>
      <c r="K190" s="140" t="str">
        <f>VLOOKUP(E190,VIP!$A$2:$O15629,6,0)</f>
        <v>N/A</v>
      </c>
      <c r="L190" s="131" t="s">
        <v>2410</v>
      </c>
      <c r="M190" s="95" t="s">
        <v>2438</v>
      </c>
      <c r="N190" s="95" t="s">
        <v>2444</v>
      </c>
      <c r="O190" s="140" t="s">
        <v>2461</v>
      </c>
      <c r="P190" s="140"/>
      <c r="Q190" s="139" t="s">
        <v>2643</v>
      </c>
    </row>
    <row r="191" spans="1:17" ht="18" x14ac:dyDescent="0.25">
      <c r="A191" s="140" t="str">
        <f>VLOOKUP(E191,'LISTADO ATM'!$A$2:$C$901,3,0)</f>
        <v>DISTRITO NACIONAL</v>
      </c>
      <c r="B191" s="134" t="s">
        <v>2833</v>
      </c>
      <c r="C191" s="96">
        <v>44428.781504629631</v>
      </c>
      <c r="D191" s="96" t="s">
        <v>2441</v>
      </c>
      <c r="E191" s="134">
        <v>663</v>
      </c>
      <c r="F191" s="140" t="str">
        <f>VLOOKUP(E191,VIP!$A$2:$O15181,2,0)</f>
        <v>DRBR663</v>
      </c>
      <c r="G191" s="140" t="str">
        <f>VLOOKUP(E191,'LISTADO ATM'!$A$2:$B$900,2,0)</f>
        <v>ATM S/M Olé Av. España</v>
      </c>
      <c r="H191" s="140" t="str">
        <f>VLOOKUP(E191,VIP!$A$2:$O20142,7,FALSE)</f>
        <v>N/A</v>
      </c>
      <c r="I191" s="140" t="str">
        <f>VLOOKUP(E191,VIP!$A$2:$O12107,8,FALSE)</f>
        <v>N/A</v>
      </c>
      <c r="J191" s="140" t="str">
        <f>VLOOKUP(E191,VIP!$A$2:$O12057,8,FALSE)</f>
        <v>N/A</v>
      </c>
      <c r="K191" s="140" t="str">
        <f>VLOOKUP(E191,VIP!$A$2:$O15631,6,0)</f>
        <v>N/A</v>
      </c>
      <c r="L191" s="131" t="s">
        <v>2643</v>
      </c>
      <c r="M191" s="95" t="s">
        <v>2438</v>
      </c>
      <c r="N191" s="95" t="s">
        <v>2444</v>
      </c>
      <c r="O191" s="140" t="s">
        <v>2445</v>
      </c>
      <c r="P191" s="140"/>
      <c r="Q191" s="139" t="s">
        <v>2643</v>
      </c>
    </row>
    <row r="192" spans="1:17" ht="18" x14ac:dyDescent="0.25">
      <c r="A192" s="140" t="str">
        <f>VLOOKUP(E192,'LISTADO ATM'!$A$2:$C$901,3,0)</f>
        <v>SUR</v>
      </c>
      <c r="B192" s="134" t="s">
        <v>2862</v>
      </c>
      <c r="C192" s="96">
        <v>44428.668414351851</v>
      </c>
      <c r="D192" s="96" t="s">
        <v>2441</v>
      </c>
      <c r="E192" s="134">
        <v>873</v>
      </c>
      <c r="F192" s="140" t="str">
        <f>VLOOKUP(E192,VIP!$A$2:$O15206,2,0)</f>
        <v>DRBR873</v>
      </c>
      <c r="G192" s="140" t="str">
        <f>VLOOKUP(E192,'LISTADO ATM'!$A$2:$B$900,2,0)</f>
        <v xml:space="preserve">ATM Centro de Caja San Cristóbal II </v>
      </c>
      <c r="H192" s="140" t="str">
        <f>VLOOKUP(E192,VIP!$A$2:$O20167,7,FALSE)</f>
        <v>Si</v>
      </c>
      <c r="I192" s="140" t="str">
        <f>VLOOKUP(E192,VIP!$A$2:$O12132,8,FALSE)</f>
        <v>Si</v>
      </c>
      <c r="J192" s="140" t="str">
        <f>VLOOKUP(E192,VIP!$A$2:$O12082,8,FALSE)</f>
        <v>Si</v>
      </c>
      <c r="K192" s="140" t="str">
        <f>VLOOKUP(E192,VIP!$A$2:$O15656,6,0)</f>
        <v>SI</v>
      </c>
      <c r="L192" s="131" t="s">
        <v>2643</v>
      </c>
      <c r="M192" s="95" t="s">
        <v>2438</v>
      </c>
      <c r="N192" s="95" t="s">
        <v>2444</v>
      </c>
      <c r="O192" s="140" t="s">
        <v>2445</v>
      </c>
      <c r="P192" s="140"/>
      <c r="Q192" s="139" t="s">
        <v>2643</v>
      </c>
    </row>
    <row r="193" spans="1:17" ht="18" x14ac:dyDescent="0.25">
      <c r="A193" s="140" t="str">
        <f>VLOOKUP(E193,'LISTADO ATM'!$A$2:$C$901,3,0)</f>
        <v>DISTRITO NACIONAL</v>
      </c>
      <c r="B193" s="134" t="s">
        <v>2840</v>
      </c>
      <c r="C193" s="96">
        <v>44428.769259259258</v>
      </c>
      <c r="D193" s="96" t="s">
        <v>2441</v>
      </c>
      <c r="E193" s="134">
        <v>974</v>
      </c>
      <c r="F193" s="140" t="str">
        <f>VLOOKUP(E193,VIP!$A$2:$O15185,2,0)</f>
        <v>DRBR974</v>
      </c>
      <c r="G193" s="140" t="str">
        <f>VLOOKUP(E193,'LISTADO ATM'!$A$2:$B$900,2,0)</f>
        <v xml:space="preserve">ATM S/M Nacional Ave. Lope de Vega </v>
      </c>
      <c r="H193" s="140" t="str">
        <f>VLOOKUP(E193,VIP!$A$2:$O20146,7,FALSE)</f>
        <v>Si</v>
      </c>
      <c r="I193" s="140" t="str">
        <f>VLOOKUP(E193,VIP!$A$2:$O12111,8,FALSE)</f>
        <v>Si</v>
      </c>
      <c r="J193" s="140" t="str">
        <f>VLOOKUP(E193,VIP!$A$2:$O12061,8,FALSE)</f>
        <v>Si</v>
      </c>
      <c r="K193" s="140" t="str">
        <f>VLOOKUP(E193,VIP!$A$2:$O15635,6,0)</f>
        <v>NO</v>
      </c>
      <c r="L193" s="131" t="s">
        <v>2643</v>
      </c>
      <c r="M193" s="95" t="s">
        <v>2438</v>
      </c>
      <c r="N193" s="95" t="s">
        <v>2444</v>
      </c>
      <c r="O193" s="140" t="s">
        <v>2445</v>
      </c>
      <c r="P193" s="140"/>
      <c r="Q193" s="139" t="s">
        <v>2643</v>
      </c>
    </row>
    <row r="194" spans="1:17" ht="18" x14ac:dyDescent="0.25">
      <c r="A194" s="140" t="str">
        <f>VLOOKUP(E194,'LISTADO ATM'!$A$2:$C$901,3,0)</f>
        <v>DISTRITO NACIONAL</v>
      </c>
      <c r="B194" s="134" t="s">
        <v>2905</v>
      </c>
      <c r="C194" s="96">
        <v>44428.864398148151</v>
      </c>
      <c r="D194" s="96" t="s">
        <v>2174</v>
      </c>
      <c r="E194" s="134">
        <v>946</v>
      </c>
      <c r="F194" s="140" t="str">
        <f>VLOOKUP(E194,VIP!$A$2:$O15227,2,0)</f>
        <v>DRBR24R</v>
      </c>
      <c r="G194" s="140" t="str">
        <f>VLOOKUP(E194,'LISTADO ATM'!$A$2:$B$900,2,0)</f>
        <v xml:space="preserve">ATM Oficina Núñez de Cáceres I </v>
      </c>
      <c r="H194" s="140" t="str">
        <f>VLOOKUP(E194,VIP!$A$2:$O20188,7,FALSE)</f>
        <v>Si</v>
      </c>
      <c r="I194" s="140" t="str">
        <f>VLOOKUP(E194,VIP!$A$2:$O12153,8,FALSE)</f>
        <v>Si</v>
      </c>
      <c r="J194" s="140" t="str">
        <f>VLOOKUP(E194,VIP!$A$2:$O12103,8,FALSE)</f>
        <v>Si</v>
      </c>
      <c r="K194" s="140" t="str">
        <f>VLOOKUP(E194,VIP!$A$2:$O15677,6,0)</f>
        <v>NO</v>
      </c>
      <c r="L194" s="131" t="s">
        <v>2456</v>
      </c>
      <c r="M194" s="95" t="s">
        <v>2438</v>
      </c>
      <c r="N194" s="95" t="s">
        <v>2444</v>
      </c>
      <c r="O194" s="140" t="s">
        <v>2446</v>
      </c>
      <c r="P194" s="140"/>
      <c r="Q194" s="139" t="s">
        <v>2456</v>
      </c>
    </row>
    <row r="195" spans="1:17" ht="18" x14ac:dyDescent="0.25">
      <c r="A195" s="140" t="str">
        <f>VLOOKUP(E195,'LISTADO ATM'!$A$2:$C$901,3,0)</f>
        <v>ESTE</v>
      </c>
      <c r="B195" s="134" t="s">
        <v>2906</v>
      </c>
      <c r="C195" s="96">
        <v>44428.862395833334</v>
      </c>
      <c r="D195" s="96" t="s">
        <v>2174</v>
      </c>
      <c r="E195" s="134">
        <v>330</v>
      </c>
      <c r="F195" s="140" t="str">
        <f>VLOOKUP(E195,VIP!$A$2:$O15228,2,0)</f>
        <v>DRBR330</v>
      </c>
      <c r="G195" s="140" t="str">
        <f>VLOOKUP(E195,'LISTADO ATM'!$A$2:$B$900,2,0)</f>
        <v xml:space="preserve">ATM Oficina Boulevard (Higuey) </v>
      </c>
      <c r="H195" s="140" t="str">
        <f>VLOOKUP(E195,VIP!$A$2:$O20189,7,FALSE)</f>
        <v>Si</v>
      </c>
      <c r="I195" s="140" t="str">
        <f>VLOOKUP(E195,VIP!$A$2:$O12154,8,FALSE)</f>
        <v>Si</v>
      </c>
      <c r="J195" s="140" t="str">
        <f>VLOOKUP(E195,VIP!$A$2:$O12104,8,FALSE)</f>
        <v>Si</v>
      </c>
      <c r="K195" s="140" t="str">
        <f>VLOOKUP(E195,VIP!$A$2:$O15678,6,0)</f>
        <v>SI</v>
      </c>
      <c r="L195" s="131" t="s">
        <v>2456</v>
      </c>
      <c r="M195" s="95" t="s">
        <v>2438</v>
      </c>
      <c r="N195" s="95" t="s">
        <v>2444</v>
      </c>
      <c r="O195" s="140" t="s">
        <v>2446</v>
      </c>
      <c r="P195" s="140"/>
      <c r="Q195" s="139" t="s">
        <v>2456</v>
      </c>
    </row>
    <row r="196" spans="1:17" ht="18" x14ac:dyDescent="0.25">
      <c r="A196" s="140" t="str">
        <f>VLOOKUP(E196,'LISTADO ATM'!$A$2:$C$901,3,0)</f>
        <v>DISTRITO NACIONAL</v>
      </c>
      <c r="B196" s="134" t="s">
        <v>2902</v>
      </c>
      <c r="C196" s="96">
        <v>44428.873333333337</v>
      </c>
      <c r="D196" s="96" t="s">
        <v>2174</v>
      </c>
      <c r="E196" s="134">
        <v>12</v>
      </c>
      <c r="F196" s="140" t="str">
        <f>VLOOKUP(E196,VIP!$A$2:$O15224,2,0)</f>
        <v>DRBR012</v>
      </c>
      <c r="G196" s="140" t="str">
        <f>VLOOKUP(E196,'LISTADO ATM'!$A$2:$B$900,2,0)</f>
        <v xml:space="preserve">ATM Comercial Ganadera (San Isidro) </v>
      </c>
      <c r="H196" s="140" t="str">
        <f>VLOOKUP(E196,VIP!$A$2:$O20185,7,FALSE)</f>
        <v>Si</v>
      </c>
      <c r="I196" s="140" t="str">
        <f>VLOOKUP(E196,VIP!$A$2:$O12150,8,FALSE)</f>
        <v>No</v>
      </c>
      <c r="J196" s="140" t="str">
        <f>VLOOKUP(E196,VIP!$A$2:$O12100,8,FALSE)</f>
        <v>No</v>
      </c>
      <c r="K196" s="140" t="str">
        <f>VLOOKUP(E196,VIP!$A$2:$O15674,6,0)</f>
        <v>NO</v>
      </c>
      <c r="L196" s="131" t="s">
        <v>2456</v>
      </c>
      <c r="M196" s="95" t="s">
        <v>2438</v>
      </c>
      <c r="N196" s="95" t="s">
        <v>2444</v>
      </c>
      <c r="O196" s="140" t="s">
        <v>2446</v>
      </c>
      <c r="P196" s="140"/>
      <c r="Q196" s="139" t="s">
        <v>2456</v>
      </c>
    </row>
    <row r="197" spans="1:17" ht="18" x14ac:dyDescent="0.25">
      <c r="A197" s="140" t="str">
        <f>VLOOKUP(E197,'LISTADO ATM'!$A$2:$C$901,3,0)</f>
        <v>SUR</v>
      </c>
      <c r="B197" s="134" t="s">
        <v>2885</v>
      </c>
      <c r="C197" s="96">
        <v>44428.939456018517</v>
      </c>
      <c r="D197" s="96" t="s">
        <v>2174</v>
      </c>
      <c r="E197" s="134">
        <v>50</v>
      </c>
      <c r="F197" s="140" t="str">
        <f>VLOOKUP(E197,VIP!$A$2:$O15206,2,0)</f>
        <v>DRBR050</v>
      </c>
      <c r="G197" s="140" t="str">
        <f>VLOOKUP(E197,'LISTADO ATM'!$A$2:$B$900,2,0)</f>
        <v xml:space="preserve">ATM Oficina Padre Las Casas (Azua) </v>
      </c>
      <c r="H197" s="140" t="str">
        <f>VLOOKUP(E197,VIP!$A$2:$O20167,7,FALSE)</f>
        <v>Si</v>
      </c>
      <c r="I197" s="140" t="str">
        <f>VLOOKUP(E197,VIP!$A$2:$O12132,8,FALSE)</f>
        <v>Si</v>
      </c>
      <c r="J197" s="140" t="str">
        <f>VLOOKUP(E197,VIP!$A$2:$O12082,8,FALSE)</f>
        <v>Si</v>
      </c>
      <c r="K197" s="140" t="str">
        <f>VLOOKUP(E197,VIP!$A$2:$O15656,6,0)</f>
        <v>NO</v>
      </c>
      <c r="L197" s="131" t="s">
        <v>2456</v>
      </c>
      <c r="M197" s="95" t="s">
        <v>2438</v>
      </c>
      <c r="N197" s="95" t="s">
        <v>2444</v>
      </c>
      <c r="O197" s="140" t="s">
        <v>2446</v>
      </c>
      <c r="P197" s="140"/>
      <c r="Q197" s="139" t="s">
        <v>2456</v>
      </c>
    </row>
    <row r="198" spans="1:17" ht="18" x14ac:dyDescent="0.25">
      <c r="A198" s="140" t="str">
        <f>VLOOKUP(E198,'LISTADO ATM'!$A$2:$C$901,3,0)</f>
        <v>NORTE</v>
      </c>
      <c r="B198" s="134" t="s">
        <v>2859</v>
      </c>
      <c r="C198" s="96">
        <v>44428.680185185185</v>
      </c>
      <c r="D198" s="96" t="s">
        <v>2175</v>
      </c>
      <c r="E198" s="134">
        <v>649</v>
      </c>
      <c r="F198" s="140" t="str">
        <f>VLOOKUP(E198,VIP!$A$2:$O15203,2,0)</f>
        <v>DRBR649</v>
      </c>
      <c r="G198" s="140" t="str">
        <f>VLOOKUP(E198,'LISTADO ATM'!$A$2:$B$900,2,0)</f>
        <v xml:space="preserve">ATM Oficina Galería 56 (San Francisco de Macorís) </v>
      </c>
      <c r="H198" s="140" t="str">
        <f>VLOOKUP(E198,VIP!$A$2:$O20164,7,FALSE)</f>
        <v>Si</v>
      </c>
      <c r="I198" s="140" t="str">
        <f>VLOOKUP(E198,VIP!$A$2:$O12129,8,FALSE)</f>
        <v>Si</v>
      </c>
      <c r="J198" s="140" t="str">
        <f>VLOOKUP(E198,VIP!$A$2:$O12079,8,FALSE)</f>
        <v>Si</v>
      </c>
      <c r="K198" s="140" t="str">
        <f>VLOOKUP(E198,VIP!$A$2:$O15653,6,0)</f>
        <v>SI</v>
      </c>
      <c r="L198" s="131" t="s">
        <v>2456</v>
      </c>
      <c r="M198" s="95" t="s">
        <v>2438</v>
      </c>
      <c r="N198" s="95" t="s">
        <v>2444</v>
      </c>
      <c r="O198" s="140" t="s">
        <v>2583</v>
      </c>
      <c r="P198" s="140"/>
      <c r="Q198" s="139" t="s">
        <v>2456</v>
      </c>
    </row>
    <row r="199" spans="1:17" ht="18" x14ac:dyDescent="0.25">
      <c r="A199" s="140" t="str">
        <f>VLOOKUP(E199,'LISTADO ATM'!$A$2:$C$901,3,0)</f>
        <v>DISTRITO NACIONAL</v>
      </c>
      <c r="B199" s="134" t="s">
        <v>2907</v>
      </c>
      <c r="C199" s="96">
        <v>44428.86136574074</v>
      </c>
      <c r="D199" s="96" t="s">
        <v>2174</v>
      </c>
      <c r="E199" s="134">
        <v>931</v>
      </c>
      <c r="F199" s="140" t="str">
        <f>VLOOKUP(E199,VIP!$A$2:$O15229,2,0)</f>
        <v>DRBR24N</v>
      </c>
      <c r="G199" s="140" t="str">
        <f>VLOOKUP(E199,'LISTADO ATM'!$A$2:$B$900,2,0)</f>
        <v xml:space="preserve">ATM Autobanco Luperón I </v>
      </c>
      <c r="H199" s="140" t="str">
        <f>VLOOKUP(E199,VIP!$A$2:$O20190,7,FALSE)</f>
        <v>Si</v>
      </c>
      <c r="I199" s="140" t="str">
        <f>VLOOKUP(E199,VIP!$A$2:$O12155,8,FALSE)</f>
        <v>Si</v>
      </c>
      <c r="J199" s="140" t="str">
        <f>VLOOKUP(E199,VIP!$A$2:$O12105,8,FALSE)</f>
        <v>Si</v>
      </c>
      <c r="K199" s="140" t="str">
        <f>VLOOKUP(E199,VIP!$A$2:$O15679,6,0)</f>
        <v>NO</v>
      </c>
      <c r="L199" s="131" t="s">
        <v>2456</v>
      </c>
      <c r="M199" s="95" t="s">
        <v>2438</v>
      </c>
      <c r="N199" s="95" t="s">
        <v>2444</v>
      </c>
      <c r="O199" s="140" t="s">
        <v>2446</v>
      </c>
      <c r="P199" s="140"/>
      <c r="Q199" s="139" t="s">
        <v>2456</v>
      </c>
    </row>
    <row r="200" spans="1:17" ht="18" x14ac:dyDescent="0.25">
      <c r="A200" s="140" t="str">
        <f>VLOOKUP(E200,'LISTADO ATM'!$A$2:$C$901,3,0)</f>
        <v>ESTE</v>
      </c>
      <c r="B200" s="134" t="s">
        <v>2909</v>
      </c>
      <c r="C200" s="96">
        <v>44428.858819444446</v>
      </c>
      <c r="D200" s="96" t="s">
        <v>2174</v>
      </c>
      <c r="E200" s="134">
        <v>963</v>
      </c>
      <c r="F200" s="140" t="str">
        <f>VLOOKUP(E200,VIP!$A$2:$O15231,2,0)</f>
        <v>DRBR963</v>
      </c>
      <c r="G200" s="140" t="str">
        <f>VLOOKUP(E200,'LISTADO ATM'!$A$2:$B$900,2,0)</f>
        <v xml:space="preserve">ATM Multiplaza La Romana </v>
      </c>
      <c r="H200" s="140" t="str">
        <f>VLOOKUP(E200,VIP!$A$2:$O20192,7,FALSE)</f>
        <v>Si</v>
      </c>
      <c r="I200" s="140" t="str">
        <f>VLOOKUP(E200,VIP!$A$2:$O12157,8,FALSE)</f>
        <v>Si</v>
      </c>
      <c r="J200" s="140" t="str">
        <f>VLOOKUP(E200,VIP!$A$2:$O12107,8,FALSE)</f>
        <v>Si</v>
      </c>
      <c r="K200" s="140" t="str">
        <f>VLOOKUP(E200,VIP!$A$2:$O15681,6,0)</f>
        <v>NO</v>
      </c>
      <c r="L200" s="131" t="s">
        <v>2456</v>
      </c>
      <c r="M200" s="95" t="s">
        <v>2438</v>
      </c>
      <c r="N200" s="95" t="s">
        <v>2444</v>
      </c>
      <c r="O200" s="140" t="s">
        <v>2446</v>
      </c>
      <c r="P200" s="140"/>
      <c r="Q200" s="139" t="s">
        <v>2456</v>
      </c>
    </row>
    <row r="1036543" spans="16:16" ht="18" x14ac:dyDescent="0.25">
      <c r="P1036543" s="110"/>
    </row>
  </sheetData>
  <autoFilter ref="A4:Q200">
    <sortState ref="A5:Q200">
      <sortCondition ref="M4:M200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:B23">
    <cfRule type="duplicateValues" dxfId="288" priority="119"/>
  </conditionalFormatting>
  <conditionalFormatting sqref="B24:B32">
    <cfRule type="duplicateValues" dxfId="287" priority="135692"/>
  </conditionalFormatting>
  <conditionalFormatting sqref="B33:B51">
    <cfRule type="duplicateValues" dxfId="286" priority="135775"/>
  </conditionalFormatting>
  <conditionalFormatting sqref="B5:B68">
    <cfRule type="duplicateValues" dxfId="285" priority="135825"/>
  </conditionalFormatting>
  <conditionalFormatting sqref="B69:B95">
    <cfRule type="duplicateValues" dxfId="284" priority="48"/>
  </conditionalFormatting>
  <conditionalFormatting sqref="B69:B95">
    <cfRule type="duplicateValues" dxfId="283" priority="41"/>
  </conditionalFormatting>
  <conditionalFormatting sqref="B96:B100">
    <cfRule type="duplicateValues" dxfId="282" priority="40"/>
  </conditionalFormatting>
  <conditionalFormatting sqref="B96:B100">
    <cfRule type="duplicateValues" dxfId="281" priority="33"/>
  </conditionalFormatting>
  <conditionalFormatting sqref="B101:B121">
    <cfRule type="duplicateValues" dxfId="280" priority="32"/>
  </conditionalFormatting>
  <conditionalFormatting sqref="B101:B121">
    <cfRule type="duplicateValues" dxfId="279" priority="25"/>
  </conditionalFormatting>
  <conditionalFormatting sqref="B122:B128">
    <cfRule type="duplicateValues" dxfId="278" priority="24"/>
  </conditionalFormatting>
  <conditionalFormatting sqref="B122:B128">
    <cfRule type="duplicateValues" dxfId="277" priority="17"/>
  </conditionalFormatting>
  <conditionalFormatting sqref="B129:B136">
    <cfRule type="duplicateValues" dxfId="276" priority="15"/>
  </conditionalFormatting>
  <conditionalFormatting sqref="B129:B136">
    <cfRule type="duplicateValues" dxfId="275" priority="8"/>
  </conditionalFormatting>
  <conditionalFormatting sqref="B137:B168">
    <cfRule type="duplicateValues" dxfId="274" priority="135827"/>
  </conditionalFormatting>
  <conditionalFormatting sqref="B201:B1048576 B1:B68">
    <cfRule type="duplicateValues" dxfId="86" priority="135828"/>
  </conditionalFormatting>
  <conditionalFormatting sqref="B169:B200">
    <cfRule type="duplicateValues" dxfId="85" priority="135831"/>
  </conditionalFormatting>
  <conditionalFormatting sqref="E5:E200">
    <cfRule type="duplicateValues" dxfId="84" priority="135833"/>
  </conditionalFormatting>
  <hyperlinks>
    <hyperlink ref="B67" r:id="rId7" display="http://s460-helpdesk/CAisd/pdmweb.exe?OP=SEARCH+FACTORY=in+SKIPLIST=1+QBE.EQ.id=3700383"/>
    <hyperlink ref="B130" r:id="rId8" display="http://s460-helpdesk/CAisd/pdmweb.exe?OP=SEARCH+FACTORY=in+SKIPLIST=1+QBE.EQ.id=3700977"/>
    <hyperlink ref="B64" r:id="rId9" display="http://s460-helpdesk/CAisd/pdmweb.exe?OP=SEARCH+FACTORY=in+SKIPLIST=1+QBE.EQ.id=3700923"/>
    <hyperlink ref="B18" r:id="rId10" display="http://s460-helpdesk/CAisd/pdmweb.exe?OP=SEARCH+FACTORY=in+SKIPLIST=1+QBE.EQ.id=3701362"/>
    <hyperlink ref="B61" r:id="rId11" display="http://s460-helpdesk/CAisd/pdmweb.exe?OP=SEARCH+FACTORY=in+SKIPLIST=1+QBE.EQ.id=3701211"/>
    <hyperlink ref="B11" r:id="rId12" display="http://s460-helpdesk/CAisd/pdmweb.exe?OP=SEARCH+FACTORY=in+SKIPLIST=1+QBE.EQ.id=3701164"/>
  </hyperlinks>
  <pageMargins left="0.7" right="0.7" top="0.75" bottom="0.75" header="0.3" footer="0.3"/>
  <pageSetup scale="60" orientation="landscape" r:id="rId13"/>
  <legacy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zoomScale="70" zoomScaleNormal="70" workbookViewId="0">
      <selection activeCell="H10" sqref="H10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88" t="s">
        <v>2144</v>
      </c>
      <c r="B1" s="189"/>
      <c r="C1" s="189"/>
      <c r="D1" s="189"/>
      <c r="E1" s="190"/>
      <c r="F1" s="169" t="s">
        <v>2540</v>
      </c>
      <c r="G1" s="170"/>
      <c r="H1" s="100">
        <f>COUNTIF(A:E,"2 Gavetas Vacías + 1 Fallando")</f>
        <v>3</v>
      </c>
      <c r="I1" s="100">
        <f>COUNTIF(A:E,("3 Gavetas Vacías"))</f>
        <v>8</v>
      </c>
      <c r="J1" s="123">
        <f>COUNTIF(A:E,"2 Gavetas Fallando + 1 Vacia")</f>
        <v>0</v>
      </c>
      <c r="K1" s="123"/>
    </row>
    <row r="2" spans="1:11" ht="25.5" customHeight="1" x14ac:dyDescent="0.25">
      <c r="A2" s="191" t="s">
        <v>2676</v>
      </c>
      <c r="B2" s="172"/>
      <c r="C2" s="172"/>
      <c r="D2" s="172"/>
      <c r="E2" s="192"/>
      <c r="F2" s="99" t="s">
        <v>2539</v>
      </c>
      <c r="G2" s="98">
        <f>G3+G4</f>
        <v>212</v>
      </c>
      <c r="H2" s="99" t="s">
        <v>2549</v>
      </c>
      <c r="I2" s="98">
        <f>COUNTIF(A:E,"Abastecido")</f>
        <v>32</v>
      </c>
      <c r="J2" s="99" t="s">
        <v>2566</v>
      </c>
      <c r="K2" s="98">
        <f>COUNTIF(REPORTE!A:Q,"REINICIO FALLIDO")</f>
        <v>5</v>
      </c>
    </row>
    <row r="3" spans="1:11" ht="15" customHeight="1" x14ac:dyDescent="0.25">
      <c r="A3" s="193"/>
      <c r="B3" s="159"/>
      <c r="C3" s="173"/>
      <c r="D3" s="173"/>
      <c r="E3" s="194"/>
      <c r="F3" s="99" t="s">
        <v>2538</v>
      </c>
      <c r="G3" s="98">
        <f>COUNTIF(REPORTE!A:Q,"fuera de Servicio")</f>
        <v>102</v>
      </c>
      <c r="H3" s="99" t="s">
        <v>2545</v>
      </c>
      <c r="I3" s="98">
        <f>COUNTIF(A:E,"Gavetas Vacías + Gavetas Fallando")</f>
        <v>3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95" t="s">
        <v>2406</v>
      </c>
      <c r="B4" s="130">
        <v>44428.25</v>
      </c>
      <c r="C4" s="196"/>
      <c r="D4" s="196"/>
      <c r="E4" s="197"/>
      <c r="F4" s="99" t="s">
        <v>2535</v>
      </c>
      <c r="G4" s="98">
        <f>COUNTIF(REPORTE!A:Q,"En Servicio")</f>
        <v>110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95" t="s">
        <v>2407</v>
      </c>
      <c r="B5" s="130">
        <v>44428.708333333336</v>
      </c>
      <c r="C5" s="196"/>
      <c r="D5" s="196"/>
      <c r="E5" s="197"/>
      <c r="F5" s="99" t="s">
        <v>2536</v>
      </c>
      <c r="G5" s="98">
        <f>COUNTIF(REPORTE!A:Q,"REINICIO EXITOSO")</f>
        <v>7</v>
      </c>
      <c r="H5" s="99" t="s">
        <v>2542</v>
      </c>
      <c r="I5" s="98">
        <f>I1+H1+J1</f>
        <v>11</v>
      </c>
      <c r="J5" s="123"/>
      <c r="K5" s="123"/>
    </row>
    <row r="6" spans="1:11" ht="15" customHeight="1" x14ac:dyDescent="0.25">
      <c r="A6" s="198"/>
      <c r="B6" s="175"/>
      <c r="C6" s="174"/>
      <c r="D6" s="174"/>
      <c r="E6" s="199"/>
      <c r="F6" s="99" t="s">
        <v>2537</v>
      </c>
      <c r="G6" s="98">
        <f>COUNTIF(REPORTE!A:Q,"CARGA EXITOSA")</f>
        <v>9</v>
      </c>
      <c r="H6" s="99" t="s">
        <v>2546</v>
      </c>
      <c r="I6" s="98">
        <f>COUNTIF(A:E,"GAVETA DE RECHAZO LLENA")</f>
        <v>4</v>
      </c>
      <c r="J6" s="123"/>
      <c r="K6" s="123"/>
    </row>
    <row r="7" spans="1:11" ht="18" customHeight="1" x14ac:dyDescent="0.25">
      <c r="A7" s="200" t="s">
        <v>2570</v>
      </c>
      <c r="B7" s="171"/>
      <c r="C7" s="171"/>
      <c r="D7" s="171"/>
      <c r="E7" s="201"/>
      <c r="F7" s="99" t="s">
        <v>2541</v>
      </c>
      <c r="G7" s="98">
        <f>COUNTIF(A:E,"Sin Efectivo")</f>
        <v>30</v>
      </c>
      <c r="H7" s="99" t="s">
        <v>2547</v>
      </c>
      <c r="I7" s="98">
        <f>COUNTIF(A:E,"GAVETA DE DEPOSITO LLENA")</f>
        <v>3</v>
      </c>
      <c r="J7" s="123"/>
      <c r="K7" s="123"/>
    </row>
    <row r="8" spans="1:11" ht="18" x14ac:dyDescent="0.25">
      <c r="A8" s="202" t="s">
        <v>15</v>
      </c>
      <c r="B8" s="203" t="s">
        <v>2408</v>
      </c>
      <c r="C8" s="124" t="s">
        <v>46</v>
      </c>
      <c r="D8" s="124" t="s">
        <v>2411</v>
      </c>
      <c r="E8" s="204" t="s">
        <v>2409</v>
      </c>
    </row>
    <row r="9" spans="1:11" s="108" customFormat="1" ht="18" x14ac:dyDescent="0.25">
      <c r="A9" s="205" t="str">
        <f>VLOOKUP(B9,'[2]LISTADO ATM'!$A$2:$C$922,3,0)</f>
        <v>DISTRITO NACIONAL</v>
      </c>
      <c r="B9" s="140">
        <v>696</v>
      </c>
      <c r="C9" s="128" t="str">
        <f>VLOOKUP(B9,'[2]LISTADO ATM'!$A$2:$B$922,2,0)</f>
        <v>ATM Olé Jacobo Majluta</v>
      </c>
      <c r="D9" s="126" t="s">
        <v>2618</v>
      </c>
      <c r="E9" s="206">
        <v>3335994870</v>
      </c>
    </row>
    <row r="10" spans="1:11" s="108" customFormat="1" ht="18" x14ac:dyDescent="0.25">
      <c r="A10" s="205" t="str">
        <f>VLOOKUP(B10,'[2]LISTADO ATM'!$A$2:$C$922,3,0)</f>
        <v>DISTRITO NACIONAL</v>
      </c>
      <c r="B10" s="140">
        <v>722</v>
      </c>
      <c r="C10" s="128" t="str">
        <f>VLOOKUP(B10,'[2]LISTADO ATM'!$A$2:$B$922,2,0)</f>
        <v xml:space="preserve">ATM Oficina Charles de Gaulle III </v>
      </c>
      <c r="D10" s="126" t="s">
        <v>2618</v>
      </c>
      <c r="E10" s="206">
        <v>3335994764</v>
      </c>
    </row>
    <row r="11" spans="1:11" s="108" customFormat="1" ht="18" x14ac:dyDescent="0.25">
      <c r="A11" s="205" t="str">
        <f>VLOOKUP(B11,'[2]LISTADO ATM'!$A$2:$C$922,3,0)</f>
        <v>DISTRITO NACIONAL</v>
      </c>
      <c r="B11" s="140">
        <v>717</v>
      </c>
      <c r="C11" s="128" t="str">
        <f>VLOOKUP(B11,'[2]LISTADO ATM'!$A$2:$B$922,2,0)</f>
        <v xml:space="preserve">ATM Oficina Los Alcarrizos </v>
      </c>
      <c r="D11" s="126" t="s">
        <v>2618</v>
      </c>
      <c r="E11" s="207">
        <v>3335993897</v>
      </c>
    </row>
    <row r="12" spans="1:11" s="108" customFormat="1" ht="18" customHeight="1" x14ac:dyDescent="0.25">
      <c r="A12" s="205" t="str">
        <f>VLOOKUP(B12,'[2]LISTADO ATM'!$A$2:$C$922,3,0)</f>
        <v>DISTRITO NACIONAL</v>
      </c>
      <c r="B12" s="140">
        <v>514</v>
      </c>
      <c r="C12" s="128" t="str">
        <f>VLOOKUP(B12,'[2]LISTADO ATM'!$A$2:$B$922,2,0)</f>
        <v>ATM Autoservicio Charles de Gaulle</v>
      </c>
      <c r="D12" s="126" t="s">
        <v>2618</v>
      </c>
      <c r="E12" s="207">
        <v>3335994506</v>
      </c>
    </row>
    <row r="13" spans="1:11" s="108" customFormat="1" ht="18" x14ac:dyDescent="0.25">
      <c r="A13" s="205" t="str">
        <f>VLOOKUP(B13,'[2]LISTADO ATM'!$A$2:$C$922,3,0)</f>
        <v>ESTE</v>
      </c>
      <c r="B13" s="140">
        <v>219</v>
      </c>
      <c r="C13" s="128" t="str">
        <f>VLOOKUP(B13,'[2]LISTADO ATM'!$A$2:$B$922,2,0)</f>
        <v xml:space="preserve">ATM Oficina La Altagracia (Higuey) </v>
      </c>
      <c r="D13" s="126" t="s">
        <v>2618</v>
      </c>
      <c r="E13" s="206">
        <v>3335994759</v>
      </c>
    </row>
    <row r="14" spans="1:11" s="108" customFormat="1" ht="18" x14ac:dyDescent="0.25">
      <c r="A14" s="205" t="str">
        <f>VLOOKUP(B14,'[2]LISTADO ATM'!$A$2:$C$922,3,0)</f>
        <v>NORTE</v>
      </c>
      <c r="B14" s="140">
        <v>965</v>
      </c>
      <c r="C14" s="128" t="str">
        <f>VLOOKUP(B14,'[2]LISTADO ATM'!$A$2:$B$922,2,0)</f>
        <v xml:space="preserve">ATM S/M La Fuente FUN (Santiago) </v>
      </c>
      <c r="D14" s="126" t="s">
        <v>2618</v>
      </c>
      <c r="E14" s="206">
        <v>3335994839</v>
      </c>
    </row>
    <row r="15" spans="1:11" s="108" customFormat="1" ht="18" x14ac:dyDescent="0.25">
      <c r="A15" s="205" t="str">
        <f>VLOOKUP(B15,'[2]LISTADO ATM'!$A$2:$C$922,3,0)</f>
        <v>ESTE</v>
      </c>
      <c r="B15" s="140">
        <v>912</v>
      </c>
      <c r="C15" s="128" t="str">
        <f>VLOOKUP(B15,'[2]LISTADO ATM'!$A$2:$B$922,2,0)</f>
        <v xml:space="preserve">ATM Oficina San Pedro II </v>
      </c>
      <c r="D15" s="126" t="s">
        <v>2618</v>
      </c>
      <c r="E15" s="206" t="s">
        <v>2881</v>
      </c>
    </row>
    <row r="16" spans="1:11" s="108" customFormat="1" ht="18" customHeight="1" x14ac:dyDescent="0.25">
      <c r="A16" s="205" t="str">
        <f>VLOOKUP(B16,'[2]LISTADO ATM'!$A$2:$C$922,3,0)</f>
        <v>DISTRITO NACIONAL</v>
      </c>
      <c r="B16" s="140">
        <v>813</v>
      </c>
      <c r="C16" s="128" t="str">
        <f>VLOOKUP(B16,'[2]LISTADO ATM'!$A$2:$B$922,2,0)</f>
        <v>ATM Oficina Occidental Mall</v>
      </c>
      <c r="D16" s="126" t="s">
        <v>2618</v>
      </c>
      <c r="E16" s="206">
        <v>3335994843</v>
      </c>
    </row>
    <row r="17" spans="1:5" s="108" customFormat="1" ht="18.75" customHeight="1" x14ac:dyDescent="0.25">
      <c r="A17" s="205" t="str">
        <f>VLOOKUP(B17,'[2]LISTADO ATM'!$A$2:$C$922,3,0)</f>
        <v>DISTRITO NACIONAL</v>
      </c>
      <c r="B17" s="140">
        <v>525</v>
      </c>
      <c r="C17" s="128" t="str">
        <f>VLOOKUP(B17,'[2]LISTADO ATM'!$A$2:$B$922,2,0)</f>
        <v>ATM S/M Bravo Las Americas</v>
      </c>
      <c r="D17" s="126" t="s">
        <v>2618</v>
      </c>
      <c r="E17" s="206">
        <v>3335994924</v>
      </c>
    </row>
    <row r="18" spans="1:5" s="108" customFormat="1" ht="18" customHeight="1" x14ac:dyDescent="0.25">
      <c r="A18" s="205" t="str">
        <f>VLOOKUP(B18,'[2]LISTADO ATM'!$A$2:$C$922,3,0)</f>
        <v>ESTE</v>
      </c>
      <c r="B18" s="140">
        <v>631</v>
      </c>
      <c r="C18" s="128" t="str">
        <f>VLOOKUP(B18,'[2]LISTADO ATM'!$A$2:$B$922,2,0)</f>
        <v xml:space="preserve">ATM ASOCODEQUI (San Pedro) </v>
      </c>
      <c r="D18" s="126" t="s">
        <v>2618</v>
      </c>
      <c r="E18" s="208">
        <v>3335995299</v>
      </c>
    </row>
    <row r="19" spans="1:5" s="108" customFormat="1" ht="18" customHeight="1" x14ac:dyDescent="0.25">
      <c r="A19" s="205" t="str">
        <f>VLOOKUP(B19,'[2]LISTADO ATM'!$A$2:$C$922,3,0)</f>
        <v>DISTRITO NACIONAL</v>
      </c>
      <c r="B19" s="140">
        <v>684</v>
      </c>
      <c r="C19" s="128" t="str">
        <f>VLOOKUP(B19,'[2]LISTADO ATM'!$A$2:$B$922,2,0)</f>
        <v>ATM Estación Texaco Prolongación 27 Febrero</v>
      </c>
      <c r="D19" s="126" t="s">
        <v>2618</v>
      </c>
      <c r="E19" s="208">
        <v>3335995307</v>
      </c>
    </row>
    <row r="20" spans="1:5" s="114" customFormat="1" ht="18" customHeight="1" x14ac:dyDescent="0.25">
      <c r="A20" s="205" t="str">
        <f>VLOOKUP(B20,'[2]LISTADO ATM'!$A$2:$C$922,3,0)</f>
        <v>NORTE</v>
      </c>
      <c r="B20" s="140">
        <v>142</v>
      </c>
      <c r="C20" s="128" t="str">
        <f>VLOOKUP(B20,'[2]LISTADO ATM'!$A$2:$B$922,2,0)</f>
        <v xml:space="preserve">ATM Centro de Caja Galerías Bonao </v>
      </c>
      <c r="D20" s="126" t="s">
        <v>2618</v>
      </c>
      <c r="E20" s="208">
        <v>3335995309</v>
      </c>
    </row>
    <row r="21" spans="1:5" s="114" customFormat="1" ht="18" customHeight="1" x14ac:dyDescent="0.25">
      <c r="A21" s="205" t="str">
        <f>VLOOKUP(B21,'[2]LISTADO ATM'!$A$2:$C$922,3,0)</f>
        <v>DISTRITO NACIONAL</v>
      </c>
      <c r="B21" s="140">
        <v>240</v>
      </c>
      <c r="C21" s="128" t="str">
        <f>VLOOKUP(B21,'[2]LISTADO ATM'!$A$2:$B$922,2,0)</f>
        <v xml:space="preserve">ATM Oficina Carrefour I </v>
      </c>
      <c r="D21" s="126" t="s">
        <v>2618</v>
      </c>
      <c r="E21" s="208">
        <v>3335995312</v>
      </c>
    </row>
    <row r="22" spans="1:5" s="114" customFormat="1" ht="18" customHeight="1" x14ac:dyDescent="0.25">
      <c r="A22" s="205" t="str">
        <f>VLOOKUP(B22,'[2]LISTADO ATM'!$A$2:$C$922,3,0)</f>
        <v>DISTRITO NACIONAL</v>
      </c>
      <c r="B22" s="140">
        <v>755</v>
      </c>
      <c r="C22" s="128" t="str">
        <f>VLOOKUP(B22,'[2]LISTADO ATM'!$A$2:$B$922,2,0)</f>
        <v xml:space="preserve">ATM Oficina Galería del Este (Plaza) </v>
      </c>
      <c r="D22" s="126" t="s">
        <v>2618</v>
      </c>
      <c r="E22" s="208">
        <v>3335995328</v>
      </c>
    </row>
    <row r="23" spans="1:5" s="114" customFormat="1" ht="18" customHeight="1" x14ac:dyDescent="0.25">
      <c r="A23" s="205" t="str">
        <f>VLOOKUP(B23,'[2]LISTADO ATM'!$A$2:$C$922,3,0)</f>
        <v>DISTRITO NACIONAL</v>
      </c>
      <c r="B23" s="140">
        <v>314</v>
      </c>
      <c r="C23" s="128" t="str">
        <f>VLOOKUP(B23,'[2]LISTADO ATM'!$A$2:$B$922,2,0)</f>
        <v xml:space="preserve">ATM UNP Cambita Garabito (San Cristóbal) </v>
      </c>
      <c r="D23" s="126" t="s">
        <v>2618</v>
      </c>
      <c r="E23" s="208">
        <v>3335995357</v>
      </c>
    </row>
    <row r="24" spans="1:5" s="114" customFormat="1" ht="18" customHeight="1" x14ac:dyDescent="0.25">
      <c r="A24" s="205" t="str">
        <f>VLOOKUP(B24,'[2]LISTADO ATM'!$A$2:$C$922,3,0)</f>
        <v>DISTRITO NACIONAL</v>
      </c>
      <c r="B24" s="140">
        <v>574</v>
      </c>
      <c r="C24" s="128" t="str">
        <f>VLOOKUP(B24,'[2]LISTADO ATM'!$A$2:$B$922,2,0)</f>
        <v xml:space="preserve">ATM Club Obras Públicas </v>
      </c>
      <c r="D24" s="126" t="s">
        <v>2618</v>
      </c>
      <c r="E24" s="206" t="s">
        <v>2642</v>
      </c>
    </row>
    <row r="25" spans="1:5" s="114" customFormat="1" ht="18" customHeight="1" x14ac:dyDescent="0.25">
      <c r="A25" s="205" t="str">
        <f>VLOOKUP(B25,'[2]LISTADO ATM'!$A$2:$C$922,3,0)</f>
        <v>ESTE</v>
      </c>
      <c r="B25" s="140">
        <v>824</v>
      </c>
      <c r="C25" s="128" t="str">
        <f>VLOOKUP(B25,'[2]LISTADO ATM'!$A$2:$B$922,2,0)</f>
        <v xml:space="preserve">ATM Multiplaza (Higuey) </v>
      </c>
      <c r="D25" s="126" t="s">
        <v>2618</v>
      </c>
      <c r="E25" s="206">
        <v>3335994864</v>
      </c>
    </row>
    <row r="26" spans="1:5" s="114" customFormat="1" ht="18" customHeight="1" x14ac:dyDescent="0.25">
      <c r="A26" s="205" t="str">
        <f>VLOOKUP(B26,'[2]LISTADO ATM'!$A$2:$C$922,3,0)</f>
        <v>ESTE</v>
      </c>
      <c r="B26" s="140">
        <v>399</v>
      </c>
      <c r="C26" s="128" t="str">
        <f>VLOOKUP(B26,'[2]LISTADO ATM'!$A$2:$B$922,2,0)</f>
        <v xml:space="preserve">ATM Oficina La Romana II </v>
      </c>
      <c r="D26" s="126" t="s">
        <v>2618</v>
      </c>
      <c r="E26" s="206">
        <v>3335994865</v>
      </c>
    </row>
    <row r="27" spans="1:5" s="114" customFormat="1" ht="18.75" customHeight="1" x14ac:dyDescent="0.25">
      <c r="A27" s="205" t="str">
        <f>VLOOKUP(B27,'[2]LISTADO ATM'!$A$2:$C$922,3,0)</f>
        <v>DISTRITO NACIONAL</v>
      </c>
      <c r="B27" s="140">
        <v>237</v>
      </c>
      <c r="C27" s="128" t="str">
        <f>VLOOKUP(B27,'[2]LISTADO ATM'!$A$2:$B$922,2,0)</f>
        <v xml:space="preserve">ATM UNP Plaza Vásquez </v>
      </c>
      <c r="D27" s="126" t="s">
        <v>2618</v>
      </c>
      <c r="E27" s="206">
        <v>3335994869</v>
      </c>
    </row>
    <row r="28" spans="1:5" s="123" customFormat="1" ht="18.75" customHeight="1" x14ac:dyDescent="0.25">
      <c r="A28" s="205" t="str">
        <f>VLOOKUP(B28,'[2]LISTADO ATM'!$A$2:$C$922,3,0)</f>
        <v>DISTRITO NACIONAL</v>
      </c>
      <c r="B28" s="140">
        <v>490</v>
      </c>
      <c r="C28" s="128" t="str">
        <f>VLOOKUP(B28,'[2]LISTADO ATM'!$A$2:$B$922,2,0)</f>
        <v xml:space="preserve">ATM Hospital Ney Arias Lora </v>
      </c>
      <c r="D28" s="126" t="s">
        <v>2618</v>
      </c>
      <c r="E28" s="206">
        <v>3335994812</v>
      </c>
    </row>
    <row r="29" spans="1:5" s="123" customFormat="1" ht="18.75" customHeight="1" x14ac:dyDescent="0.25">
      <c r="A29" s="205" t="str">
        <f>VLOOKUP(B29,'[2]LISTADO ATM'!$A$2:$C$922,3,0)</f>
        <v>SUR</v>
      </c>
      <c r="B29" s="140">
        <v>470</v>
      </c>
      <c r="C29" s="128" t="str">
        <f>VLOOKUP(B29,'[2]LISTADO ATM'!$A$2:$B$922,2,0)</f>
        <v xml:space="preserve">ATM Hospital Taiwán (Azua) </v>
      </c>
      <c r="D29" s="126" t="s">
        <v>2618</v>
      </c>
      <c r="E29" s="206">
        <v>3335994804</v>
      </c>
    </row>
    <row r="30" spans="1:5" s="123" customFormat="1" ht="18.75" customHeight="1" x14ac:dyDescent="0.25">
      <c r="A30" s="205" t="str">
        <f>VLOOKUP(B30,'[2]LISTADO ATM'!$A$2:$C$922,3,0)</f>
        <v>DISTRITO NACIONAL</v>
      </c>
      <c r="B30" s="140">
        <v>507</v>
      </c>
      <c r="C30" s="128" t="str">
        <f>VLOOKUP(B30,'[2]LISTADO ATM'!$A$2:$B$922,2,0)</f>
        <v>ATM Estación Sigma Boca Chica</v>
      </c>
      <c r="D30" s="126" t="s">
        <v>2618</v>
      </c>
      <c r="E30" s="206">
        <v>3335995383</v>
      </c>
    </row>
    <row r="31" spans="1:5" s="123" customFormat="1" ht="18.75" customHeight="1" x14ac:dyDescent="0.25">
      <c r="A31" s="205" t="str">
        <f>VLOOKUP(B31,'[2]LISTADO ATM'!$A$2:$C$922,3,0)</f>
        <v>DISTRITO NACIONAL</v>
      </c>
      <c r="B31" s="140">
        <v>409</v>
      </c>
      <c r="C31" s="128" t="str">
        <f>VLOOKUP(B31,'[2]LISTADO ATM'!$A$2:$B$922,2,0)</f>
        <v xml:space="preserve">ATM Oficina Las Palmas de Herrera I </v>
      </c>
      <c r="D31" s="126" t="s">
        <v>2618</v>
      </c>
      <c r="E31" s="206">
        <v>3335994934</v>
      </c>
    </row>
    <row r="32" spans="1:5" s="123" customFormat="1" ht="18.75" customHeight="1" x14ac:dyDescent="0.25">
      <c r="A32" s="205" t="str">
        <f>VLOOKUP(B32,'[2]LISTADO ATM'!$A$2:$C$922,3,0)</f>
        <v>DISTRITO NACIONAL</v>
      </c>
      <c r="B32" s="140">
        <v>347</v>
      </c>
      <c r="C32" s="128" t="str">
        <f>VLOOKUP(B32,'[2]LISTADO ATM'!$A$2:$B$922,2,0)</f>
        <v>ATM Patio de Colombia</v>
      </c>
      <c r="D32" s="126" t="s">
        <v>2618</v>
      </c>
      <c r="E32" s="208">
        <v>3335995317</v>
      </c>
    </row>
    <row r="33" spans="1:10" s="114" customFormat="1" ht="18.75" customHeight="1" x14ac:dyDescent="0.25">
      <c r="A33" s="205" t="str">
        <f>VLOOKUP(B33,'[2]LISTADO ATM'!$A$2:$C$922,3,0)</f>
        <v>DISTRITO NACIONAL</v>
      </c>
      <c r="B33" s="140">
        <v>713</v>
      </c>
      <c r="C33" s="128" t="str">
        <f>VLOOKUP(B33,'[2]LISTADO ATM'!$A$2:$B$922,2,0)</f>
        <v xml:space="preserve">ATM Oficina Las Américas </v>
      </c>
      <c r="D33" s="126" t="s">
        <v>2618</v>
      </c>
      <c r="E33" s="208">
        <v>3335995322</v>
      </c>
    </row>
    <row r="34" spans="1:10" s="114" customFormat="1" ht="18.75" customHeight="1" x14ac:dyDescent="0.25">
      <c r="A34" s="205" t="str">
        <f>VLOOKUP(B34,'[2]LISTADO ATM'!$A$2:$C$922,3,0)</f>
        <v>DISTRITO NACIONAL</v>
      </c>
      <c r="B34" s="140">
        <v>562</v>
      </c>
      <c r="C34" s="128" t="str">
        <f>VLOOKUP(B34,'[2]LISTADO ATM'!$A$2:$B$922,2,0)</f>
        <v xml:space="preserve">ATM S/M Jumbo Carretera Mella </v>
      </c>
      <c r="D34" s="126" t="s">
        <v>2618</v>
      </c>
      <c r="E34" s="208">
        <v>3335995324</v>
      </c>
    </row>
    <row r="35" spans="1:10" s="114" customFormat="1" ht="18" customHeight="1" x14ac:dyDescent="0.25">
      <c r="A35" s="205" t="str">
        <f>VLOOKUP(B35,'[2]LISTADO ATM'!$A$2:$C$922,3,0)</f>
        <v>ESTE</v>
      </c>
      <c r="B35" s="140">
        <v>838</v>
      </c>
      <c r="C35" s="128" t="str">
        <f>VLOOKUP(B35,'[2]LISTADO ATM'!$A$2:$B$922,2,0)</f>
        <v xml:space="preserve">ATM UNP Consuelo </v>
      </c>
      <c r="D35" s="126" t="s">
        <v>2618</v>
      </c>
      <c r="E35" s="208">
        <v>3335995372</v>
      </c>
    </row>
    <row r="36" spans="1:10" s="114" customFormat="1" ht="18.75" customHeight="1" x14ac:dyDescent="0.25">
      <c r="A36" s="205" t="str">
        <f>VLOOKUP(B36,'[2]LISTADO ATM'!$A$2:$C$922,3,0)</f>
        <v>DISTRITO NACIONAL</v>
      </c>
      <c r="B36" s="140">
        <v>325</v>
      </c>
      <c r="C36" s="128" t="str">
        <f>VLOOKUP(B36,'[2]LISTADO ATM'!$A$2:$B$922,2,0)</f>
        <v>ATM Casa Edwin</v>
      </c>
      <c r="D36" s="126" t="s">
        <v>2618</v>
      </c>
      <c r="E36" s="208">
        <v>3335995680</v>
      </c>
      <c r="G36" s="122"/>
    </row>
    <row r="37" spans="1:10" s="114" customFormat="1" ht="18" customHeight="1" x14ac:dyDescent="0.25">
      <c r="A37" s="205" t="str">
        <f>VLOOKUP(B37,'[2]LISTADO ATM'!$A$2:$C$922,3,0)</f>
        <v>DISTRITO NACIONAL</v>
      </c>
      <c r="B37" s="140">
        <v>734</v>
      </c>
      <c r="C37" s="128" t="str">
        <f>VLOOKUP(B37,'[2]LISTADO ATM'!$A$2:$B$922,2,0)</f>
        <v xml:space="preserve">ATM Oficina Independencia I </v>
      </c>
      <c r="D37" s="126" t="s">
        <v>2618</v>
      </c>
      <c r="E37" s="208">
        <v>3335995710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205" t="str">
        <f>VLOOKUP(B38,'[2]LISTADO ATM'!$A$2:$C$922,3,0)</f>
        <v>SUR</v>
      </c>
      <c r="B38" s="140">
        <v>733</v>
      </c>
      <c r="C38" s="128" t="str">
        <f>VLOOKUP(B38,'[2]LISTADO ATM'!$A$2:$B$922,2,0)</f>
        <v xml:space="preserve">ATM Zona Franca Perdenales </v>
      </c>
      <c r="D38" s="126" t="s">
        <v>2618</v>
      </c>
      <c r="E38" s="207">
        <v>3335995938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205" t="str">
        <f>VLOOKUP(B39,'[2]LISTADO ATM'!$A$2:$C$922,3,0)</f>
        <v>SUR</v>
      </c>
      <c r="B39" s="140">
        <v>101</v>
      </c>
      <c r="C39" s="128" t="str">
        <f>VLOOKUP(B39,'[2]LISTADO ATM'!$A$2:$B$922,2,0)</f>
        <v xml:space="preserve">ATM Oficina San Juan de la Maguana I </v>
      </c>
      <c r="D39" s="126" t="s">
        <v>2618</v>
      </c>
      <c r="E39" s="208">
        <v>3335995914</v>
      </c>
    </row>
    <row r="40" spans="1:10" s="122" customFormat="1" ht="18.75" customHeight="1" x14ac:dyDescent="0.25">
      <c r="A40" s="205" t="str">
        <f>VLOOKUP(B40,'[2]LISTADO ATM'!$A$2:$C$922,3,0)</f>
        <v>NORTE</v>
      </c>
      <c r="B40" s="140">
        <v>985</v>
      </c>
      <c r="C40" s="128" t="str">
        <f>VLOOKUP(B40,'[2]LISTADO ATM'!$A$2:$B$922,2,0)</f>
        <v xml:space="preserve">ATM Oficina Dajabón II </v>
      </c>
      <c r="D40" s="126" t="s">
        <v>2618</v>
      </c>
      <c r="E40" s="206">
        <v>3335995892</v>
      </c>
    </row>
    <row r="41" spans="1:10" s="122" customFormat="1" ht="18.75" customHeight="1" thickBot="1" x14ac:dyDescent="0.3">
      <c r="A41" s="209" t="s">
        <v>2463</v>
      </c>
      <c r="B41" s="136">
        <f>COUNT(B9:B38)</f>
        <v>30</v>
      </c>
      <c r="C41" s="176"/>
      <c r="D41" s="177"/>
      <c r="E41" s="210"/>
    </row>
    <row r="42" spans="1:10" s="122" customFormat="1" ht="18.75" customHeight="1" x14ac:dyDescent="0.25">
      <c r="A42" s="198"/>
      <c r="B42" s="175"/>
      <c r="C42" s="175"/>
      <c r="D42" s="175"/>
      <c r="E42" s="211"/>
    </row>
    <row r="43" spans="1:10" s="122" customFormat="1" ht="18" customHeight="1" x14ac:dyDescent="0.25">
      <c r="A43" s="200" t="s">
        <v>2571</v>
      </c>
      <c r="B43" s="171"/>
      <c r="C43" s="171"/>
      <c r="D43" s="171"/>
      <c r="E43" s="201"/>
    </row>
    <row r="44" spans="1:10" s="122" customFormat="1" ht="18" x14ac:dyDescent="0.25">
      <c r="A44" s="202" t="s">
        <v>15</v>
      </c>
      <c r="B44" s="203" t="s">
        <v>2408</v>
      </c>
      <c r="C44" s="124" t="s">
        <v>46</v>
      </c>
      <c r="D44" s="124" t="s">
        <v>2411</v>
      </c>
      <c r="E44" s="204" t="s">
        <v>2409</v>
      </c>
    </row>
    <row r="45" spans="1:10" s="114" customFormat="1" ht="18" customHeight="1" x14ac:dyDescent="0.25">
      <c r="A45" s="205" t="str">
        <f>VLOOKUP(B45,'[2]LISTADO ATM'!$A$2:$C$822,3,0)</f>
        <v>DISTRITO NACIONAL</v>
      </c>
      <c r="B45" s="128">
        <v>2</v>
      </c>
      <c r="C45" s="128" t="str">
        <f>VLOOKUP(B45,'[2]LISTADO ATM'!$A$2:$B$822,2,0)</f>
        <v>ATM Autoservicio Padre Castellano</v>
      </c>
      <c r="D45" s="126" t="s">
        <v>2531</v>
      </c>
      <c r="E45" s="206">
        <v>3335994750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205" t="str">
        <f>VLOOKUP(B46,'[2]LISTADO ATM'!$A$2:$C$822,3,0)</f>
        <v>DISTRITO NACIONAL</v>
      </c>
      <c r="B46" s="128">
        <v>793</v>
      </c>
      <c r="C46" s="128" t="str">
        <f>VLOOKUP(B46,'[2]LISTADO ATM'!$A$2:$B$822,2,0)</f>
        <v xml:space="preserve">ATM Centro de Caja Agora Mall </v>
      </c>
      <c r="D46" s="126" t="s">
        <v>2531</v>
      </c>
      <c r="E46" s="206">
        <v>3335994873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205" t="str">
        <f>VLOOKUP(B47,'[2]LISTADO ATM'!$A$2:$C$822,3,0)</f>
        <v>NORTE</v>
      </c>
      <c r="B47" s="128">
        <v>944</v>
      </c>
      <c r="C47" s="128" t="str">
        <f>VLOOKUP(B47,'[2]LISTADO ATM'!$A$2:$B$822,2,0)</f>
        <v xml:space="preserve">ATM UNP Mao </v>
      </c>
      <c r="D47" s="126" t="s">
        <v>2531</v>
      </c>
      <c r="E47" s="206" t="s">
        <v>2640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205" t="str">
        <f>VLOOKUP(B48,'[2]LISTADO ATM'!$A$2:$C$822,3,0)</f>
        <v>DISTRITO NACIONAL</v>
      </c>
      <c r="B48" s="128">
        <v>979</v>
      </c>
      <c r="C48" s="128" t="str">
        <f>VLOOKUP(B48,'[2]LISTADO ATM'!$A$2:$B$822,2,0)</f>
        <v xml:space="preserve">ATM Oficina Luperón I </v>
      </c>
      <c r="D48" s="126" t="s">
        <v>2531</v>
      </c>
      <c r="E48" s="206">
        <v>3335994484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205" t="str">
        <f>VLOOKUP(B49,'[2]LISTADO ATM'!$A$2:$C$822,3,0)</f>
        <v>SUR</v>
      </c>
      <c r="B49" s="140">
        <v>537</v>
      </c>
      <c r="C49" s="128" t="str">
        <f>VLOOKUP(B49,'[2]LISTADO ATM'!$A$2:$B$822,2,0)</f>
        <v xml:space="preserve">ATM Estación Texaco Enriquillo (Barahona) </v>
      </c>
      <c r="D49" s="126" t="s">
        <v>2531</v>
      </c>
      <c r="E49" s="206" t="s">
        <v>2641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205" t="str">
        <f>VLOOKUP(B50,'[2]LISTADO ATM'!$A$2:$C$822,3,0)</f>
        <v>DISTRITO NACIONAL</v>
      </c>
      <c r="B50" s="128">
        <v>54</v>
      </c>
      <c r="C50" s="128" t="str">
        <f>VLOOKUP(B50,'[2]LISTADO ATM'!$A$2:$B$822,2,0)</f>
        <v xml:space="preserve">ATM Autoservicio Galería 360 </v>
      </c>
      <c r="D50" s="126" t="s">
        <v>2531</v>
      </c>
      <c r="E50" s="206">
        <v>3335990963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205" t="e">
        <f>VLOOKUP(#REF!,'[2]LISTADO ATM'!$A$2:$C$822,3,0)</f>
        <v>#REF!</v>
      </c>
      <c r="B51" s="141">
        <v>504</v>
      </c>
      <c r="C51" s="128" t="str">
        <f>VLOOKUP(B51,'[2]LISTADO ATM'!$A$2:$B$822,2,0)</f>
        <v>ATM CURNA UASD Nagua</v>
      </c>
      <c r="D51" s="126" t="s">
        <v>2531</v>
      </c>
      <c r="E51" s="206">
        <v>3335995116</v>
      </c>
      <c r="F51" s="122"/>
      <c r="G51" s="122"/>
      <c r="H51" s="122"/>
      <c r="I51" s="122"/>
      <c r="J51" s="122"/>
    </row>
    <row r="52" spans="1:10" s="114" customFormat="1" ht="18.75" customHeight="1" thickBot="1" x14ac:dyDescent="0.3">
      <c r="A52" s="209" t="s">
        <v>2463</v>
      </c>
      <c r="B52" s="136">
        <f>COUNT(B45:B51)</f>
        <v>7</v>
      </c>
      <c r="C52" s="176"/>
      <c r="D52" s="177"/>
      <c r="E52" s="210"/>
    </row>
    <row r="53" spans="1:10" s="114" customFormat="1" ht="18" customHeight="1" thickBot="1" x14ac:dyDescent="0.3">
      <c r="A53" s="212"/>
      <c r="B53" s="158"/>
      <c r="C53" s="158"/>
      <c r="D53" s="158"/>
      <c r="E53" s="213"/>
    </row>
    <row r="54" spans="1:10" s="114" customFormat="1" ht="18" customHeight="1" thickBot="1" x14ac:dyDescent="0.3">
      <c r="A54" s="163" t="s">
        <v>2464</v>
      </c>
      <c r="B54" s="164"/>
      <c r="C54" s="164"/>
      <c r="D54" s="164"/>
      <c r="E54" s="165"/>
    </row>
    <row r="55" spans="1:10" s="114" customFormat="1" ht="18.75" customHeight="1" x14ac:dyDescent="0.25">
      <c r="A55" s="202" t="s">
        <v>15</v>
      </c>
      <c r="B55" s="203" t="s">
        <v>2408</v>
      </c>
      <c r="C55" s="124" t="s">
        <v>46</v>
      </c>
      <c r="D55" s="124" t="s">
        <v>2411</v>
      </c>
      <c r="E55" s="204" t="s">
        <v>2409</v>
      </c>
    </row>
    <row r="56" spans="1:10" s="114" customFormat="1" ht="18" customHeight="1" x14ac:dyDescent="0.25">
      <c r="A56" s="205" t="str">
        <f>VLOOKUP(B56,'[2]LISTADO ATM'!$A$2:$C$922,3,0)</f>
        <v>SUR</v>
      </c>
      <c r="B56" s="140">
        <v>592</v>
      </c>
      <c r="C56" s="128" t="str">
        <f>VLOOKUP(B56,'[2]LISTADO ATM'!$A$2:$B$922,2,0)</f>
        <v xml:space="preserve">ATM Centro de Caja San Cristóbal I </v>
      </c>
      <c r="D56" s="133" t="s">
        <v>2429</v>
      </c>
      <c r="E56" s="207">
        <v>3335994387</v>
      </c>
    </row>
    <row r="57" spans="1:10" s="122" customFormat="1" ht="18" customHeight="1" x14ac:dyDescent="0.25">
      <c r="A57" s="214" t="str">
        <f>VLOOKUP(B57,'[2]LISTADO ATM'!$A$2:$C$922,3,0)</f>
        <v>NORTE</v>
      </c>
      <c r="B57" s="140">
        <v>22</v>
      </c>
      <c r="C57" s="128" t="str">
        <f>VLOOKUP(B57,'[2]LISTADO ATM'!$A$2:$B$922,2,0)</f>
        <v>ATM S/M Olimpico (Santiago)</v>
      </c>
      <c r="D57" s="133" t="s">
        <v>2429</v>
      </c>
      <c r="E57" s="206">
        <v>3335994841</v>
      </c>
    </row>
    <row r="58" spans="1:10" s="122" customFormat="1" ht="18" customHeight="1" x14ac:dyDescent="0.25">
      <c r="A58" s="214" t="str">
        <f>VLOOKUP(B58,'[2]LISTADO ATM'!$A$2:$C$922,3,0)</f>
        <v>SUR</v>
      </c>
      <c r="B58" s="140">
        <v>677</v>
      </c>
      <c r="C58" s="128" t="str">
        <f>VLOOKUP(B58,'[2]LISTADO ATM'!$A$2:$B$922,2,0)</f>
        <v>ATM PBG Villa Jaragua</v>
      </c>
      <c r="D58" s="133" t="s">
        <v>2429</v>
      </c>
      <c r="E58" s="206">
        <v>3335994844</v>
      </c>
    </row>
    <row r="59" spans="1:10" s="122" customFormat="1" ht="18" customHeight="1" x14ac:dyDescent="0.25">
      <c r="A59" s="214" t="str">
        <f>VLOOKUP(B59,'[2]LISTADO ATM'!$A$2:$C$922,3,0)</f>
        <v>SUR</v>
      </c>
      <c r="B59" s="140">
        <v>751</v>
      </c>
      <c r="C59" s="128" t="str">
        <f>VLOOKUP(B59,'[2]LISTADO ATM'!$A$2:$B$922,2,0)</f>
        <v>ATM Eco Petroleo Camilo</v>
      </c>
      <c r="D59" s="133" t="s">
        <v>2429</v>
      </c>
      <c r="E59" s="206">
        <v>3335994948</v>
      </c>
    </row>
    <row r="60" spans="1:10" s="122" customFormat="1" ht="18" x14ac:dyDescent="0.25">
      <c r="A60" s="214" t="str">
        <f>VLOOKUP(B60,'[2]LISTADO ATM'!$A$2:$C$922,3,0)</f>
        <v>NORTE</v>
      </c>
      <c r="B60" s="140">
        <v>40</v>
      </c>
      <c r="C60" s="128" t="str">
        <f>VLOOKUP(B60,'[2]LISTADO ATM'!$A$2:$B$922,2,0)</f>
        <v xml:space="preserve">ATM Oficina El Puñal </v>
      </c>
      <c r="D60" s="133" t="s">
        <v>2429</v>
      </c>
      <c r="E60" s="208">
        <v>3335995699</v>
      </c>
    </row>
    <row r="61" spans="1:10" s="122" customFormat="1" ht="18" x14ac:dyDescent="0.25">
      <c r="A61" s="214" t="str">
        <f>VLOOKUP(B61,'[2]LISTADO ATM'!$A$2:$C$922,3,0)</f>
        <v>DISTRITO NACIONAL</v>
      </c>
      <c r="B61" s="140">
        <v>524</v>
      </c>
      <c r="C61" s="128" t="str">
        <f>VLOOKUP(B61,'[2]LISTADO ATM'!$A$2:$B$922,2,0)</f>
        <v xml:space="preserve">ATM DNCD </v>
      </c>
      <c r="D61" s="133" t="s">
        <v>2429</v>
      </c>
      <c r="E61" s="208">
        <v>3335995705</v>
      </c>
    </row>
    <row r="62" spans="1:10" s="122" customFormat="1" ht="18" customHeight="1" x14ac:dyDescent="0.25">
      <c r="A62" s="214" t="str">
        <f>VLOOKUP(B62,'[2]LISTADO ATM'!$A$2:$C$922,3,0)</f>
        <v>SUR</v>
      </c>
      <c r="B62" s="140">
        <v>356</v>
      </c>
      <c r="C62" s="128" t="str">
        <f>VLOOKUP(B62,'[2]LISTADO ATM'!$A$2:$B$922,2,0)</f>
        <v xml:space="preserve">ATM Estación Sigma (San Cristóbal) </v>
      </c>
      <c r="D62" s="133" t="s">
        <v>2429</v>
      </c>
      <c r="E62" s="208">
        <v>3335995781</v>
      </c>
    </row>
    <row r="63" spans="1:10" s="123" customFormat="1" ht="18" customHeight="1" x14ac:dyDescent="0.25">
      <c r="A63" s="214" t="str">
        <f>VLOOKUP(B63,'[2]LISTADO ATM'!$A$2:$C$922,3,0)</f>
        <v>SUR</v>
      </c>
      <c r="B63" s="140">
        <v>984</v>
      </c>
      <c r="C63" s="128" t="str">
        <f>VLOOKUP(B63,'[2]LISTADO ATM'!$A$2:$B$922,2,0)</f>
        <v xml:space="preserve">ATM Oficina Neiba II </v>
      </c>
      <c r="D63" s="133" t="s">
        <v>2429</v>
      </c>
      <c r="E63" s="208">
        <v>3335995829</v>
      </c>
    </row>
    <row r="64" spans="1:10" s="123" customFormat="1" ht="18" customHeight="1" x14ac:dyDescent="0.25">
      <c r="A64" s="214" t="str">
        <f>VLOOKUP(B64,'[2]LISTADO ATM'!$A$2:$C$922,3,0)</f>
        <v>DISTRITO NACIONAL</v>
      </c>
      <c r="B64" s="140">
        <v>441</v>
      </c>
      <c r="C64" s="128" t="str">
        <f>VLOOKUP(B64,'[2]LISTADO ATM'!$A$2:$B$922,2,0)</f>
        <v>ATM Estacion de Servicio Romulo Betancour</v>
      </c>
      <c r="D64" s="133" t="s">
        <v>2429</v>
      </c>
      <c r="E64" s="208">
        <v>3335995876</v>
      </c>
    </row>
    <row r="65" spans="1:5" s="123" customFormat="1" ht="18" customHeight="1" x14ac:dyDescent="0.25">
      <c r="A65" s="214" t="str">
        <f>VLOOKUP(B65,'[2]LISTADO ATM'!$A$2:$C$922,3,0)</f>
        <v>SUR</v>
      </c>
      <c r="B65" s="140">
        <v>103</v>
      </c>
      <c r="C65" s="128" t="str">
        <f>VLOOKUP(B65,'[2]LISTADO ATM'!$A$2:$B$922,2,0)</f>
        <v xml:space="preserve">ATM Oficina Las Matas de Farfán </v>
      </c>
      <c r="D65" s="133" t="s">
        <v>2429</v>
      </c>
      <c r="E65" s="208">
        <v>3335995895</v>
      </c>
    </row>
    <row r="66" spans="1:5" s="123" customFormat="1" ht="18" customHeight="1" x14ac:dyDescent="0.25">
      <c r="A66" s="214" t="str">
        <f>VLOOKUP(B66,'[2]LISTADO ATM'!$A$2:$C$922,3,0)</f>
        <v>NORTE</v>
      </c>
      <c r="B66" s="140">
        <v>633</v>
      </c>
      <c r="C66" s="128" t="str">
        <f>VLOOKUP(B66,'[2]LISTADO ATM'!$A$2:$B$922,2,0)</f>
        <v xml:space="preserve">ATM Autobanco Las Colinas </v>
      </c>
      <c r="D66" s="133" t="s">
        <v>2429</v>
      </c>
      <c r="E66" s="207">
        <v>3335995949</v>
      </c>
    </row>
    <row r="67" spans="1:5" s="123" customFormat="1" ht="18" customHeight="1" x14ac:dyDescent="0.25">
      <c r="A67" s="214" t="str">
        <f>VLOOKUP(B67,'[2]LISTADO ATM'!$A$2:$C$922,3,0)</f>
        <v>ESTE</v>
      </c>
      <c r="B67" s="140">
        <v>630</v>
      </c>
      <c r="C67" s="128" t="str">
        <f>VLOOKUP(B67,'[2]LISTADO ATM'!$A$2:$B$922,2,0)</f>
        <v xml:space="preserve">ATM Oficina Plaza Zaglul (SPM) </v>
      </c>
      <c r="D67" s="133" t="s">
        <v>2429</v>
      </c>
      <c r="E67" s="207">
        <v>3335995953</v>
      </c>
    </row>
    <row r="68" spans="1:5" s="123" customFormat="1" ht="18" customHeight="1" x14ac:dyDescent="0.25">
      <c r="A68" s="214" t="str">
        <f>VLOOKUP(B68,'[2]LISTADO ATM'!$A$2:$C$922,3,0)</f>
        <v>SUR</v>
      </c>
      <c r="B68" s="140">
        <v>873</v>
      </c>
      <c r="C68" s="128" t="str">
        <f>VLOOKUP(B68,'[2]LISTADO ATM'!$A$2:$B$922,2,0)</f>
        <v xml:space="preserve">ATM Centro de Caja San Cristóbal II </v>
      </c>
      <c r="D68" s="133" t="s">
        <v>2429</v>
      </c>
      <c r="E68" s="207">
        <v>3335995978</v>
      </c>
    </row>
    <row r="69" spans="1:5" s="123" customFormat="1" ht="18" customHeight="1" x14ac:dyDescent="0.25">
      <c r="A69" s="214" t="str">
        <f>VLOOKUP(B69,'[2]LISTADO ATM'!$A$2:$C$922,3,0)</f>
        <v>DISTRITO NACIONAL</v>
      </c>
      <c r="B69" s="140">
        <v>378</v>
      </c>
      <c r="C69" s="128" t="str">
        <f>VLOOKUP(B69,'[2]LISTADO ATM'!$A$2:$B$922,2,0)</f>
        <v>ATM UNP Villa Flores</v>
      </c>
      <c r="D69" s="133" t="s">
        <v>2429</v>
      </c>
      <c r="E69" s="207">
        <v>3335995983</v>
      </c>
    </row>
    <row r="70" spans="1:5" s="122" customFormat="1" ht="18.75" customHeight="1" x14ac:dyDescent="0.25">
      <c r="A70" s="214" t="str">
        <f>VLOOKUP(B70,'[2]LISTADO ATM'!$A$2:$C$922,3,0)</f>
        <v>DISTRITO NACIONAL</v>
      </c>
      <c r="B70" s="140">
        <v>706</v>
      </c>
      <c r="C70" s="128" t="str">
        <f>VLOOKUP(B70,'[2]LISTADO ATM'!$A$2:$B$922,2,0)</f>
        <v xml:space="preserve">ATM S/M Pristine </v>
      </c>
      <c r="D70" s="133" t="s">
        <v>2429</v>
      </c>
      <c r="E70" s="215">
        <v>3335991588</v>
      </c>
    </row>
    <row r="71" spans="1:5" s="123" customFormat="1" ht="18.75" customHeight="1" x14ac:dyDescent="0.25">
      <c r="A71" s="214" t="str">
        <f>VLOOKUP(B71,'[2]LISTADO ATM'!$A$2:$C$922,3,0)</f>
        <v>DISTRITO NACIONAL</v>
      </c>
      <c r="B71" s="140">
        <v>577</v>
      </c>
      <c r="C71" s="128" t="str">
        <f>VLOOKUP(B71,'[2]LISTADO ATM'!$A$2:$B$922,2,0)</f>
        <v xml:space="preserve">ATM Olé Ave. Duarte </v>
      </c>
      <c r="D71" s="133" t="s">
        <v>2429</v>
      </c>
      <c r="E71" s="215">
        <v>3335991586</v>
      </c>
    </row>
    <row r="72" spans="1:5" s="123" customFormat="1" ht="18.75" customHeight="1" x14ac:dyDescent="0.25">
      <c r="A72" s="214" t="str">
        <f>VLOOKUP(B72,'[2]LISTADO ATM'!$A$2:$C$922,3,0)</f>
        <v>DISTRITO NACIONAL</v>
      </c>
      <c r="B72" s="140">
        <v>407</v>
      </c>
      <c r="C72" s="128" t="str">
        <f>VLOOKUP(B72,'[2]LISTADO ATM'!$A$2:$B$922,2,0)</f>
        <v xml:space="preserve">ATM Multicentro La Sirena Villa Mella </v>
      </c>
      <c r="D72" s="133" t="s">
        <v>2429</v>
      </c>
      <c r="E72" s="215">
        <v>3335996089</v>
      </c>
    </row>
    <row r="73" spans="1:5" s="123" customFormat="1" ht="18.75" customHeight="1" x14ac:dyDescent="0.25">
      <c r="A73" s="214" t="str">
        <f>VLOOKUP(B73,'[2]LISTADO ATM'!$A$2:$C$922,3,0)</f>
        <v>DISTRITO NACIONAL</v>
      </c>
      <c r="B73" s="140">
        <v>629</v>
      </c>
      <c r="C73" s="128" t="str">
        <f>VLOOKUP(B73,'[2]LISTADO ATM'!$A$2:$B$922,2,0)</f>
        <v xml:space="preserve">ATM Oficina Americana Independencia I </v>
      </c>
      <c r="D73" s="133" t="s">
        <v>2429</v>
      </c>
      <c r="E73" s="215">
        <v>3335996084</v>
      </c>
    </row>
    <row r="74" spans="1:5" s="114" customFormat="1" ht="18" customHeight="1" x14ac:dyDescent="0.25">
      <c r="A74" s="214" t="str">
        <f>VLOOKUP(B74,'[2]LISTADO ATM'!$A$2:$C$922,3,0)</f>
        <v>SUR</v>
      </c>
      <c r="B74" s="140">
        <v>249</v>
      </c>
      <c r="C74" s="128" t="str">
        <f>VLOOKUP(B74,'[2]LISTADO ATM'!$A$2:$B$922,2,0)</f>
        <v xml:space="preserve">ATM Banco Agrícola Neiba </v>
      </c>
      <c r="D74" s="133" t="s">
        <v>2429</v>
      </c>
      <c r="E74" s="207">
        <v>3335996175</v>
      </c>
    </row>
    <row r="75" spans="1:5" s="122" customFormat="1" ht="18.75" customHeight="1" x14ac:dyDescent="0.25">
      <c r="A75" s="214" t="str">
        <f>VLOOKUP(B75,'[2]LISTADO ATM'!$A$2:$C$922,3,0)</f>
        <v>DISTRITO NACIONAL</v>
      </c>
      <c r="B75" s="140">
        <v>663</v>
      </c>
      <c r="C75" s="128" t="str">
        <f>VLOOKUP(B75,'[2]LISTADO ATM'!$A$2:$B$922,2,0)</f>
        <v>S/M Ole Ave. España</v>
      </c>
      <c r="D75" s="133" t="s">
        <v>2429</v>
      </c>
      <c r="E75" s="207">
        <v>3335996173</v>
      </c>
    </row>
    <row r="76" spans="1:5" s="122" customFormat="1" ht="18" customHeight="1" x14ac:dyDescent="0.25">
      <c r="A76" s="214" t="str">
        <f>VLOOKUP(B76,'[2]LISTADO ATM'!$A$2:$C$922,3,0)</f>
        <v>DISTRITO NACIONAL</v>
      </c>
      <c r="B76" s="140">
        <v>238</v>
      </c>
      <c r="C76" s="128" t="str">
        <f>VLOOKUP(B76,'[2]LISTADO ATM'!$A$2:$B$922,2,0)</f>
        <v xml:space="preserve">ATM Multicentro La Sirena Charles de Gaulle </v>
      </c>
      <c r="D76" s="133" t="s">
        <v>2429</v>
      </c>
      <c r="E76" s="207">
        <v>3335996167</v>
      </c>
    </row>
    <row r="77" spans="1:5" s="122" customFormat="1" ht="18" customHeight="1" x14ac:dyDescent="0.25">
      <c r="A77" s="214" t="str">
        <f>VLOOKUP(B77,'[2]LISTADO ATM'!$A$2:$C$922,3,0)</f>
        <v>DISTRITO NACIONAL</v>
      </c>
      <c r="B77" s="140">
        <v>974</v>
      </c>
      <c r="C77" s="128" t="str">
        <f>VLOOKUP(B77,'[2]LISTADO ATM'!$A$2:$B$922,2,0)</f>
        <v xml:space="preserve">ATM S/M Nacional Ave. Lope de Vega </v>
      </c>
      <c r="D77" s="133" t="s">
        <v>2429</v>
      </c>
      <c r="E77" s="207">
        <v>3335996166</v>
      </c>
    </row>
    <row r="78" spans="1:5" s="122" customFormat="1" ht="17.45" customHeight="1" x14ac:dyDescent="0.25">
      <c r="A78" s="214" t="str">
        <f>VLOOKUP(B78,'[2]LISTADO ATM'!$A$2:$C$922,3,0)</f>
        <v>DISTRITO NACIONAL</v>
      </c>
      <c r="B78" s="140">
        <v>312</v>
      </c>
      <c r="C78" s="128" t="str">
        <f>VLOOKUP(B78,'[2]LISTADO ATM'!$A$2:$B$922,2,0)</f>
        <v xml:space="preserve">ATM Oficina Tiradentes II (Naco) </v>
      </c>
      <c r="D78" s="133" t="s">
        <v>2429</v>
      </c>
      <c r="E78" s="207">
        <v>3335996129</v>
      </c>
    </row>
    <row r="79" spans="1:5" s="122" customFormat="1" ht="18.75" customHeight="1" x14ac:dyDescent="0.25">
      <c r="A79" s="214" t="str">
        <f>VLOOKUP(B79,'[2]LISTADO ATM'!$A$2:$C$922,3,0)</f>
        <v>SUR</v>
      </c>
      <c r="B79" s="140">
        <v>252</v>
      </c>
      <c r="C79" s="128" t="str">
        <f>VLOOKUP(B79,'[2]LISTADO ATM'!$A$2:$B$922,2,0)</f>
        <v xml:space="preserve">ATM Banco Agrícola (Barahona) </v>
      </c>
      <c r="D79" s="133" t="s">
        <v>2429</v>
      </c>
      <c r="E79" s="207">
        <v>3335996220</v>
      </c>
    </row>
    <row r="80" spans="1:5" s="114" customFormat="1" ht="18.75" customHeight="1" x14ac:dyDescent="0.25">
      <c r="A80" s="214" t="str">
        <f>VLOOKUP(B80,'[2]LISTADO ATM'!$A$2:$C$922,3,0)</f>
        <v>SUR</v>
      </c>
      <c r="B80" s="140">
        <v>764</v>
      </c>
      <c r="C80" s="128" t="str">
        <f>VLOOKUP(B80,'[2]LISTADO ATM'!$A$2:$B$922,2,0)</f>
        <v xml:space="preserve">ATM Oficina Elías Piña </v>
      </c>
      <c r="D80" s="133" t="s">
        <v>2429</v>
      </c>
      <c r="E80" s="207">
        <v>3335996221</v>
      </c>
    </row>
    <row r="81" spans="1:5" s="114" customFormat="1" ht="18" customHeight="1" x14ac:dyDescent="0.25">
      <c r="A81" s="214" t="str">
        <f>VLOOKUP(B81,'[2]LISTADO ATM'!$A$2:$C$922,3,0)</f>
        <v>NORTE</v>
      </c>
      <c r="B81" s="140">
        <v>288</v>
      </c>
      <c r="C81" s="128" t="str">
        <f>VLOOKUP(B81,'[2]LISTADO ATM'!$A$2:$B$922,2,0)</f>
        <v xml:space="preserve">ATM Oficina Camino Real II (Puerto Plata) </v>
      </c>
      <c r="D81" s="133" t="s">
        <v>2429</v>
      </c>
      <c r="E81" s="207">
        <v>3335996222</v>
      </c>
    </row>
    <row r="82" spans="1:5" s="114" customFormat="1" ht="18" customHeight="1" x14ac:dyDescent="0.25">
      <c r="A82" s="214" t="str">
        <f>VLOOKUP(B82,'[2]LISTADO ATM'!$A$2:$C$922,3,0)</f>
        <v>SUR</v>
      </c>
      <c r="B82" s="140">
        <v>84</v>
      </c>
      <c r="C82" s="128" t="str">
        <f>VLOOKUP(B82,'[2]LISTADO ATM'!$A$2:$B$922,2,0)</f>
        <v xml:space="preserve">ATM Oficina Multicentro Sirena San Cristóbal </v>
      </c>
      <c r="D82" s="133" t="s">
        <v>2429</v>
      </c>
      <c r="E82" s="207">
        <v>3335990513</v>
      </c>
    </row>
    <row r="83" spans="1:5" s="114" customFormat="1" ht="18.75" customHeight="1" x14ac:dyDescent="0.25">
      <c r="A83" s="214" t="str">
        <f>VLOOKUP(B83,'[2]LISTADO ATM'!$A$2:$C$922,3,0)</f>
        <v>NORTE</v>
      </c>
      <c r="B83" s="140">
        <v>716</v>
      </c>
      <c r="C83" s="128" t="str">
        <f>VLOOKUP(B83,'[2]LISTADO ATM'!$A$2:$B$922,2,0)</f>
        <v xml:space="preserve">ATM Oficina Zona Franca (Santiago) </v>
      </c>
      <c r="D83" s="133" t="s">
        <v>2429</v>
      </c>
      <c r="E83" s="207">
        <v>3335996223</v>
      </c>
    </row>
    <row r="84" spans="1:5" s="114" customFormat="1" ht="18" customHeight="1" x14ac:dyDescent="0.25">
      <c r="A84" s="214" t="str">
        <f>VLOOKUP(B84,'[2]LISTADO ATM'!$A$2:$C$922,3,0)</f>
        <v>NORTE</v>
      </c>
      <c r="B84" s="140">
        <v>632</v>
      </c>
      <c r="C84" s="128" t="str">
        <f>VLOOKUP(B84,'[2]LISTADO ATM'!$A$2:$B$922,2,0)</f>
        <v xml:space="preserve">ATM Autobanco Gurabo </v>
      </c>
      <c r="D84" s="133" t="s">
        <v>2429</v>
      </c>
      <c r="E84" s="207">
        <v>3335996224</v>
      </c>
    </row>
    <row r="85" spans="1:5" s="122" customFormat="1" ht="18.75" customHeight="1" x14ac:dyDescent="0.25">
      <c r="A85" s="214" t="str">
        <f>VLOOKUP(B85,'[2]LISTADO ATM'!$A$2:$C$922,3,0)</f>
        <v>NORTE</v>
      </c>
      <c r="B85" s="140">
        <v>903</v>
      </c>
      <c r="C85" s="128" t="str">
        <f>VLOOKUP(B85,'[2]LISTADO ATM'!$A$2:$B$922,2,0)</f>
        <v xml:space="preserve">ATM Oficina La Vega Real I </v>
      </c>
      <c r="D85" s="133" t="s">
        <v>2429</v>
      </c>
      <c r="E85" s="207">
        <v>3335996225</v>
      </c>
    </row>
    <row r="86" spans="1:5" s="122" customFormat="1" ht="18.75" customHeight="1" thickBot="1" x14ac:dyDescent="0.3">
      <c r="A86" s="216"/>
      <c r="B86" s="136">
        <f>COUNT(B56:B85)</f>
        <v>30</v>
      </c>
      <c r="C86" s="125"/>
      <c r="D86" s="125"/>
      <c r="E86" s="217"/>
    </row>
    <row r="87" spans="1:5" s="123" customFormat="1" ht="18.75" customHeight="1" thickBot="1" x14ac:dyDescent="0.3">
      <c r="A87" s="212"/>
      <c r="B87" s="158"/>
      <c r="C87" s="158"/>
      <c r="D87" s="158"/>
      <c r="E87" s="213"/>
    </row>
    <row r="88" spans="1:5" s="123" customFormat="1" ht="18.75" customHeight="1" x14ac:dyDescent="0.25">
      <c r="A88" s="166" t="s">
        <v>2434</v>
      </c>
      <c r="B88" s="167"/>
      <c r="C88" s="167"/>
      <c r="D88" s="167"/>
      <c r="E88" s="168"/>
    </row>
    <row r="89" spans="1:5" s="123" customFormat="1" ht="18.75" customHeight="1" x14ac:dyDescent="0.25">
      <c r="A89" s="202" t="s">
        <v>15</v>
      </c>
      <c r="B89" s="203" t="s">
        <v>2408</v>
      </c>
      <c r="C89" s="124" t="s">
        <v>46</v>
      </c>
      <c r="D89" s="124" t="s">
        <v>2411</v>
      </c>
      <c r="E89" s="204" t="s">
        <v>2409</v>
      </c>
    </row>
    <row r="90" spans="1:5" s="123" customFormat="1" ht="18.75" customHeight="1" x14ac:dyDescent="0.25">
      <c r="A90" s="214" t="str">
        <f>VLOOKUP(B90,'[2]LISTADO ATM'!$A$2:$C$822,3,0)</f>
        <v>DISTRITO NACIONAL</v>
      </c>
      <c r="B90" s="140">
        <v>744</v>
      </c>
      <c r="C90" s="128" t="str">
        <f>VLOOKUP(B90,'[2]LISTADO ATM'!$A$2:$B$822,2,0)</f>
        <v xml:space="preserve">ATM Multicentro La Sirena Venezuela </v>
      </c>
      <c r="D90" s="128" t="s">
        <v>2470</v>
      </c>
      <c r="E90" s="206">
        <v>3335995697</v>
      </c>
    </row>
    <row r="91" spans="1:5" s="114" customFormat="1" ht="18" customHeight="1" x14ac:dyDescent="0.25">
      <c r="A91" s="214" t="str">
        <f>VLOOKUP(B91,'[2]LISTADO ATM'!$A$2:$C$822,3,0)</f>
        <v>DISTRITO NACIONAL</v>
      </c>
      <c r="B91" s="140">
        <v>745</v>
      </c>
      <c r="C91" s="128" t="str">
        <f>VLOOKUP(B91,'[2]LISTADO ATM'!$A$2:$B$822,2,0)</f>
        <v xml:space="preserve">ATM Oficina Ave. Duarte </v>
      </c>
      <c r="D91" s="128" t="s">
        <v>2470</v>
      </c>
      <c r="E91" s="206">
        <v>3335995919</v>
      </c>
    </row>
    <row r="92" spans="1:5" s="114" customFormat="1" ht="18" customHeight="1" x14ac:dyDescent="0.25">
      <c r="A92" s="214" t="str">
        <f>VLOOKUP(B92,'[2]LISTADO ATM'!$A$2:$C$822,3,0)</f>
        <v>DISTRITO NACIONAL</v>
      </c>
      <c r="B92" s="218">
        <v>621</v>
      </c>
      <c r="C92" s="128" t="str">
        <f>VLOOKUP(B92,'[2]LISTADO ATM'!$A$2:$B$822,2,0)</f>
        <v xml:space="preserve">ATM CESAC  </v>
      </c>
      <c r="D92" s="128" t="s">
        <v>2470</v>
      </c>
      <c r="E92" s="206">
        <v>3335996226</v>
      </c>
    </row>
    <row r="93" spans="1:5" s="114" customFormat="1" ht="18.75" thickBot="1" x14ac:dyDescent="0.3">
      <c r="A93" s="216" t="s">
        <v>2463</v>
      </c>
      <c r="B93" s="136">
        <f>COUNT(B90:B92)</f>
        <v>3</v>
      </c>
      <c r="C93" s="125"/>
      <c r="D93" s="125"/>
      <c r="E93" s="217"/>
    </row>
    <row r="94" spans="1:5" s="108" customFormat="1" ht="18" customHeight="1" thickBot="1" x14ac:dyDescent="0.3">
      <c r="A94" s="212"/>
      <c r="B94" s="158"/>
      <c r="C94" s="158"/>
      <c r="D94" s="158"/>
      <c r="E94" s="213"/>
    </row>
    <row r="95" spans="1:5" s="123" customFormat="1" ht="18" customHeight="1" x14ac:dyDescent="0.25">
      <c r="A95" s="166" t="s">
        <v>2585</v>
      </c>
      <c r="B95" s="167"/>
      <c r="C95" s="167"/>
      <c r="D95" s="167"/>
      <c r="E95" s="168"/>
    </row>
    <row r="96" spans="1:5" s="123" customFormat="1" ht="18" customHeight="1" x14ac:dyDescent="0.25">
      <c r="A96" s="219" t="s">
        <v>15</v>
      </c>
      <c r="B96" s="203" t="s">
        <v>2408</v>
      </c>
      <c r="C96" s="127" t="s">
        <v>46</v>
      </c>
      <c r="D96" s="127" t="s">
        <v>2411</v>
      </c>
      <c r="E96" s="220" t="s">
        <v>2409</v>
      </c>
    </row>
    <row r="97" spans="1:5" s="123" customFormat="1" ht="18" customHeight="1" x14ac:dyDescent="0.25">
      <c r="A97" s="221" t="str">
        <f>VLOOKUP(B97,'[2]LISTADO ATM'!$A$2:$C$822,3,0)</f>
        <v>NORTE</v>
      </c>
      <c r="B97" s="128">
        <v>304</v>
      </c>
      <c r="C97" s="141" t="str">
        <f>VLOOKUP(B97,'[2]LISTADO ATM'!$A$2:$B$822,2,0)</f>
        <v xml:space="preserve">ATM Multicentro La Sirena Estrella Sadhala </v>
      </c>
      <c r="D97" s="135" t="s">
        <v>2625</v>
      </c>
      <c r="E97" s="206">
        <v>3335994727</v>
      </c>
    </row>
    <row r="98" spans="1:5" s="123" customFormat="1" ht="18" customHeight="1" x14ac:dyDescent="0.25">
      <c r="A98" s="221" t="str">
        <f>VLOOKUP(B98,'[2]LISTADO ATM'!$A$2:$C$822,3,0)</f>
        <v>DISTRITO NACIONAL</v>
      </c>
      <c r="B98" s="128">
        <v>231</v>
      </c>
      <c r="C98" s="141" t="str">
        <f>VLOOKUP(B98,'[2]LISTADO ATM'!$A$2:$B$822,2,0)</f>
        <v xml:space="preserve">ATM Oficina Zona Oriental </v>
      </c>
      <c r="D98" s="146" t="s">
        <v>2625</v>
      </c>
      <c r="E98" s="206" t="s">
        <v>2882</v>
      </c>
    </row>
    <row r="99" spans="1:5" s="123" customFormat="1" ht="18" customHeight="1" x14ac:dyDescent="0.25">
      <c r="A99" s="221" t="str">
        <f>VLOOKUP(B99,'[2]LISTADO ATM'!$A$2:$C$822,3,0)</f>
        <v>DISTRITO NACIONAL</v>
      </c>
      <c r="B99" s="128">
        <v>113</v>
      </c>
      <c r="C99" s="141" t="str">
        <f>VLOOKUP(B99,'[2]LISTADO ATM'!$A$2:$B$822,2,0)</f>
        <v xml:space="preserve">ATM Autoservicio Atalaya del Mar </v>
      </c>
      <c r="D99" s="146" t="s">
        <v>2625</v>
      </c>
      <c r="E99" s="206">
        <v>3335995792</v>
      </c>
    </row>
    <row r="100" spans="1:5" s="108" customFormat="1" ht="18" customHeight="1" x14ac:dyDescent="0.25">
      <c r="A100" s="205" t="str">
        <f>VLOOKUP(B100,'[2]LISTADO ATM'!$A$2:$C$822,3,0)</f>
        <v>NORTE</v>
      </c>
      <c r="B100" s="128">
        <v>937</v>
      </c>
      <c r="C100" s="128" t="str">
        <f>VLOOKUP(B100,'[2]LISTADO ATM'!$A$2:$B$822,2,0)</f>
        <v xml:space="preserve">ATM Autobanco Oficina La Vega II </v>
      </c>
      <c r="D100" s="131" t="s">
        <v>2550</v>
      </c>
      <c r="E100" s="206">
        <v>3335995819</v>
      </c>
    </row>
    <row r="101" spans="1:5" s="114" customFormat="1" ht="18" customHeight="1" x14ac:dyDescent="0.25">
      <c r="A101" s="205" t="str">
        <f>VLOOKUP(B101,'[2]LISTADO ATM'!$A$2:$C$822,3,0)</f>
        <v>SUR</v>
      </c>
      <c r="B101" s="128">
        <v>699</v>
      </c>
      <c r="C101" s="128" t="str">
        <f>VLOOKUP(B101,'[2]LISTADO ATM'!$A$2:$B$822,2,0)</f>
        <v>ATM S/M Bravo Bani</v>
      </c>
      <c r="D101" s="131" t="s">
        <v>2550</v>
      </c>
      <c r="E101" s="206">
        <v>3335996089</v>
      </c>
    </row>
    <row r="102" spans="1:5" s="123" customFormat="1" ht="18" customHeight="1" x14ac:dyDescent="0.25">
      <c r="A102" s="205" t="str">
        <f>VLOOKUP(B102,'[2]LISTADO ATM'!$A$2:$C$822,3,0)</f>
        <v>DISTRITO NACIONAL</v>
      </c>
      <c r="B102" s="128">
        <v>13</v>
      </c>
      <c r="C102" s="128" t="str">
        <f>VLOOKUP(B102,'[2]LISTADO ATM'!$A$2:$B$822,2,0)</f>
        <v xml:space="preserve">ATM CDEEE </v>
      </c>
      <c r="D102" s="131" t="s">
        <v>2550</v>
      </c>
      <c r="E102" s="206">
        <v>3335996184</v>
      </c>
    </row>
    <row r="103" spans="1:5" s="123" customFormat="1" ht="18" customHeight="1" x14ac:dyDescent="0.25">
      <c r="A103" s="205" t="str">
        <f>VLOOKUP(B103,'[2]LISTADO ATM'!$A$2:$C$822,3,0)</f>
        <v>SUR</v>
      </c>
      <c r="B103" s="147">
        <v>783</v>
      </c>
      <c r="C103" s="128" t="str">
        <f>VLOOKUP(B103,'[2]LISTADO ATM'!$A$2:$B$822,2,0)</f>
        <v xml:space="preserve">ATM Autobanco Alfa y Omega (Barahona) </v>
      </c>
      <c r="D103" s="131" t="s">
        <v>2550</v>
      </c>
      <c r="E103" s="206">
        <v>3335996185</v>
      </c>
    </row>
    <row r="104" spans="1:5" s="123" customFormat="1" ht="18" customHeight="1" thickBot="1" x14ac:dyDescent="0.3">
      <c r="A104" s="216" t="s">
        <v>2463</v>
      </c>
      <c r="B104" s="136">
        <f>COUNT(B97:B103)</f>
        <v>7</v>
      </c>
      <c r="C104" s="125"/>
      <c r="D104" s="125"/>
      <c r="E104" s="217"/>
    </row>
    <row r="105" spans="1:5" s="123" customFormat="1" ht="18" customHeight="1" thickBot="1" x14ac:dyDescent="0.3">
      <c r="A105" s="212"/>
      <c r="B105" s="158"/>
      <c r="C105" s="159" t="s">
        <v>2405</v>
      </c>
      <c r="D105" s="159"/>
      <c r="E105" s="222"/>
    </row>
    <row r="106" spans="1:5" s="123" customFormat="1" ht="18" customHeight="1" thickBot="1" x14ac:dyDescent="0.3">
      <c r="A106" s="160" t="s">
        <v>2465</v>
      </c>
      <c r="B106" s="161"/>
      <c r="C106" s="223"/>
      <c r="D106" s="223"/>
      <c r="E106" s="224"/>
    </row>
    <row r="107" spans="1:5" s="123" customFormat="1" ht="18" customHeight="1" thickBot="1" x14ac:dyDescent="0.3">
      <c r="A107" s="142">
        <f>+B86+B93+B104</f>
        <v>40</v>
      </c>
      <c r="B107" s="143"/>
      <c r="C107" s="223"/>
      <c r="D107" s="223"/>
      <c r="E107" s="224"/>
    </row>
    <row r="108" spans="1:5" s="123" customFormat="1" ht="18" customHeight="1" thickBot="1" x14ac:dyDescent="0.3">
      <c r="A108" s="225"/>
      <c r="B108" s="162"/>
      <c r="C108" s="158"/>
      <c r="D108" s="158"/>
      <c r="E108" s="213"/>
    </row>
    <row r="109" spans="1:5" s="114" customFormat="1" ht="18" customHeight="1" thickBot="1" x14ac:dyDescent="0.3">
      <c r="A109" s="163" t="s">
        <v>2466</v>
      </c>
      <c r="B109" s="164"/>
      <c r="C109" s="164"/>
      <c r="D109" s="164"/>
      <c r="E109" s="165"/>
    </row>
    <row r="110" spans="1:5" s="114" customFormat="1" ht="18.75" customHeight="1" x14ac:dyDescent="0.25">
      <c r="A110" s="219" t="s">
        <v>15</v>
      </c>
      <c r="B110" s="203" t="s">
        <v>2408</v>
      </c>
      <c r="C110" s="127" t="s">
        <v>46</v>
      </c>
      <c r="D110" s="127" t="s">
        <v>2411</v>
      </c>
      <c r="E110" s="220"/>
    </row>
    <row r="111" spans="1:5" s="114" customFormat="1" ht="18.75" customHeight="1" x14ac:dyDescent="0.25">
      <c r="A111" s="205" t="str">
        <f>VLOOKUP(B111,'[2]LISTADO ATM'!$A$2:$C$822,3,0)</f>
        <v>DISTRITO NACIONAL</v>
      </c>
      <c r="B111" s="140">
        <v>546</v>
      </c>
      <c r="C111" s="128" t="str">
        <f>VLOOKUP(B111,'[2]LISTADO ATM'!$A$2:$B$822,2,0)</f>
        <v xml:space="preserve">ATM ITLA </v>
      </c>
      <c r="D111" s="157" t="s">
        <v>2619</v>
      </c>
      <c r="E111" s="226"/>
    </row>
    <row r="112" spans="1:5" s="114" customFormat="1" ht="18" customHeight="1" x14ac:dyDescent="0.25">
      <c r="A112" s="205" t="str">
        <f>VLOOKUP(B112,'[2]LISTADO ATM'!$A$2:$C$822,3,0)</f>
        <v>ESTE</v>
      </c>
      <c r="B112" s="140">
        <v>495</v>
      </c>
      <c r="C112" s="128" t="str">
        <f>VLOOKUP(B112,'[2]LISTADO ATM'!$A$2:$B$822,2,0)</f>
        <v>ATM Cemento PANAM</v>
      </c>
      <c r="D112" s="157" t="s">
        <v>2587</v>
      </c>
      <c r="E112" s="226"/>
    </row>
    <row r="113" spans="1:5" s="114" customFormat="1" ht="18" customHeight="1" x14ac:dyDescent="0.25">
      <c r="A113" s="214" t="str">
        <f>VLOOKUP(B113,'[2]LISTADO ATM'!$A$2:$C$822,3,0)</f>
        <v>NORTE</v>
      </c>
      <c r="B113" s="140">
        <v>903</v>
      </c>
      <c r="C113" s="128" t="str">
        <f>VLOOKUP(B113,'[2]LISTADO ATM'!$A$2:$B$822,2,0)</f>
        <v xml:space="preserve">ATM Oficina La Vega Real I </v>
      </c>
      <c r="D113" s="157" t="s">
        <v>2619</v>
      </c>
      <c r="E113" s="226"/>
    </row>
    <row r="114" spans="1:5" s="114" customFormat="1" ht="18" x14ac:dyDescent="0.25">
      <c r="A114" s="214" t="str">
        <f>VLOOKUP(B114,'[2]LISTADO ATM'!$A$2:$C$822,3,0)</f>
        <v>ESTE</v>
      </c>
      <c r="B114" s="140">
        <v>673</v>
      </c>
      <c r="C114" s="128" t="str">
        <f>VLOOKUP(B114,'[2]LISTADO ATM'!$A$2:$B$822,2,0)</f>
        <v>ATM Clínica Dr. Cruz Jiminián</v>
      </c>
      <c r="D114" s="157" t="s">
        <v>2619</v>
      </c>
      <c r="E114" s="226"/>
    </row>
    <row r="115" spans="1:5" s="114" customFormat="1" ht="18.75" customHeight="1" x14ac:dyDescent="0.25">
      <c r="A115" s="205" t="str">
        <f>VLOOKUP(B115,'[2]LISTADO ATM'!$A$2:$C$922,3,0)</f>
        <v>DISTRITO NACIONAL</v>
      </c>
      <c r="B115" s="140">
        <v>618</v>
      </c>
      <c r="C115" s="128" t="str">
        <f>VLOOKUP(B115,'[2]LISTADO ATM'!$A$2:$B$922,2,0)</f>
        <v xml:space="preserve">ATM Bienes Nacionales </v>
      </c>
      <c r="D115" s="157" t="s">
        <v>2587</v>
      </c>
      <c r="E115" s="226"/>
    </row>
    <row r="116" spans="1:5" s="108" customFormat="1" ht="18.75" customHeight="1" x14ac:dyDescent="0.25">
      <c r="A116" s="205" t="str">
        <f>VLOOKUP(B116,'[2]LISTADO ATM'!$A$2:$C$922,3,0)</f>
        <v>ESTE</v>
      </c>
      <c r="B116" s="140">
        <v>1</v>
      </c>
      <c r="C116" s="128" t="str">
        <f>VLOOKUP(B116,'[2]LISTADO ATM'!$A$2:$B$922,2,0)</f>
        <v>ATM S/M San Rafael del Yuma</v>
      </c>
      <c r="D116" s="157" t="s">
        <v>2587</v>
      </c>
      <c r="E116" s="226"/>
    </row>
    <row r="117" spans="1:5" s="114" customFormat="1" ht="18" x14ac:dyDescent="0.25">
      <c r="A117" s="205" t="str">
        <f>VLOOKUP(B117,'[2]LISTADO ATM'!$A$2:$C$922,3,0)</f>
        <v>DISTRITO NACIONAL</v>
      </c>
      <c r="B117" s="140">
        <v>571</v>
      </c>
      <c r="C117" s="128" t="str">
        <f>VLOOKUP(B117,'[2]LISTADO ATM'!$A$2:$B$922,2,0)</f>
        <v xml:space="preserve">ATM Hospital Central FF. AA. </v>
      </c>
      <c r="D117" s="157" t="s">
        <v>2587</v>
      </c>
      <c r="E117" s="226"/>
    </row>
    <row r="118" spans="1:5" s="108" customFormat="1" ht="18" customHeight="1" x14ac:dyDescent="0.25">
      <c r="A118" s="205" t="str">
        <f>VLOOKUP(B118,'[2]LISTADO ATM'!$A$2:$C$922,3,0)</f>
        <v>ESTE</v>
      </c>
      <c r="B118" s="140">
        <v>294</v>
      </c>
      <c r="C118" s="128" t="str">
        <f>VLOOKUP(B118,'[2]LISTADO ATM'!$A$2:$B$922,2,0)</f>
        <v xml:space="preserve">ATM Plaza Zaglul San Pedro II </v>
      </c>
      <c r="D118" s="157" t="s">
        <v>2587</v>
      </c>
      <c r="E118" s="226"/>
    </row>
    <row r="119" spans="1:5" s="108" customFormat="1" ht="17.45" customHeight="1" x14ac:dyDescent="0.25">
      <c r="A119" s="205" t="str">
        <f>VLOOKUP(B119,'[2]LISTADO ATM'!$A$2:$C$922,3,0)</f>
        <v>SUR</v>
      </c>
      <c r="B119" s="140">
        <v>825</v>
      </c>
      <c r="C119" s="128" t="str">
        <f>VLOOKUP(B119,'[2]LISTADO ATM'!$A$2:$B$922,2,0)</f>
        <v xml:space="preserve">ATM Estacion Eco Cibeles (Las Matas de Farfán) </v>
      </c>
      <c r="D119" s="157" t="s">
        <v>2587</v>
      </c>
      <c r="E119" s="226"/>
    </row>
    <row r="120" spans="1:5" s="122" customFormat="1" ht="18" customHeight="1" x14ac:dyDescent="0.25">
      <c r="A120" s="205" t="str">
        <f>VLOOKUP(B120,'[2]LISTADO ATM'!$A$2:$C$922,3,0)</f>
        <v>NORTE</v>
      </c>
      <c r="B120" s="140">
        <v>604</v>
      </c>
      <c r="C120" s="128" t="str">
        <f>VLOOKUP(B120,'[2]LISTADO ATM'!$A$2:$B$922,2,0)</f>
        <v xml:space="preserve">ATM Oficina Estancia Nueva (Moca) </v>
      </c>
      <c r="D120" s="157" t="s">
        <v>2587</v>
      </c>
      <c r="E120" s="226"/>
    </row>
    <row r="121" spans="1:5" s="108" customFormat="1" ht="18.75" customHeight="1" x14ac:dyDescent="0.25">
      <c r="A121" s="205" t="str">
        <f>VLOOKUP(B121,'[2]LISTADO ATM'!$A$2:$C$922,3,0)</f>
        <v>NORTE</v>
      </c>
      <c r="B121" s="140">
        <v>285</v>
      </c>
      <c r="C121" s="128" t="str">
        <f>VLOOKUP(B121,'[2]LISTADO ATM'!$A$2:$B$922,2,0)</f>
        <v xml:space="preserve">ATM Oficina Camino Real (Puerto Plata) </v>
      </c>
      <c r="D121" s="157" t="s">
        <v>2587</v>
      </c>
      <c r="E121" s="226"/>
    </row>
    <row r="122" spans="1:5" s="114" customFormat="1" ht="18" customHeight="1" thickBot="1" x14ac:dyDescent="0.3">
      <c r="A122" s="227" t="s">
        <v>2463</v>
      </c>
      <c r="B122" s="136">
        <f>COUNT(B111:B121)</f>
        <v>11</v>
      </c>
      <c r="C122" s="228"/>
      <c r="D122" s="228"/>
      <c r="E122" s="229"/>
    </row>
    <row r="123" spans="1:5" s="123" customFormat="1" ht="18" customHeight="1" x14ac:dyDescent="0.25">
      <c r="B123" s="132"/>
      <c r="E123" s="129"/>
    </row>
    <row r="124" spans="1:5" s="123" customFormat="1" ht="18" customHeight="1" x14ac:dyDescent="0.25">
      <c r="B124" s="132"/>
      <c r="E124" s="129"/>
    </row>
    <row r="125" spans="1:5" s="123" customFormat="1" ht="18" customHeight="1" x14ac:dyDescent="0.25">
      <c r="B125" s="132"/>
      <c r="E125" s="129"/>
    </row>
    <row r="126" spans="1:5" s="123" customFormat="1" ht="18" customHeight="1" x14ac:dyDescent="0.25">
      <c r="B126" s="132"/>
      <c r="E126" s="129"/>
    </row>
    <row r="127" spans="1:5" s="123" customFormat="1" ht="18" customHeight="1" x14ac:dyDescent="0.25">
      <c r="B127" s="132"/>
      <c r="E127" s="129"/>
    </row>
    <row r="128" spans="1:5" s="123" customFormat="1" ht="18" customHeight="1" x14ac:dyDescent="0.25">
      <c r="B128" s="132"/>
      <c r="E128" s="129"/>
    </row>
    <row r="129" spans="1:5" s="123" customFormat="1" ht="18" customHeight="1" x14ac:dyDescent="0.25">
      <c r="B129" s="132"/>
      <c r="E129" s="129"/>
    </row>
    <row r="130" spans="1:5" s="123" customFormat="1" ht="18" customHeight="1" x14ac:dyDescent="0.25">
      <c r="B130" s="132"/>
      <c r="E130" s="129"/>
    </row>
    <row r="131" spans="1:5" s="123" customFormat="1" ht="18" customHeight="1" x14ac:dyDescent="0.25">
      <c r="B131" s="132"/>
      <c r="E131" s="129"/>
    </row>
    <row r="132" spans="1:5" s="123" customFormat="1" ht="18" customHeight="1" x14ac:dyDescent="0.25">
      <c r="B132" s="132"/>
      <c r="E132" s="129"/>
    </row>
    <row r="133" spans="1:5" s="123" customFormat="1" ht="18" customHeight="1" x14ac:dyDescent="0.25">
      <c r="B133" s="132"/>
      <c r="E133" s="129"/>
    </row>
    <row r="134" spans="1:5" s="123" customFormat="1" ht="18" customHeight="1" x14ac:dyDescent="0.25">
      <c r="B134" s="132"/>
      <c r="E134" s="129"/>
    </row>
    <row r="135" spans="1:5" s="123" customFormat="1" ht="18" customHeight="1" x14ac:dyDescent="0.25">
      <c r="B135" s="132"/>
      <c r="E135" s="129"/>
    </row>
    <row r="136" spans="1:5" s="123" customFormat="1" ht="18" customHeight="1" x14ac:dyDescent="0.25">
      <c r="B136" s="132"/>
      <c r="E136" s="129"/>
    </row>
    <row r="137" spans="1:5" s="123" customFormat="1" ht="18" customHeight="1" x14ac:dyDescent="0.25">
      <c r="B137" s="132"/>
      <c r="E137" s="129"/>
    </row>
    <row r="138" spans="1:5" s="123" customFormat="1" ht="18" customHeight="1" x14ac:dyDescent="0.25">
      <c r="B138" s="132"/>
      <c r="E138" s="129"/>
    </row>
    <row r="139" spans="1:5" s="123" customFormat="1" ht="18" customHeight="1" x14ac:dyDescent="0.25">
      <c r="B139" s="132"/>
      <c r="E139" s="129"/>
    </row>
    <row r="140" spans="1:5" s="123" customFormat="1" ht="18" customHeight="1" x14ac:dyDescent="0.25">
      <c r="B140" s="132"/>
      <c r="E140" s="129"/>
    </row>
    <row r="141" spans="1:5" s="123" customFormat="1" ht="18" customHeight="1" x14ac:dyDescent="0.25">
      <c r="B141" s="132"/>
      <c r="E141" s="129"/>
    </row>
    <row r="142" spans="1:5" s="123" customFormat="1" ht="18" customHeight="1" x14ac:dyDescent="0.25">
      <c r="B142" s="132"/>
      <c r="E142" s="129"/>
    </row>
    <row r="143" spans="1:5" s="123" customFormat="1" ht="18" customHeight="1" x14ac:dyDescent="0.25">
      <c r="B143" s="132"/>
      <c r="E143" s="129"/>
    </row>
    <row r="144" spans="1:5" s="114" customFormat="1" x14ac:dyDescent="0.25">
      <c r="A144" s="123"/>
      <c r="B144" s="132"/>
      <c r="C144" s="123"/>
      <c r="D144" s="123"/>
      <c r="E144" s="129"/>
    </row>
    <row r="145" spans="1:5" s="114" customFormat="1" ht="18.75" customHeight="1" x14ac:dyDescent="0.25">
      <c r="A145" s="123"/>
      <c r="B145" s="132"/>
      <c r="C145" s="123"/>
      <c r="D145" s="123"/>
      <c r="E145" s="129"/>
    </row>
    <row r="146" spans="1:5" s="108" customFormat="1" ht="18.75" customHeight="1" x14ac:dyDescent="0.25">
      <c r="A146" s="123"/>
      <c r="B146" s="132"/>
      <c r="C146" s="123"/>
      <c r="D146" s="123"/>
      <c r="E146" s="129"/>
    </row>
    <row r="147" spans="1:5" s="108" customFormat="1" ht="18" customHeight="1" x14ac:dyDescent="0.25">
      <c r="A147" s="123"/>
      <c r="B147" s="132"/>
      <c r="C147" s="123"/>
      <c r="D147" s="123"/>
      <c r="E147" s="129"/>
    </row>
    <row r="148" spans="1:5" s="114" customFormat="1" ht="18" customHeight="1" x14ac:dyDescent="0.25">
      <c r="A148" s="123"/>
      <c r="B148" s="132"/>
      <c r="C148" s="123"/>
      <c r="D148" s="123"/>
      <c r="E148" s="129"/>
    </row>
    <row r="149" spans="1:5" s="114" customFormat="1" ht="18" customHeight="1" x14ac:dyDescent="0.25">
      <c r="A149" s="123"/>
      <c r="B149" s="132"/>
      <c r="C149" s="123"/>
      <c r="D149" s="123"/>
      <c r="E149" s="129"/>
    </row>
    <row r="150" spans="1:5" s="108" customFormat="1" x14ac:dyDescent="0.25">
      <c r="A150" s="123"/>
      <c r="B150" s="132"/>
      <c r="C150" s="123"/>
      <c r="D150" s="123"/>
      <c r="E150" s="129"/>
    </row>
    <row r="151" spans="1:5" s="108" customFormat="1" ht="18.75" customHeight="1" x14ac:dyDescent="0.25">
      <c r="A151" s="123"/>
      <c r="B151" s="132"/>
      <c r="C151" s="123"/>
      <c r="D151" s="123"/>
      <c r="E151" s="129"/>
    </row>
    <row r="152" spans="1:5" s="108" customFormat="1" ht="18.75" customHeight="1" x14ac:dyDescent="0.25">
      <c r="A152" s="123"/>
      <c r="B152" s="132"/>
      <c r="C152" s="123"/>
      <c r="D152" s="123"/>
      <c r="E152" s="129"/>
    </row>
    <row r="153" spans="1:5" s="108" customFormat="1" x14ac:dyDescent="0.25">
      <c r="A153" s="123"/>
      <c r="B153" s="132"/>
      <c r="C153" s="123"/>
      <c r="D153" s="123"/>
      <c r="E153" s="129"/>
    </row>
    <row r="154" spans="1:5" s="114" customFormat="1" ht="18" customHeight="1" x14ac:dyDescent="0.25">
      <c r="A154" s="123"/>
      <c r="B154" s="132"/>
      <c r="C154" s="123"/>
      <c r="D154" s="123"/>
      <c r="E154" s="129"/>
    </row>
    <row r="155" spans="1:5" s="114" customFormat="1" ht="18.75" customHeight="1" x14ac:dyDescent="0.25">
      <c r="A155" s="123"/>
      <c r="B155" s="132"/>
      <c r="C155" s="123"/>
      <c r="D155" s="123"/>
      <c r="E155" s="129"/>
    </row>
    <row r="156" spans="1:5" s="114" customFormat="1" x14ac:dyDescent="0.25">
      <c r="A156" s="123"/>
      <c r="B156" s="132"/>
      <c r="C156" s="123"/>
      <c r="D156" s="123"/>
      <c r="E156" s="129"/>
    </row>
    <row r="157" spans="1:5" s="108" customFormat="1" ht="18" customHeight="1" x14ac:dyDescent="0.25">
      <c r="A157" s="123"/>
      <c r="B157" s="132"/>
      <c r="C157" s="123"/>
      <c r="D157" s="123"/>
      <c r="E157" s="129"/>
    </row>
    <row r="158" spans="1:5" s="108" customFormat="1" ht="18.75" customHeight="1" x14ac:dyDescent="0.25">
      <c r="A158" s="123"/>
      <c r="B158" s="132"/>
      <c r="C158" s="123"/>
      <c r="D158" s="123"/>
      <c r="E158" s="129"/>
    </row>
    <row r="159" spans="1:5" s="108" customFormat="1" ht="18" customHeight="1" x14ac:dyDescent="0.25">
      <c r="A159" s="123"/>
      <c r="B159" s="132"/>
      <c r="C159" s="123"/>
      <c r="D159" s="123"/>
      <c r="E159" s="129"/>
    </row>
    <row r="160" spans="1:5" s="108" customFormat="1" x14ac:dyDescent="0.25">
      <c r="A160" s="123"/>
      <c r="B160" s="132"/>
      <c r="C160" s="123"/>
      <c r="D160" s="123"/>
      <c r="E160" s="129"/>
    </row>
    <row r="161" spans="1:5" s="108" customFormat="1" ht="18.75" customHeight="1" x14ac:dyDescent="0.25">
      <c r="A161" s="123"/>
      <c r="B161" s="132"/>
      <c r="C161" s="123"/>
      <c r="D161" s="123"/>
      <c r="E161" s="129"/>
    </row>
    <row r="162" spans="1:5" s="108" customFormat="1" ht="18" customHeight="1" x14ac:dyDescent="0.25">
      <c r="A162" s="123"/>
      <c r="B162" s="132"/>
      <c r="C162" s="123"/>
      <c r="D162" s="123"/>
      <c r="E162" s="129"/>
    </row>
    <row r="163" spans="1:5" x14ac:dyDescent="0.25">
      <c r="A163" s="123"/>
      <c r="B163" s="132"/>
      <c r="C163" s="123"/>
      <c r="D163" s="123"/>
      <c r="E163" s="129"/>
    </row>
    <row r="164" spans="1:5" x14ac:dyDescent="0.25">
      <c r="A164" s="123"/>
      <c r="B164" s="132"/>
      <c r="C164" s="123"/>
      <c r="D164" s="123"/>
      <c r="E164" s="129"/>
    </row>
    <row r="165" spans="1:5" ht="18" customHeight="1" x14ac:dyDescent="0.25">
      <c r="A165" s="123"/>
      <c r="B165" s="132"/>
      <c r="C165" s="123"/>
      <c r="D165" s="123"/>
      <c r="E165" s="129"/>
    </row>
    <row r="166" spans="1:5" ht="18" customHeight="1" x14ac:dyDescent="0.25">
      <c r="A166" s="123"/>
      <c r="B166" s="132"/>
      <c r="C166" s="123"/>
      <c r="D166" s="123"/>
      <c r="E166" s="129"/>
    </row>
    <row r="167" spans="1:5" x14ac:dyDescent="0.25">
      <c r="A167" s="123"/>
      <c r="B167" s="132"/>
      <c r="C167" s="123"/>
      <c r="D167" s="123"/>
      <c r="E167" s="129"/>
    </row>
    <row r="168" spans="1:5" ht="18.75" customHeight="1" x14ac:dyDescent="0.25">
      <c r="A168" s="123"/>
      <c r="B168" s="132"/>
      <c r="C168" s="123"/>
      <c r="D168" s="123"/>
      <c r="E168" s="129"/>
    </row>
    <row r="169" spans="1:5" x14ac:dyDescent="0.25">
      <c r="A169" s="123"/>
      <c r="B169" s="132"/>
      <c r="C169" s="123"/>
      <c r="D169" s="123"/>
      <c r="E169" s="129"/>
    </row>
    <row r="170" spans="1:5" x14ac:dyDescent="0.25">
      <c r="A170" s="123"/>
      <c r="B170" s="132"/>
      <c r="C170" s="123"/>
      <c r="D170" s="123"/>
      <c r="E170" s="129"/>
    </row>
    <row r="171" spans="1:5" s="108" customFormat="1" ht="18.75" customHeight="1" x14ac:dyDescent="0.25">
      <c r="A171" s="123"/>
      <c r="B171" s="132"/>
      <c r="C171" s="123"/>
      <c r="D171" s="123"/>
      <c r="E171" s="129"/>
    </row>
    <row r="172" spans="1:5" s="108" customFormat="1" ht="18" customHeight="1" x14ac:dyDescent="0.25">
      <c r="A172" s="123"/>
      <c r="B172" s="132"/>
      <c r="C172" s="123"/>
      <c r="D172" s="123"/>
      <c r="E172" s="129"/>
    </row>
    <row r="173" spans="1:5" s="108" customFormat="1" x14ac:dyDescent="0.25">
      <c r="A173" s="123"/>
      <c r="B173" s="132"/>
      <c r="C173" s="123"/>
      <c r="D173" s="123"/>
      <c r="E173" s="129"/>
    </row>
    <row r="174" spans="1:5" x14ac:dyDescent="0.25">
      <c r="A174" s="123"/>
      <c r="B174" s="132"/>
      <c r="C174" s="123"/>
      <c r="D174" s="123"/>
      <c r="E174" s="129"/>
    </row>
    <row r="175" spans="1:5" x14ac:dyDescent="0.25">
      <c r="A175" s="123"/>
      <c r="B175" s="132"/>
      <c r="C175" s="123"/>
      <c r="D175" s="123"/>
      <c r="E175" s="129"/>
    </row>
    <row r="176" spans="1:5" x14ac:dyDescent="0.25">
      <c r="A176" s="123"/>
      <c r="B176" s="132"/>
      <c r="C176" s="123"/>
      <c r="D176" s="123"/>
      <c r="E176" s="129"/>
    </row>
    <row r="177" spans="1:5" x14ac:dyDescent="0.25">
      <c r="A177" s="123"/>
      <c r="B177" s="132"/>
      <c r="C177" s="123"/>
      <c r="D177" s="123"/>
      <c r="E177" s="129"/>
    </row>
    <row r="178" spans="1:5" x14ac:dyDescent="0.25">
      <c r="A178" s="123"/>
      <c r="B178" s="132"/>
      <c r="C178" s="123"/>
      <c r="D178" s="123"/>
      <c r="E178" s="129"/>
    </row>
    <row r="179" spans="1:5" x14ac:dyDescent="0.25">
      <c r="A179" s="123"/>
      <c r="B179" s="132"/>
      <c r="C179" s="123"/>
      <c r="D179" s="123"/>
      <c r="E179" s="129"/>
    </row>
    <row r="180" spans="1:5" ht="18.75" customHeight="1" x14ac:dyDescent="0.25">
      <c r="A180" s="123"/>
      <c r="B180" s="132"/>
      <c r="C180" s="123"/>
      <c r="D180" s="123"/>
      <c r="E180" s="129"/>
    </row>
    <row r="181" spans="1:5" x14ac:dyDescent="0.25">
      <c r="A181" s="123"/>
      <c r="B181" s="132"/>
      <c r="C181" s="123"/>
      <c r="D181" s="123"/>
      <c r="E181" s="129"/>
    </row>
    <row r="182" spans="1:5" x14ac:dyDescent="0.25">
      <c r="A182" s="123"/>
      <c r="B182" s="132"/>
      <c r="C182" s="123"/>
      <c r="D182" s="123"/>
      <c r="E182" s="129"/>
    </row>
    <row r="183" spans="1:5" ht="18.75" customHeight="1" x14ac:dyDescent="0.25">
      <c r="A183" s="123"/>
      <c r="B183" s="132"/>
      <c r="C183" s="123"/>
      <c r="D183" s="123"/>
      <c r="E183" s="129"/>
    </row>
    <row r="184" spans="1:5" ht="18.75" customHeight="1" x14ac:dyDescent="0.25">
      <c r="A184" s="123"/>
      <c r="B184" s="132"/>
      <c r="C184" s="123"/>
      <c r="D184" s="123"/>
      <c r="E184" s="129"/>
    </row>
    <row r="185" spans="1:5" x14ac:dyDescent="0.25">
      <c r="A185" s="123"/>
      <c r="B185" s="132"/>
      <c r="C185" s="123"/>
      <c r="D185" s="123"/>
      <c r="E185" s="129"/>
    </row>
    <row r="186" spans="1:5" x14ac:dyDescent="0.25">
      <c r="A186" s="123"/>
      <c r="B186" s="132"/>
      <c r="C186" s="123"/>
      <c r="D186" s="123"/>
      <c r="E186" s="129"/>
    </row>
    <row r="187" spans="1:5" ht="18.75" customHeight="1" x14ac:dyDescent="0.25">
      <c r="A187" s="123"/>
      <c r="B187" s="132"/>
      <c r="C187" s="123"/>
      <c r="D187" s="123"/>
      <c r="E187" s="129"/>
    </row>
    <row r="188" spans="1:5" x14ac:dyDescent="0.25">
      <c r="A188" s="123"/>
      <c r="B188" s="132"/>
      <c r="C188" s="123"/>
      <c r="D188" s="123"/>
      <c r="E188" s="129"/>
    </row>
    <row r="189" spans="1:5" x14ac:dyDescent="0.25">
      <c r="A189" s="123"/>
      <c r="B189" s="132"/>
      <c r="C189" s="123"/>
      <c r="D189" s="123"/>
      <c r="E189" s="129"/>
    </row>
    <row r="190" spans="1:5" x14ac:dyDescent="0.25">
      <c r="A190" s="123"/>
      <c r="B190" s="132"/>
      <c r="C190" s="123"/>
      <c r="D190" s="123"/>
      <c r="E190" s="129"/>
    </row>
    <row r="191" spans="1:5" x14ac:dyDescent="0.25">
      <c r="A191" s="123"/>
      <c r="B191" s="132"/>
      <c r="C191" s="123"/>
      <c r="D191" s="123"/>
      <c r="E191" s="129"/>
    </row>
    <row r="192" spans="1:5" x14ac:dyDescent="0.25">
      <c r="A192" s="123"/>
      <c r="B192" s="132"/>
      <c r="C192" s="123"/>
      <c r="D192" s="123"/>
      <c r="E192" s="129"/>
    </row>
    <row r="193" spans="1:5" x14ac:dyDescent="0.25">
      <c r="A193" s="123"/>
      <c r="B193" s="132"/>
      <c r="C193" s="123"/>
      <c r="D193" s="123"/>
      <c r="E193" s="129"/>
    </row>
    <row r="194" spans="1:5" x14ac:dyDescent="0.25">
      <c r="A194" s="123"/>
      <c r="B194" s="132"/>
      <c r="C194" s="123"/>
      <c r="D194" s="123"/>
      <c r="E194" s="129"/>
    </row>
    <row r="195" spans="1:5" x14ac:dyDescent="0.25">
      <c r="A195" s="123"/>
      <c r="B195" s="132"/>
      <c r="C195" s="123"/>
      <c r="D195" s="123"/>
      <c r="E195" s="129"/>
    </row>
    <row r="196" spans="1:5" x14ac:dyDescent="0.25">
      <c r="A196" s="123"/>
      <c r="B196" s="132"/>
      <c r="C196" s="123"/>
      <c r="D196" s="123"/>
      <c r="E196" s="129"/>
    </row>
    <row r="197" spans="1:5" x14ac:dyDescent="0.25">
      <c r="A197" s="123"/>
      <c r="B197" s="132"/>
      <c r="C197" s="123"/>
      <c r="D197" s="123"/>
      <c r="E197" s="129"/>
    </row>
    <row r="198" spans="1:5" x14ac:dyDescent="0.25">
      <c r="A198" s="123"/>
      <c r="B198" s="132"/>
      <c r="C198" s="123"/>
      <c r="D198" s="123"/>
      <c r="E198" s="129"/>
    </row>
    <row r="199" spans="1:5" x14ac:dyDescent="0.25">
      <c r="A199" s="123"/>
      <c r="B199" s="132"/>
      <c r="C199" s="123"/>
      <c r="D199" s="123"/>
      <c r="E199" s="129"/>
    </row>
    <row r="200" spans="1:5" x14ac:dyDescent="0.25">
      <c r="A200" s="123"/>
      <c r="B200" s="132"/>
      <c r="C200" s="123"/>
      <c r="D200" s="123"/>
      <c r="E200" s="129"/>
    </row>
    <row r="201" spans="1:5" x14ac:dyDescent="0.25">
      <c r="A201" s="123"/>
      <c r="B201" s="132"/>
      <c r="C201" s="123"/>
      <c r="D201" s="123"/>
      <c r="E201" s="129"/>
    </row>
    <row r="202" spans="1:5" x14ac:dyDescent="0.25">
      <c r="A202" s="123"/>
      <c r="B202" s="132"/>
      <c r="C202" s="123"/>
      <c r="D202" s="123"/>
      <c r="E202" s="129"/>
    </row>
    <row r="203" spans="1:5" x14ac:dyDescent="0.25">
      <c r="A203" s="123"/>
      <c r="B203" s="132"/>
      <c r="C203" s="123"/>
      <c r="D203" s="123"/>
      <c r="E203" s="129"/>
    </row>
    <row r="204" spans="1:5" x14ac:dyDescent="0.25">
      <c r="A204" s="123"/>
      <c r="B204" s="132"/>
      <c r="C204" s="123"/>
      <c r="D204" s="123"/>
      <c r="E204" s="129"/>
    </row>
    <row r="205" spans="1:5" x14ac:dyDescent="0.25">
      <c r="A205" s="123"/>
      <c r="B205" s="132"/>
      <c r="C205" s="123"/>
      <c r="D205" s="123"/>
      <c r="E205" s="129"/>
    </row>
    <row r="206" spans="1:5" x14ac:dyDescent="0.25">
      <c r="A206" s="123"/>
      <c r="B206" s="132"/>
      <c r="C206" s="123"/>
      <c r="D206" s="123"/>
      <c r="E206" s="129"/>
    </row>
    <row r="207" spans="1:5" x14ac:dyDescent="0.25">
      <c r="A207" s="123"/>
      <c r="B207" s="132"/>
      <c r="C207" s="123"/>
      <c r="D207" s="123"/>
      <c r="E207" s="129"/>
    </row>
    <row r="208" spans="1:5" x14ac:dyDescent="0.25">
      <c r="A208" s="123"/>
      <c r="B208" s="132"/>
      <c r="C208" s="123"/>
      <c r="D208" s="123"/>
      <c r="E208" s="129"/>
    </row>
    <row r="209" spans="1:5" x14ac:dyDescent="0.25">
      <c r="A209" s="123"/>
      <c r="B209" s="132"/>
      <c r="C209" s="123"/>
      <c r="D209" s="123"/>
      <c r="E209" s="129"/>
    </row>
    <row r="210" spans="1:5" x14ac:dyDescent="0.25">
      <c r="A210" s="123"/>
      <c r="B210" s="132"/>
      <c r="C210" s="123"/>
      <c r="D210" s="123"/>
      <c r="E210" s="129"/>
    </row>
    <row r="211" spans="1:5" x14ac:dyDescent="0.25">
      <c r="A211" s="123"/>
      <c r="B211" s="132"/>
      <c r="C211" s="123"/>
      <c r="D211" s="123"/>
      <c r="E211" s="129"/>
    </row>
    <row r="212" spans="1:5" x14ac:dyDescent="0.25">
      <c r="A212" s="123"/>
      <c r="B212" s="132"/>
      <c r="C212" s="123"/>
      <c r="D212" s="123"/>
      <c r="E212" s="129"/>
    </row>
    <row r="213" spans="1:5" x14ac:dyDescent="0.25">
      <c r="A213" s="123"/>
      <c r="B213" s="132"/>
      <c r="C213" s="123"/>
      <c r="D213" s="123"/>
      <c r="E213" s="129"/>
    </row>
    <row r="214" spans="1:5" x14ac:dyDescent="0.25">
      <c r="A214" s="123"/>
      <c r="B214" s="132"/>
      <c r="C214" s="123"/>
      <c r="D214" s="123"/>
      <c r="E214" s="129"/>
    </row>
    <row r="215" spans="1:5" x14ac:dyDescent="0.25">
      <c r="A215" s="123"/>
      <c r="B215" s="132"/>
      <c r="C215" s="123"/>
      <c r="D215" s="123"/>
      <c r="E215" s="129"/>
    </row>
    <row r="216" spans="1:5" x14ac:dyDescent="0.25">
      <c r="A216" s="123"/>
      <c r="B216" s="132"/>
      <c r="C216" s="123"/>
      <c r="D216" s="123"/>
      <c r="E216" s="129"/>
    </row>
    <row r="217" spans="1:5" x14ac:dyDescent="0.25">
      <c r="A217" s="123"/>
      <c r="B217" s="132"/>
      <c r="C217" s="123"/>
      <c r="D217" s="123"/>
      <c r="E217" s="129"/>
    </row>
    <row r="218" spans="1:5" x14ac:dyDescent="0.25">
      <c r="A218" s="123"/>
      <c r="B218" s="132"/>
      <c r="C218" s="123"/>
      <c r="D218" s="123"/>
      <c r="E218" s="129"/>
    </row>
    <row r="219" spans="1:5" x14ac:dyDescent="0.25">
      <c r="A219" s="123"/>
      <c r="B219" s="132"/>
      <c r="C219" s="123"/>
      <c r="D219" s="123"/>
      <c r="E219" s="129"/>
    </row>
    <row r="220" spans="1:5" x14ac:dyDescent="0.25">
      <c r="A220" s="123"/>
      <c r="B220" s="132"/>
      <c r="C220" s="123"/>
      <c r="D220" s="123"/>
      <c r="E220" s="129"/>
    </row>
    <row r="221" spans="1:5" x14ac:dyDescent="0.25">
      <c r="A221" s="123"/>
      <c r="B221" s="132"/>
      <c r="C221" s="123"/>
      <c r="D221" s="123"/>
      <c r="E221" s="129"/>
    </row>
    <row r="222" spans="1:5" x14ac:dyDescent="0.25">
      <c r="A222" s="123"/>
      <c r="B222" s="132"/>
      <c r="C222" s="123"/>
      <c r="D222" s="123"/>
      <c r="E222" s="129"/>
    </row>
    <row r="223" spans="1:5" x14ac:dyDescent="0.25">
      <c r="A223" s="123"/>
      <c r="B223" s="132"/>
      <c r="C223" s="123"/>
      <c r="D223" s="123"/>
      <c r="E223" s="129"/>
    </row>
    <row r="224" spans="1:5" x14ac:dyDescent="0.25">
      <c r="A224" s="123"/>
      <c r="B224" s="132"/>
      <c r="C224" s="123"/>
      <c r="D224" s="123"/>
      <c r="E224" s="129"/>
    </row>
    <row r="225" spans="1:5" x14ac:dyDescent="0.25">
      <c r="A225" s="123"/>
      <c r="B225" s="132"/>
      <c r="C225" s="123"/>
      <c r="D225" s="123"/>
      <c r="E225" s="129"/>
    </row>
    <row r="226" spans="1:5" x14ac:dyDescent="0.25">
      <c r="A226" s="123"/>
      <c r="B226" s="132"/>
      <c r="C226" s="123"/>
      <c r="D226" s="123"/>
      <c r="E226" s="129"/>
    </row>
    <row r="227" spans="1:5" x14ac:dyDescent="0.25">
      <c r="A227" s="123"/>
      <c r="B227" s="132"/>
      <c r="C227" s="123"/>
      <c r="D227" s="123"/>
      <c r="E227" s="129"/>
    </row>
    <row r="228" spans="1:5" x14ac:dyDescent="0.25">
      <c r="A228" s="123"/>
      <c r="B228" s="132"/>
      <c r="C228" s="123"/>
      <c r="D228" s="123"/>
      <c r="E228" s="129"/>
    </row>
    <row r="229" spans="1:5" x14ac:dyDescent="0.25">
      <c r="A229" s="123"/>
      <c r="B229" s="132"/>
      <c r="C229" s="123"/>
      <c r="D229" s="123"/>
      <c r="E229" s="129"/>
    </row>
    <row r="230" spans="1:5" x14ac:dyDescent="0.25">
      <c r="A230" s="123"/>
      <c r="B230" s="132"/>
      <c r="C230" s="123"/>
      <c r="D230" s="123"/>
      <c r="E230" s="129"/>
    </row>
    <row r="231" spans="1:5" x14ac:dyDescent="0.25">
      <c r="A231" s="123"/>
      <c r="B231" s="132"/>
      <c r="C231" s="123"/>
      <c r="D231" s="123"/>
      <c r="E231" s="129"/>
    </row>
    <row r="232" spans="1:5" x14ac:dyDescent="0.25">
      <c r="A232" s="123"/>
      <c r="B232" s="132"/>
      <c r="C232" s="123"/>
      <c r="D232" s="123"/>
      <c r="E232" s="129"/>
    </row>
    <row r="233" spans="1:5" x14ac:dyDescent="0.25">
      <c r="A233" s="123"/>
      <c r="B233" s="132"/>
      <c r="C233" s="123"/>
      <c r="D233" s="123"/>
      <c r="E233" s="129"/>
    </row>
    <row r="234" spans="1:5" x14ac:dyDescent="0.25">
      <c r="A234" s="123"/>
      <c r="B234" s="132"/>
      <c r="C234" s="123"/>
      <c r="D234" s="123"/>
      <c r="E234" s="129"/>
    </row>
    <row r="235" spans="1:5" x14ac:dyDescent="0.25">
      <c r="A235" s="123"/>
      <c r="B235" s="132"/>
      <c r="C235" s="123"/>
      <c r="D235" s="123"/>
      <c r="E235" s="129"/>
    </row>
    <row r="236" spans="1:5" x14ac:dyDescent="0.25">
      <c r="A236" s="123"/>
      <c r="B236" s="132"/>
      <c r="C236" s="123"/>
      <c r="D236" s="123"/>
      <c r="E236" s="129"/>
    </row>
    <row r="237" spans="1:5" x14ac:dyDescent="0.25">
      <c r="A237" s="123"/>
      <c r="B237" s="132"/>
      <c r="C237" s="123"/>
      <c r="D237" s="123"/>
      <c r="E237" s="129"/>
    </row>
    <row r="238" spans="1:5" x14ac:dyDescent="0.25">
      <c r="A238" s="123"/>
      <c r="B238" s="132"/>
      <c r="C238" s="123"/>
      <c r="D238" s="123"/>
      <c r="E238" s="129"/>
    </row>
    <row r="239" spans="1:5" x14ac:dyDescent="0.25">
      <c r="A239" s="123"/>
      <c r="B239" s="132"/>
      <c r="C239" s="123"/>
      <c r="D239" s="123"/>
      <c r="E239" s="129"/>
    </row>
    <row r="240" spans="1:5" x14ac:dyDescent="0.25">
      <c r="A240" s="123"/>
      <c r="B240" s="132"/>
      <c r="C240" s="123"/>
      <c r="D240" s="123"/>
      <c r="E240" s="129"/>
    </row>
    <row r="241" spans="1:5" x14ac:dyDescent="0.25">
      <c r="A241" s="123"/>
      <c r="B241" s="132"/>
      <c r="C241" s="123"/>
      <c r="D241" s="123"/>
      <c r="E241" s="129"/>
    </row>
    <row r="242" spans="1:5" x14ac:dyDescent="0.25">
      <c r="A242" s="123"/>
      <c r="B242" s="132"/>
      <c r="C242" s="123"/>
      <c r="D242" s="123"/>
      <c r="E242" s="129"/>
    </row>
    <row r="243" spans="1:5" x14ac:dyDescent="0.25">
      <c r="A243" s="123"/>
      <c r="B243" s="132"/>
      <c r="C243" s="123"/>
      <c r="D243" s="123"/>
      <c r="E243" s="129"/>
    </row>
    <row r="244" spans="1:5" x14ac:dyDescent="0.25">
      <c r="A244" s="123"/>
      <c r="B244" s="132"/>
      <c r="C244" s="123"/>
      <c r="D244" s="123"/>
      <c r="E244" s="129"/>
    </row>
    <row r="245" spans="1:5" x14ac:dyDescent="0.25">
      <c r="A245" s="123"/>
      <c r="B245" s="132"/>
      <c r="C245" s="123"/>
      <c r="D245" s="123"/>
      <c r="E245" s="129"/>
    </row>
    <row r="246" spans="1:5" x14ac:dyDescent="0.25">
      <c r="A246" s="123"/>
      <c r="B246" s="132"/>
      <c r="C246" s="123"/>
      <c r="D246" s="123"/>
      <c r="E246" s="129"/>
    </row>
    <row r="247" spans="1:5" x14ac:dyDescent="0.25">
      <c r="A247" s="123"/>
      <c r="B247" s="132"/>
      <c r="C247" s="123"/>
      <c r="D247" s="123"/>
      <c r="E247" s="129"/>
    </row>
    <row r="248" spans="1:5" x14ac:dyDescent="0.25">
      <c r="A248" s="123"/>
      <c r="B248" s="132"/>
      <c r="C248" s="123"/>
      <c r="D248" s="123"/>
      <c r="E248" s="129"/>
    </row>
    <row r="249" spans="1:5" x14ac:dyDescent="0.25">
      <c r="A249" s="123"/>
      <c r="B249" s="132"/>
      <c r="C249" s="123"/>
      <c r="D249" s="123"/>
      <c r="E249" s="129"/>
    </row>
    <row r="250" spans="1:5" x14ac:dyDescent="0.25">
      <c r="A250" s="123"/>
      <c r="B250" s="132"/>
      <c r="C250" s="123"/>
      <c r="D250" s="123"/>
      <c r="E250" s="129"/>
    </row>
    <row r="251" spans="1:5" x14ac:dyDescent="0.25">
      <c r="A251" s="123"/>
      <c r="B251" s="132"/>
      <c r="C251" s="123"/>
      <c r="D251" s="123"/>
      <c r="E251" s="129"/>
    </row>
    <row r="252" spans="1:5" x14ac:dyDescent="0.25">
      <c r="A252" s="123"/>
      <c r="B252" s="132"/>
      <c r="C252" s="123"/>
      <c r="D252" s="123"/>
      <c r="E252" s="129"/>
    </row>
    <row r="253" spans="1:5" x14ac:dyDescent="0.25">
      <c r="A253" s="123"/>
      <c r="B253" s="132"/>
      <c r="C253" s="123"/>
      <c r="D253" s="123"/>
      <c r="E253" s="129"/>
    </row>
    <row r="254" spans="1:5" x14ac:dyDescent="0.25">
      <c r="A254" s="123"/>
      <c r="B254" s="132"/>
      <c r="C254" s="123"/>
      <c r="D254" s="123"/>
      <c r="E254" s="129"/>
    </row>
    <row r="255" spans="1:5" x14ac:dyDescent="0.25">
      <c r="A255" s="123"/>
      <c r="B255" s="132"/>
      <c r="C255" s="123"/>
      <c r="D255" s="123"/>
      <c r="E255" s="129"/>
    </row>
    <row r="256" spans="1:5" x14ac:dyDescent="0.25">
      <c r="A256" s="123"/>
      <c r="B256" s="132"/>
      <c r="C256" s="123"/>
      <c r="D256" s="123"/>
      <c r="E256" s="129"/>
    </row>
    <row r="257" spans="1:5" x14ac:dyDescent="0.25">
      <c r="A257" s="123"/>
      <c r="B257" s="132"/>
      <c r="C257" s="123"/>
      <c r="D257" s="123"/>
      <c r="E257" s="129"/>
    </row>
    <row r="258" spans="1:5" x14ac:dyDescent="0.25">
      <c r="A258" s="123"/>
      <c r="B258" s="132"/>
      <c r="C258" s="123"/>
      <c r="D258" s="123"/>
      <c r="E258" s="129"/>
    </row>
    <row r="259" spans="1:5" x14ac:dyDescent="0.25">
      <c r="A259" s="123"/>
      <c r="B259" s="132"/>
      <c r="C259" s="123"/>
      <c r="D259" s="123"/>
      <c r="E259" s="129"/>
    </row>
    <row r="260" spans="1:5" x14ac:dyDescent="0.25">
      <c r="A260" s="123"/>
      <c r="B260" s="132"/>
      <c r="C260" s="123"/>
      <c r="D260" s="123"/>
      <c r="E260" s="129"/>
    </row>
    <row r="261" spans="1:5" x14ac:dyDescent="0.25">
      <c r="A261" s="123"/>
      <c r="B261" s="132"/>
      <c r="C261" s="123"/>
      <c r="D261" s="123"/>
      <c r="E261" s="129"/>
    </row>
    <row r="262" spans="1:5" x14ac:dyDescent="0.25">
      <c r="A262" s="123"/>
      <c r="B262" s="132"/>
      <c r="C262" s="123"/>
      <c r="D262" s="123"/>
      <c r="E262" s="129"/>
    </row>
    <row r="263" spans="1:5" x14ac:dyDescent="0.25">
      <c r="A263" s="123"/>
      <c r="B263" s="132"/>
      <c r="C263" s="123"/>
      <c r="D263" s="123"/>
      <c r="E263" s="129"/>
    </row>
    <row r="264" spans="1:5" x14ac:dyDescent="0.25">
      <c r="A264" s="123"/>
      <c r="B264" s="132"/>
      <c r="C264" s="123"/>
      <c r="D264" s="123"/>
      <c r="E264" s="129"/>
    </row>
    <row r="265" spans="1:5" x14ac:dyDescent="0.25">
      <c r="A265" s="123"/>
      <c r="B265" s="132"/>
      <c r="C265" s="123"/>
      <c r="D265" s="123"/>
      <c r="E265" s="129"/>
    </row>
    <row r="266" spans="1:5" x14ac:dyDescent="0.25">
      <c r="A266" s="123"/>
      <c r="B266" s="132"/>
      <c r="C266" s="123"/>
      <c r="D266" s="123"/>
      <c r="E266" s="129"/>
    </row>
    <row r="267" spans="1:5" x14ac:dyDescent="0.25">
      <c r="A267" s="123"/>
      <c r="B267" s="132"/>
      <c r="C267" s="123"/>
      <c r="D267" s="123"/>
      <c r="E267" s="129"/>
    </row>
    <row r="268" spans="1:5" x14ac:dyDescent="0.25">
      <c r="A268" s="123"/>
      <c r="B268" s="132"/>
      <c r="C268" s="123"/>
      <c r="D268" s="123"/>
      <c r="E268" s="129"/>
    </row>
    <row r="269" spans="1:5" x14ac:dyDescent="0.25">
      <c r="A269" s="123"/>
      <c r="B269" s="132"/>
      <c r="C269" s="123"/>
      <c r="D269" s="123"/>
      <c r="E269" s="129"/>
    </row>
    <row r="270" spans="1:5" x14ac:dyDescent="0.25">
      <c r="A270" s="123"/>
      <c r="B270" s="132"/>
      <c r="C270" s="123"/>
      <c r="D270" s="123"/>
      <c r="E270" s="129"/>
    </row>
    <row r="271" spans="1:5" x14ac:dyDescent="0.25">
      <c r="A271" s="123"/>
      <c r="B271" s="132"/>
      <c r="C271" s="123"/>
      <c r="D271" s="123"/>
      <c r="E271" s="129"/>
    </row>
    <row r="272" spans="1:5" x14ac:dyDescent="0.25">
      <c r="A272" s="123"/>
      <c r="B272" s="132"/>
      <c r="C272" s="123"/>
      <c r="D272" s="123"/>
      <c r="E272" s="129"/>
    </row>
    <row r="273" spans="1:5" x14ac:dyDescent="0.25">
      <c r="A273" s="123"/>
      <c r="B273" s="132"/>
      <c r="C273" s="123"/>
      <c r="D273" s="123"/>
      <c r="E273" s="129"/>
    </row>
    <row r="274" spans="1:5" x14ac:dyDescent="0.25">
      <c r="A274" s="123"/>
      <c r="B274" s="132"/>
      <c r="C274" s="123"/>
      <c r="D274" s="123"/>
      <c r="E274" s="129"/>
    </row>
    <row r="275" spans="1:5" x14ac:dyDescent="0.25">
      <c r="A275" s="123"/>
      <c r="B275" s="132"/>
      <c r="C275" s="123"/>
      <c r="D275" s="123"/>
      <c r="E275" s="129"/>
    </row>
    <row r="276" spans="1:5" x14ac:dyDescent="0.25">
      <c r="A276" s="123"/>
      <c r="B276" s="132"/>
      <c r="C276" s="123"/>
      <c r="D276" s="123"/>
      <c r="E276" s="129"/>
    </row>
    <row r="277" spans="1:5" x14ac:dyDescent="0.25">
      <c r="A277" s="123"/>
      <c r="B277" s="132"/>
      <c r="C277" s="123"/>
      <c r="D277" s="123"/>
      <c r="E277" s="129"/>
    </row>
    <row r="278" spans="1:5" x14ac:dyDescent="0.25">
      <c r="A278" s="123"/>
      <c r="B278" s="132"/>
      <c r="C278" s="123"/>
      <c r="D278" s="123"/>
      <c r="E278" s="129"/>
    </row>
    <row r="279" spans="1:5" x14ac:dyDescent="0.25">
      <c r="A279" s="123"/>
      <c r="B279" s="132"/>
      <c r="C279" s="123"/>
      <c r="D279" s="123"/>
      <c r="E279" s="129"/>
    </row>
    <row r="280" spans="1:5" x14ac:dyDescent="0.25">
      <c r="A280" s="123"/>
      <c r="B280" s="132"/>
      <c r="C280" s="123"/>
      <c r="D280" s="123"/>
      <c r="E280" s="129"/>
    </row>
    <row r="281" spans="1:5" x14ac:dyDescent="0.25">
      <c r="A281" s="123"/>
      <c r="B281" s="132"/>
      <c r="C281" s="123"/>
      <c r="D281" s="123"/>
      <c r="E281" s="129"/>
    </row>
    <row r="282" spans="1:5" x14ac:dyDescent="0.25">
      <c r="A282" s="123"/>
      <c r="B282" s="132"/>
      <c r="C282" s="123"/>
      <c r="D282" s="123"/>
      <c r="E282" s="129"/>
    </row>
    <row r="283" spans="1:5" x14ac:dyDescent="0.25">
      <c r="A283" s="123"/>
      <c r="B283" s="132"/>
      <c r="C283" s="123"/>
      <c r="D283" s="123"/>
      <c r="E283" s="129"/>
    </row>
    <row r="284" spans="1:5" x14ac:dyDescent="0.25">
      <c r="A284" s="123"/>
      <c r="B284" s="132"/>
      <c r="C284" s="123"/>
      <c r="D284" s="123"/>
      <c r="E284" s="129"/>
    </row>
    <row r="285" spans="1:5" x14ac:dyDescent="0.25">
      <c r="A285" s="123"/>
      <c r="B285" s="132"/>
      <c r="C285" s="123"/>
      <c r="D285" s="123"/>
      <c r="E285" s="129"/>
    </row>
    <row r="286" spans="1:5" x14ac:dyDescent="0.25">
      <c r="A286" s="123"/>
      <c r="B286" s="132"/>
      <c r="C286" s="123"/>
      <c r="D286" s="123"/>
      <c r="E286" s="129"/>
    </row>
    <row r="287" spans="1:5" x14ac:dyDescent="0.25">
      <c r="A287" s="123"/>
      <c r="B287" s="132"/>
      <c r="C287" s="123"/>
      <c r="D287" s="123"/>
      <c r="E287" s="129"/>
    </row>
    <row r="288" spans="1:5" x14ac:dyDescent="0.25">
      <c r="A288" s="123"/>
      <c r="B288" s="132"/>
      <c r="C288" s="123"/>
      <c r="D288" s="123"/>
      <c r="E288" s="129"/>
    </row>
    <row r="289" spans="1:5" x14ac:dyDescent="0.25">
      <c r="A289" s="123"/>
      <c r="B289" s="132"/>
      <c r="C289" s="123"/>
      <c r="D289" s="123"/>
      <c r="E289" s="129"/>
    </row>
    <row r="290" spans="1:5" x14ac:dyDescent="0.25">
      <c r="A290" s="123"/>
      <c r="B290" s="132"/>
      <c r="C290" s="123"/>
      <c r="D290" s="123"/>
      <c r="E290" s="129"/>
    </row>
    <row r="291" spans="1:5" x14ac:dyDescent="0.25">
      <c r="A291" s="123"/>
      <c r="B291" s="132"/>
      <c r="C291" s="123"/>
      <c r="D291" s="123"/>
      <c r="E291" s="129"/>
    </row>
    <row r="292" spans="1:5" x14ac:dyDescent="0.25">
      <c r="A292" s="123"/>
      <c r="B292" s="132"/>
      <c r="C292" s="123"/>
      <c r="D292" s="123"/>
      <c r="E292" s="129"/>
    </row>
    <row r="293" spans="1:5" x14ac:dyDescent="0.25">
      <c r="A293" s="123"/>
      <c r="B293" s="132"/>
      <c r="C293" s="123"/>
      <c r="D293" s="123"/>
      <c r="E293" s="129"/>
    </row>
    <row r="294" spans="1:5" x14ac:dyDescent="0.25">
      <c r="A294" s="123"/>
      <c r="B294" s="132"/>
      <c r="C294" s="123"/>
      <c r="D294" s="123"/>
      <c r="E294" s="129"/>
    </row>
    <row r="295" spans="1:5" x14ac:dyDescent="0.25">
      <c r="A295" s="123"/>
      <c r="B295" s="132"/>
      <c r="C295" s="123"/>
      <c r="D295" s="123"/>
      <c r="E295" s="129"/>
    </row>
    <row r="296" spans="1:5" x14ac:dyDescent="0.25">
      <c r="A296" s="123"/>
      <c r="B296" s="132"/>
      <c r="C296" s="123"/>
      <c r="D296" s="123"/>
      <c r="E296" s="129"/>
    </row>
    <row r="297" spans="1:5" x14ac:dyDescent="0.25">
      <c r="A297" s="123"/>
      <c r="B297" s="132"/>
      <c r="C297" s="123"/>
      <c r="D297" s="123"/>
      <c r="E297" s="129"/>
    </row>
    <row r="298" spans="1:5" x14ac:dyDescent="0.25">
      <c r="A298" s="123"/>
      <c r="B298" s="132"/>
      <c r="C298" s="123"/>
      <c r="D298" s="123"/>
      <c r="E298" s="129"/>
    </row>
    <row r="299" spans="1:5" x14ac:dyDescent="0.25">
      <c r="A299" s="123"/>
      <c r="B299" s="132"/>
      <c r="C299" s="123"/>
      <c r="D299" s="123"/>
      <c r="E299" s="129"/>
    </row>
    <row r="300" spans="1:5" x14ac:dyDescent="0.25">
      <c r="A300" s="123"/>
      <c r="B300" s="132"/>
      <c r="C300" s="123"/>
      <c r="D300" s="123"/>
      <c r="E300" s="129"/>
    </row>
    <row r="301" spans="1:5" x14ac:dyDescent="0.25">
      <c r="A301" s="123"/>
      <c r="B301" s="132"/>
      <c r="C301" s="123"/>
      <c r="D301" s="123"/>
      <c r="E301" s="129"/>
    </row>
    <row r="302" spans="1:5" x14ac:dyDescent="0.25">
      <c r="A302" s="123"/>
      <c r="B302" s="132"/>
      <c r="C302" s="123"/>
      <c r="D302" s="123"/>
      <c r="E302" s="129"/>
    </row>
    <row r="303" spans="1:5" x14ac:dyDescent="0.25">
      <c r="A303" s="123"/>
      <c r="B303" s="132"/>
      <c r="C303" s="123"/>
      <c r="D303" s="123"/>
      <c r="E303" s="129"/>
    </row>
    <row r="304" spans="1:5" x14ac:dyDescent="0.25">
      <c r="A304" s="123"/>
      <c r="B304" s="132"/>
      <c r="C304" s="123"/>
      <c r="D304" s="123"/>
      <c r="E304" s="129"/>
    </row>
    <row r="305" spans="1:5" x14ac:dyDescent="0.25">
      <c r="A305" s="123"/>
      <c r="B305" s="132"/>
      <c r="C305" s="123"/>
      <c r="D305" s="123"/>
      <c r="E305" s="129"/>
    </row>
    <row r="306" spans="1:5" x14ac:dyDescent="0.25">
      <c r="A306" s="123"/>
      <c r="B306" s="132"/>
      <c r="C306" s="123"/>
      <c r="D306" s="123"/>
      <c r="E306" s="129"/>
    </row>
    <row r="307" spans="1:5" x14ac:dyDescent="0.25">
      <c r="A307" s="123"/>
      <c r="B307" s="132"/>
      <c r="C307" s="123"/>
      <c r="D307" s="123"/>
      <c r="E307" s="129"/>
    </row>
    <row r="308" spans="1:5" x14ac:dyDescent="0.25">
      <c r="A308" s="123"/>
      <c r="B308" s="132"/>
      <c r="C308" s="123"/>
      <c r="D308" s="123"/>
      <c r="E308" s="129"/>
    </row>
    <row r="309" spans="1:5" x14ac:dyDescent="0.25">
      <c r="A309" s="123"/>
      <c r="B309" s="132"/>
      <c r="C309" s="123"/>
      <c r="D309" s="123"/>
      <c r="E309" s="129"/>
    </row>
    <row r="310" spans="1:5" x14ac:dyDescent="0.25">
      <c r="A310" s="123"/>
      <c r="B310" s="132"/>
      <c r="C310" s="123"/>
      <c r="D310" s="123"/>
      <c r="E310" s="129"/>
    </row>
    <row r="311" spans="1:5" x14ac:dyDescent="0.25">
      <c r="A311" s="123"/>
      <c r="B311" s="132"/>
      <c r="C311" s="123"/>
      <c r="D311" s="123"/>
      <c r="E311" s="129"/>
    </row>
    <row r="312" spans="1:5" x14ac:dyDescent="0.25">
      <c r="A312" s="123"/>
      <c r="B312" s="132"/>
      <c r="C312" s="123"/>
      <c r="D312" s="123"/>
      <c r="E312" s="129"/>
    </row>
    <row r="313" spans="1:5" x14ac:dyDescent="0.25">
      <c r="A313" s="123"/>
      <c r="B313" s="132"/>
      <c r="C313" s="123"/>
      <c r="D313" s="123"/>
      <c r="E313" s="129"/>
    </row>
    <row r="314" spans="1:5" x14ac:dyDescent="0.25">
      <c r="A314" s="123"/>
      <c r="B314" s="132"/>
      <c r="C314" s="123"/>
      <c r="D314" s="123"/>
      <c r="E314" s="129"/>
    </row>
    <row r="315" spans="1:5" x14ac:dyDescent="0.25">
      <c r="A315" s="123"/>
      <c r="B315" s="132"/>
      <c r="C315" s="123"/>
      <c r="D315" s="123"/>
      <c r="E315" s="129"/>
    </row>
    <row r="316" spans="1:5" x14ac:dyDescent="0.25">
      <c r="A316" s="123"/>
      <c r="B316" s="132"/>
      <c r="C316" s="123"/>
      <c r="D316" s="123"/>
      <c r="E316" s="129"/>
    </row>
    <row r="317" spans="1:5" x14ac:dyDescent="0.25">
      <c r="A317" s="123"/>
      <c r="B317" s="132"/>
      <c r="C317" s="123"/>
      <c r="D317" s="123"/>
      <c r="E317" s="129"/>
    </row>
    <row r="318" spans="1:5" x14ac:dyDescent="0.25">
      <c r="A318" s="123"/>
      <c r="B318" s="132"/>
      <c r="C318" s="123"/>
      <c r="D318" s="123"/>
      <c r="E318" s="129"/>
    </row>
    <row r="319" spans="1:5" x14ac:dyDescent="0.25">
      <c r="A319" s="123"/>
      <c r="B319" s="132"/>
      <c r="C319" s="123"/>
      <c r="D319" s="123"/>
      <c r="E319" s="129"/>
    </row>
    <row r="320" spans="1:5" x14ac:dyDescent="0.25">
      <c r="A320" s="123"/>
      <c r="B320" s="132"/>
      <c r="C320" s="123"/>
      <c r="D320" s="123"/>
      <c r="E320" s="129"/>
    </row>
    <row r="321" spans="1:5" x14ac:dyDescent="0.25">
      <c r="A321" s="123"/>
      <c r="B321" s="132"/>
      <c r="C321" s="123"/>
      <c r="D321" s="123"/>
      <c r="E321" s="129"/>
    </row>
    <row r="322" spans="1:5" x14ac:dyDescent="0.25">
      <c r="A322" s="123"/>
      <c r="B322" s="132"/>
      <c r="C322" s="123"/>
      <c r="D322" s="123"/>
      <c r="E322" s="129"/>
    </row>
    <row r="323" spans="1:5" x14ac:dyDescent="0.25">
      <c r="A323" s="123"/>
      <c r="B323" s="132"/>
      <c r="C323" s="123"/>
      <c r="D323" s="123"/>
      <c r="E323" s="129"/>
    </row>
    <row r="324" spans="1:5" x14ac:dyDescent="0.25">
      <c r="A324" s="123"/>
      <c r="B324" s="132"/>
      <c r="C324" s="123"/>
      <c r="D324" s="123"/>
      <c r="E324" s="129"/>
    </row>
    <row r="325" spans="1:5" x14ac:dyDescent="0.25">
      <c r="A325" s="123"/>
      <c r="B325" s="132"/>
      <c r="C325" s="123"/>
      <c r="D325" s="123"/>
      <c r="E325" s="129"/>
    </row>
    <row r="326" spans="1:5" x14ac:dyDescent="0.25">
      <c r="A326" s="123"/>
      <c r="B326" s="132"/>
      <c r="C326" s="123"/>
      <c r="D326" s="123"/>
      <c r="E326" s="129"/>
    </row>
    <row r="327" spans="1:5" x14ac:dyDescent="0.25">
      <c r="A327" s="123"/>
      <c r="B327" s="132"/>
      <c r="C327" s="123"/>
      <c r="D327" s="123"/>
      <c r="E327" s="129"/>
    </row>
    <row r="328" spans="1:5" x14ac:dyDescent="0.25">
      <c r="A328" s="123"/>
      <c r="B328" s="132"/>
      <c r="C328" s="123"/>
      <c r="D328" s="123"/>
      <c r="E328" s="129"/>
    </row>
    <row r="329" spans="1:5" x14ac:dyDescent="0.25">
      <c r="A329" s="123"/>
      <c r="B329" s="132"/>
      <c r="C329" s="123"/>
      <c r="D329" s="123"/>
      <c r="E329" s="129"/>
    </row>
    <row r="330" spans="1:5" x14ac:dyDescent="0.25">
      <c r="A330" s="123"/>
      <c r="B330" s="132"/>
      <c r="C330" s="123"/>
      <c r="D330" s="123"/>
      <c r="E330" s="129"/>
    </row>
    <row r="331" spans="1:5" x14ac:dyDescent="0.25">
      <c r="A331" s="123"/>
      <c r="B331" s="132"/>
      <c r="C331" s="123"/>
      <c r="D331" s="123"/>
      <c r="E331" s="129"/>
    </row>
    <row r="332" spans="1:5" x14ac:dyDescent="0.25">
      <c r="A332" s="123"/>
      <c r="B332" s="132"/>
      <c r="C332" s="123"/>
      <c r="D332" s="123"/>
      <c r="E332" s="129"/>
    </row>
    <row r="333" spans="1:5" x14ac:dyDescent="0.25">
      <c r="A333" s="123"/>
      <c r="B333" s="132"/>
      <c r="C333" s="123"/>
      <c r="D333" s="123"/>
      <c r="E333" s="129"/>
    </row>
    <row r="334" spans="1:5" x14ac:dyDescent="0.25">
      <c r="A334" s="123"/>
      <c r="B334" s="132"/>
      <c r="C334" s="123"/>
      <c r="D334" s="123"/>
      <c r="E334" s="129"/>
    </row>
    <row r="335" spans="1:5" x14ac:dyDescent="0.25">
      <c r="A335" s="123"/>
      <c r="B335" s="132"/>
      <c r="C335" s="123"/>
      <c r="D335" s="123"/>
      <c r="E335" s="129"/>
    </row>
    <row r="336" spans="1:5" x14ac:dyDescent="0.25">
      <c r="A336" s="123"/>
      <c r="B336" s="132"/>
      <c r="C336" s="123"/>
      <c r="D336" s="123"/>
      <c r="E336" s="129"/>
    </row>
    <row r="337" spans="1:5" x14ac:dyDescent="0.25">
      <c r="A337" s="123"/>
      <c r="B337" s="132"/>
      <c r="C337" s="123"/>
      <c r="D337" s="123"/>
      <c r="E337" s="129"/>
    </row>
    <row r="338" spans="1:5" x14ac:dyDescent="0.25">
      <c r="A338" s="123"/>
      <c r="B338" s="132"/>
      <c r="C338" s="123"/>
      <c r="D338" s="123"/>
      <c r="E338" s="129"/>
    </row>
    <row r="339" spans="1:5" x14ac:dyDescent="0.25">
      <c r="A339" s="123"/>
      <c r="B339" s="132"/>
      <c r="C339" s="123"/>
      <c r="D339" s="123"/>
      <c r="E339" s="129"/>
    </row>
    <row r="340" spans="1:5" x14ac:dyDescent="0.25">
      <c r="A340" s="123"/>
      <c r="B340" s="132"/>
      <c r="C340" s="123"/>
      <c r="D340" s="123"/>
      <c r="E340" s="129"/>
    </row>
    <row r="341" spans="1:5" x14ac:dyDescent="0.25">
      <c r="A341" s="123"/>
      <c r="B341" s="132"/>
      <c r="C341" s="123"/>
      <c r="D341" s="123"/>
      <c r="E341" s="129"/>
    </row>
    <row r="342" spans="1:5" x14ac:dyDescent="0.25">
      <c r="A342" s="123"/>
      <c r="B342" s="132"/>
      <c r="C342" s="123"/>
      <c r="D342" s="123"/>
      <c r="E342" s="129"/>
    </row>
    <row r="343" spans="1:5" x14ac:dyDescent="0.25">
      <c r="A343" s="123"/>
      <c r="B343" s="132"/>
      <c r="C343" s="123"/>
      <c r="D343" s="123"/>
      <c r="E343" s="129"/>
    </row>
    <row r="344" spans="1:5" x14ac:dyDescent="0.25">
      <c r="A344" s="123"/>
      <c r="B344" s="132"/>
      <c r="C344" s="123"/>
      <c r="D344" s="123"/>
      <c r="E344" s="129"/>
    </row>
    <row r="345" spans="1:5" x14ac:dyDescent="0.25">
      <c r="A345" s="123"/>
      <c r="B345" s="132"/>
      <c r="C345" s="123"/>
      <c r="D345" s="123"/>
      <c r="E345" s="129"/>
    </row>
    <row r="346" spans="1:5" x14ac:dyDescent="0.25">
      <c r="A346" s="123"/>
      <c r="B346" s="132"/>
      <c r="C346" s="123"/>
      <c r="D346" s="123"/>
      <c r="E346" s="129"/>
    </row>
    <row r="347" spans="1:5" x14ac:dyDescent="0.25">
      <c r="A347" s="123"/>
      <c r="B347" s="132"/>
      <c r="C347" s="123"/>
      <c r="D347" s="123"/>
      <c r="E347" s="129"/>
    </row>
    <row r="348" spans="1:5" x14ac:dyDescent="0.25">
      <c r="A348" s="123"/>
      <c r="B348" s="132"/>
      <c r="C348" s="123"/>
      <c r="D348" s="123"/>
      <c r="E348" s="129"/>
    </row>
    <row r="349" spans="1:5" x14ac:dyDescent="0.25">
      <c r="A349" s="123"/>
      <c r="B349" s="132"/>
      <c r="C349" s="123"/>
      <c r="D349" s="123"/>
      <c r="E349" s="129"/>
    </row>
    <row r="350" spans="1:5" x14ac:dyDescent="0.25">
      <c r="A350" s="123"/>
      <c r="B350" s="132"/>
      <c r="C350" s="123"/>
      <c r="D350" s="123"/>
      <c r="E350" s="129"/>
    </row>
    <row r="351" spans="1:5" x14ac:dyDescent="0.25">
      <c r="A351" s="123"/>
      <c r="B351" s="132"/>
      <c r="C351" s="123"/>
      <c r="D351" s="123"/>
      <c r="E351" s="129"/>
    </row>
    <row r="352" spans="1:5" x14ac:dyDescent="0.25">
      <c r="A352" s="123"/>
      <c r="B352" s="132"/>
      <c r="C352" s="123"/>
      <c r="D352" s="123"/>
      <c r="E352" s="129"/>
    </row>
    <row r="353" spans="1:5" x14ac:dyDescent="0.25">
      <c r="A353" s="123"/>
      <c r="B353" s="132"/>
      <c r="C353" s="123"/>
      <c r="D353" s="123"/>
      <c r="E353" s="129"/>
    </row>
    <row r="354" spans="1:5" x14ac:dyDescent="0.25">
      <c r="A354" s="123"/>
      <c r="B354" s="132"/>
      <c r="C354" s="123"/>
      <c r="D354" s="123"/>
      <c r="E354" s="129"/>
    </row>
    <row r="355" spans="1:5" x14ac:dyDescent="0.25">
      <c r="A355" s="123"/>
      <c r="B355" s="132"/>
      <c r="C355" s="123"/>
      <c r="D355" s="123"/>
      <c r="E355" s="129"/>
    </row>
    <row r="356" spans="1:5" x14ac:dyDescent="0.25">
      <c r="A356" s="123"/>
      <c r="B356" s="132"/>
      <c r="C356" s="123"/>
      <c r="D356" s="123"/>
      <c r="E356" s="129"/>
    </row>
    <row r="357" spans="1:5" x14ac:dyDescent="0.25">
      <c r="A357" s="123"/>
      <c r="B357" s="132"/>
      <c r="C357" s="123"/>
      <c r="D357" s="123"/>
      <c r="E357" s="129"/>
    </row>
    <row r="358" spans="1:5" x14ac:dyDescent="0.25">
      <c r="A358" s="123"/>
      <c r="B358" s="132"/>
      <c r="C358" s="123"/>
      <c r="D358" s="123"/>
      <c r="E358" s="129"/>
    </row>
    <row r="359" spans="1:5" x14ac:dyDescent="0.25">
      <c r="A359" s="123"/>
      <c r="B359" s="132"/>
      <c r="C359" s="123"/>
      <c r="D359" s="123"/>
      <c r="E359" s="129"/>
    </row>
    <row r="360" spans="1:5" x14ac:dyDescent="0.25">
      <c r="A360" s="123"/>
      <c r="B360" s="132"/>
      <c r="C360" s="123"/>
      <c r="D360" s="123"/>
      <c r="E360" s="129"/>
    </row>
    <row r="361" spans="1:5" x14ac:dyDescent="0.25">
      <c r="A361" s="123"/>
      <c r="B361" s="132"/>
      <c r="C361" s="123"/>
      <c r="D361" s="123"/>
      <c r="E361" s="129"/>
    </row>
    <row r="362" spans="1:5" x14ac:dyDescent="0.25">
      <c r="A362" s="123"/>
      <c r="B362" s="132"/>
      <c r="C362" s="123"/>
      <c r="D362" s="123"/>
      <c r="E362" s="129"/>
    </row>
    <row r="363" spans="1:5" x14ac:dyDescent="0.25">
      <c r="A363" s="123"/>
      <c r="B363" s="132"/>
      <c r="C363" s="123"/>
      <c r="D363" s="123"/>
      <c r="E363" s="129"/>
    </row>
    <row r="364" spans="1:5" x14ac:dyDescent="0.25">
      <c r="A364" s="123"/>
      <c r="B364" s="132"/>
      <c r="C364" s="123"/>
      <c r="D364" s="123"/>
      <c r="E364" s="129"/>
    </row>
    <row r="365" spans="1:5" x14ac:dyDescent="0.25">
      <c r="A365" s="123"/>
      <c r="B365" s="132"/>
      <c r="C365" s="123"/>
      <c r="D365" s="123"/>
      <c r="E365" s="129"/>
    </row>
    <row r="366" spans="1:5" x14ac:dyDescent="0.25">
      <c r="A366" s="123"/>
      <c r="B366" s="132"/>
      <c r="C366" s="123"/>
      <c r="D366" s="123"/>
      <c r="E366" s="129"/>
    </row>
    <row r="367" spans="1:5" x14ac:dyDescent="0.25">
      <c r="A367" s="123"/>
      <c r="B367" s="132"/>
      <c r="C367" s="123"/>
      <c r="D367" s="123"/>
      <c r="E367" s="129"/>
    </row>
    <row r="368" spans="1:5" x14ac:dyDescent="0.25">
      <c r="A368" s="123"/>
      <c r="B368" s="132"/>
      <c r="C368" s="123"/>
      <c r="D368" s="123"/>
      <c r="E368" s="129"/>
    </row>
    <row r="369" spans="1:5" x14ac:dyDescent="0.25">
      <c r="A369" s="123"/>
      <c r="B369" s="132"/>
      <c r="C369" s="123"/>
      <c r="D369" s="123"/>
      <c r="E369" s="129"/>
    </row>
    <row r="370" spans="1:5" x14ac:dyDescent="0.25">
      <c r="A370" s="123"/>
      <c r="B370" s="132"/>
      <c r="C370" s="123"/>
      <c r="D370" s="123"/>
      <c r="E370" s="129"/>
    </row>
    <row r="371" spans="1:5" x14ac:dyDescent="0.25">
      <c r="A371" s="123"/>
      <c r="B371" s="132"/>
      <c r="C371" s="123"/>
      <c r="D371" s="123"/>
      <c r="E371" s="129"/>
    </row>
    <row r="372" spans="1:5" x14ac:dyDescent="0.25">
      <c r="A372" s="123"/>
      <c r="B372" s="132"/>
      <c r="C372" s="123"/>
      <c r="D372" s="123"/>
      <c r="E372" s="129"/>
    </row>
    <row r="373" spans="1:5" x14ac:dyDescent="0.25">
      <c r="A373" s="123"/>
      <c r="B373" s="132"/>
      <c r="C373" s="123"/>
      <c r="D373" s="123"/>
      <c r="E373" s="129"/>
    </row>
    <row r="374" spans="1:5" x14ac:dyDescent="0.25">
      <c r="A374" s="123"/>
      <c r="B374" s="132"/>
      <c r="C374" s="123"/>
      <c r="D374" s="123"/>
      <c r="E374" s="129"/>
    </row>
    <row r="375" spans="1:5" x14ac:dyDescent="0.25">
      <c r="A375" s="123"/>
      <c r="B375" s="132"/>
      <c r="C375" s="123"/>
      <c r="D375" s="123"/>
      <c r="E375" s="129"/>
    </row>
    <row r="376" spans="1:5" x14ac:dyDescent="0.25">
      <c r="A376" s="123"/>
      <c r="B376" s="132"/>
      <c r="C376" s="123"/>
      <c r="D376" s="123"/>
      <c r="E376" s="129"/>
    </row>
    <row r="377" spans="1:5" x14ac:dyDescent="0.25">
      <c r="A377" s="123"/>
      <c r="B377" s="132"/>
      <c r="C377" s="123"/>
      <c r="D377" s="123"/>
      <c r="E377" s="129"/>
    </row>
    <row r="378" spans="1:5" x14ac:dyDescent="0.25">
      <c r="A378" s="123"/>
      <c r="B378" s="132"/>
      <c r="C378" s="123"/>
      <c r="D378" s="123"/>
      <c r="E378" s="129"/>
    </row>
    <row r="379" spans="1:5" x14ac:dyDescent="0.25">
      <c r="A379" s="123"/>
      <c r="B379" s="132"/>
      <c r="C379" s="123"/>
      <c r="D379" s="123"/>
      <c r="E379" s="129"/>
    </row>
    <row r="380" spans="1:5" x14ac:dyDescent="0.25">
      <c r="A380" s="123"/>
      <c r="B380" s="132"/>
      <c r="C380" s="123"/>
      <c r="D380" s="123"/>
      <c r="E380" s="129"/>
    </row>
    <row r="381" spans="1:5" x14ac:dyDescent="0.25">
      <c r="A381" s="123"/>
      <c r="B381" s="132"/>
      <c r="C381" s="123"/>
      <c r="D381" s="123"/>
      <c r="E381" s="129"/>
    </row>
    <row r="382" spans="1:5" x14ac:dyDescent="0.25">
      <c r="A382" s="123"/>
      <c r="B382" s="132"/>
      <c r="C382" s="123"/>
      <c r="D382" s="123"/>
      <c r="E382" s="129"/>
    </row>
    <row r="383" spans="1:5" x14ac:dyDescent="0.25">
      <c r="A383" s="123"/>
      <c r="B383" s="132"/>
      <c r="C383" s="123"/>
      <c r="D383" s="123"/>
      <c r="E383" s="129"/>
    </row>
    <row r="384" spans="1:5" x14ac:dyDescent="0.25">
      <c r="A384" s="123"/>
      <c r="B384" s="132"/>
      <c r="C384" s="123"/>
      <c r="D384" s="123"/>
      <c r="E384" s="129"/>
    </row>
    <row r="385" spans="1:5" x14ac:dyDescent="0.25">
      <c r="A385" s="123"/>
      <c r="B385" s="132"/>
      <c r="C385" s="123"/>
      <c r="D385" s="123"/>
      <c r="E385" s="129"/>
    </row>
    <row r="386" spans="1:5" x14ac:dyDescent="0.25">
      <c r="A386" s="123"/>
      <c r="B386" s="132"/>
      <c r="C386" s="123"/>
      <c r="D386" s="123"/>
      <c r="E386" s="129"/>
    </row>
    <row r="387" spans="1:5" x14ac:dyDescent="0.25">
      <c r="A387" s="123"/>
      <c r="B387" s="132"/>
      <c r="C387" s="123"/>
      <c r="D387" s="123"/>
      <c r="E387" s="129"/>
    </row>
    <row r="388" spans="1:5" x14ac:dyDescent="0.25">
      <c r="A388" s="123"/>
      <c r="B388" s="132"/>
      <c r="C388" s="123"/>
      <c r="D388" s="123"/>
      <c r="E388" s="129"/>
    </row>
    <row r="389" spans="1:5" x14ac:dyDescent="0.25">
      <c r="A389" s="123"/>
      <c r="B389" s="132"/>
      <c r="C389" s="123"/>
      <c r="D389" s="123"/>
      <c r="E389" s="129"/>
    </row>
    <row r="390" spans="1:5" x14ac:dyDescent="0.25">
      <c r="A390" s="123"/>
      <c r="B390" s="132"/>
      <c r="C390" s="123"/>
      <c r="D390" s="123"/>
      <c r="E390" s="129"/>
    </row>
    <row r="391" spans="1:5" x14ac:dyDescent="0.25">
      <c r="A391" s="123"/>
      <c r="B391" s="132"/>
      <c r="C391" s="123"/>
      <c r="D391" s="123"/>
      <c r="E391" s="129"/>
    </row>
    <row r="392" spans="1:5" x14ac:dyDescent="0.25">
      <c r="A392" s="123"/>
      <c r="B392" s="132"/>
      <c r="C392" s="123"/>
      <c r="D392" s="123"/>
      <c r="E392" s="129"/>
    </row>
    <row r="393" spans="1:5" x14ac:dyDescent="0.25">
      <c r="A393" s="123"/>
      <c r="B393" s="132"/>
      <c r="C393" s="123"/>
      <c r="D393" s="123"/>
      <c r="E393" s="129"/>
    </row>
    <row r="394" spans="1:5" x14ac:dyDescent="0.25">
      <c r="A394" s="123"/>
      <c r="B394" s="132"/>
      <c r="C394" s="123"/>
      <c r="D394" s="123"/>
      <c r="E394" s="129"/>
    </row>
    <row r="395" spans="1:5" x14ac:dyDescent="0.25">
      <c r="A395" s="123"/>
      <c r="B395" s="132"/>
      <c r="C395" s="123"/>
      <c r="D395" s="123"/>
      <c r="E395" s="129"/>
    </row>
    <row r="396" spans="1:5" x14ac:dyDescent="0.25">
      <c r="A396" s="123"/>
      <c r="B396" s="132"/>
      <c r="C396" s="123"/>
      <c r="D396" s="123"/>
      <c r="E396" s="129"/>
    </row>
    <row r="397" spans="1:5" x14ac:dyDescent="0.25">
      <c r="A397" s="123"/>
      <c r="B397" s="132"/>
      <c r="C397" s="123"/>
      <c r="D397" s="123"/>
      <c r="E397" s="129"/>
    </row>
    <row r="398" spans="1:5" x14ac:dyDescent="0.25">
      <c r="A398" s="123"/>
      <c r="B398" s="132"/>
      <c r="C398" s="123"/>
      <c r="D398" s="123"/>
      <c r="E398" s="129"/>
    </row>
    <row r="399" spans="1:5" x14ac:dyDescent="0.25">
      <c r="A399" s="123"/>
      <c r="B399" s="132"/>
      <c r="C399" s="123"/>
      <c r="D399" s="123"/>
      <c r="E399" s="129"/>
    </row>
    <row r="400" spans="1:5" x14ac:dyDescent="0.25">
      <c r="A400" s="123"/>
      <c r="B400" s="132"/>
      <c r="C400" s="123"/>
      <c r="D400" s="123"/>
      <c r="E400" s="129"/>
    </row>
    <row r="401" spans="1:5" x14ac:dyDescent="0.25">
      <c r="A401" s="123"/>
      <c r="B401" s="132"/>
      <c r="C401" s="123"/>
      <c r="D401" s="123"/>
      <c r="E401" s="129"/>
    </row>
    <row r="402" spans="1:5" x14ac:dyDescent="0.25">
      <c r="A402" s="123"/>
      <c r="B402" s="132"/>
      <c r="C402" s="123"/>
      <c r="D402" s="123"/>
      <c r="E402" s="129"/>
    </row>
    <row r="403" spans="1:5" x14ac:dyDescent="0.25">
      <c r="A403" s="123"/>
      <c r="B403" s="132"/>
      <c r="C403" s="123"/>
      <c r="D403" s="123"/>
      <c r="E403" s="129"/>
    </row>
    <row r="404" spans="1:5" x14ac:dyDescent="0.25">
      <c r="A404" s="123"/>
      <c r="B404" s="132"/>
      <c r="C404" s="123"/>
      <c r="D404" s="123"/>
      <c r="E404" s="129"/>
    </row>
    <row r="405" spans="1:5" x14ac:dyDescent="0.25">
      <c r="A405" s="123"/>
      <c r="B405" s="132"/>
      <c r="C405" s="123"/>
      <c r="D405" s="123"/>
      <c r="E405" s="129"/>
    </row>
    <row r="406" spans="1:5" x14ac:dyDescent="0.25">
      <c r="A406" s="123"/>
      <c r="B406" s="132"/>
      <c r="C406" s="123"/>
      <c r="D406" s="123"/>
      <c r="E406" s="129"/>
    </row>
    <row r="407" spans="1:5" x14ac:dyDescent="0.25">
      <c r="A407" s="123"/>
      <c r="B407" s="132"/>
      <c r="C407" s="123"/>
      <c r="D407" s="123"/>
      <c r="E407" s="129"/>
    </row>
    <row r="408" spans="1:5" x14ac:dyDescent="0.25">
      <c r="A408" s="123"/>
      <c r="B408" s="132"/>
      <c r="C408" s="123"/>
      <c r="D408" s="123"/>
      <c r="E408" s="129"/>
    </row>
    <row r="409" spans="1:5" x14ac:dyDescent="0.25">
      <c r="A409" s="123"/>
      <c r="B409" s="132"/>
      <c r="C409" s="123"/>
      <c r="D409" s="123"/>
      <c r="E409" s="129"/>
    </row>
    <row r="410" spans="1:5" x14ac:dyDescent="0.25">
      <c r="A410" s="123"/>
      <c r="B410" s="132"/>
      <c r="C410" s="123"/>
      <c r="D410" s="123"/>
      <c r="E410" s="129"/>
    </row>
    <row r="411" spans="1:5" x14ac:dyDescent="0.25">
      <c r="A411" s="123"/>
      <c r="B411" s="132"/>
      <c r="C411" s="123"/>
      <c r="D411" s="123"/>
      <c r="E411" s="129"/>
    </row>
    <row r="412" spans="1:5" x14ac:dyDescent="0.25">
      <c r="A412" s="123"/>
      <c r="B412" s="132"/>
      <c r="C412" s="123"/>
      <c r="D412" s="123"/>
      <c r="E412" s="129"/>
    </row>
    <row r="413" spans="1:5" x14ac:dyDescent="0.25">
      <c r="A413" s="123"/>
      <c r="B413" s="132"/>
      <c r="C413" s="123"/>
      <c r="D413" s="123"/>
      <c r="E413" s="129"/>
    </row>
    <row r="414" spans="1:5" x14ac:dyDescent="0.25">
      <c r="A414" s="123"/>
      <c r="B414" s="132"/>
      <c r="C414" s="123"/>
      <c r="D414" s="123"/>
      <c r="E414" s="129"/>
    </row>
    <row r="415" spans="1:5" x14ac:dyDescent="0.25">
      <c r="A415" s="123"/>
      <c r="B415" s="132"/>
      <c r="C415" s="123"/>
      <c r="D415" s="123"/>
      <c r="E415" s="129"/>
    </row>
    <row r="416" spans="1:5" x14ac:dyDescent="0.25">
      <c r="A416" s="123"/>
      <c r="B416" s="132"/>
      <c r="C416" s="123"/>
      <c r="D416" s="123"/>
      <c r="E416" s="129"/>
    </row>
    <row r="417" spans="1:5" x14ac:dyDescent="0.25">
      <c r="A417" s="123"/>
      <c r="B417" s="132"/>
      <c r="C417" s="123"/>
      <c r="D417" s="123"/>
      <c r="E417" s="129"/>
    </row>
    <row r="418" spans="1:5" x14ac:dyDescent="0.25">
      <c r="A418" s="123"/>
      <c r="B418" s="132"/>
      <c r="C418" s="123"/>
      <c r="D418" s="123"/>
      <c r="E418" s="129"/>
    </row>
    <row r="419" spans="1:5" x14ac:dyDescent="0.25">
      <c r="A419" s="123"/>
      <c r="B419" s="132"/>
      <c r="C419" s="123"/>
      <c r="D419" s="123"/>
      <c r="E419" s="129"/>
    </row>
    <row r="420" spans="1:5" x14ac:dyDescent="0.25">
      <c r="A420" s="123"/>
      <c r="B420" s="132"/>
      <c r="C420" s="123"/>
      <c r="D420" s="123"/>
      <c r="E420" s="129"/>
    </row>
    <row r="421" spans="1:5" x14ac:dyDescent="0.25">
      <c r="A421" s="123"/>
      <c r="B421" s="132"/>
      <c r="C421" s="123"/>
      <c r="D421" s="123"/>
      <c r="E421" s="129"/>
    </row>
    <row r="422" spans="1:5" x14ac:dyDescent="0.25">
      <c r="A422" s="123"/>
      <c r="B422" s="132"/>
      <c r="C422" s="123"/>
      <c r="D422" s="123"/>
      <c r="E422" s="129"/>
    </row>
    <row r="423" spans="1:5" x14ac:dyDescent="0.25">
      <c r="A423" s="123"/>
      <c r="B423" s="132"/>
      <c r="C423" s="123"/>
      <c r="D423" s="123"/>
      <c r="E423" s="129"/>
    </row>
    <row r="424" spans="1:5" x14ac:dyDescent="0.25">
      <c r="A424" s="123"/>
      <c r="B424" s="132"/>
      <c r="C424" s="123"/>
      <c r="D424" s="123"/>
      <c r="E424" s="129"/>
    </row>
    <row r="425" spans="1:5" x14ac:dyDescent="0.25">
      <c r="A425" s="123"/>
      <c r="B425" s="132"/>
      <c r="C425" s="123"/>
      <c r="D425" s="123"/>
      <c r="E425" s="129"/>
    </row>
    <row r="426" spans="1:5" x14ac:dyDescent="0.25">
      <c r="A426" s="123"/>
      <c r="B426" s="132"/>
      <c r="C426" s="123"/>
      <c r="D426" s="123"/>
      <c r="E426" s="129"/>
    </row>
    <row r="427" spans="1:5" x14ac:dyDescent="0.25">
      <c r="A427" s="123"/>
      <c r="B427" s="132"/>
      <c r="C427" s="123"/>
      <c r="D427" s="123"/>
      <c r="E427" s="129"/>
    </row>
    <row r="428" spans="1:5" x14ac:dyDescent="0.25">
      <c r="A428" s="123"/>
      <c r="B428" s="132"/>
      <c r="C428" s="123"/>
      <c r="D428" s="123"/>
      <c r="E428" s="129"/>
    </row>
    <row r="429" spans="1:5" x14ac:dyDescent="0.25">
      <c r="A429" s="123"/>
      <c r="B429" s="132"/>
      <c r="C429" s="123"/>
      <c r="D429" s="123"/>
      <c r="E429" s="129"/>
    </row>
    <row r="430" spans="1:5" x14ac:dyDescent="0.25">
      <c r="A430" s="123"/>
      <c r="B430" s="132"/>
      <c r="C430" s="123"/>
      <c r="D430" s="123"/>
      <c r="E430" s="129"/>
    </row>
    <row r="431" spans="1:5" x14ac:dyDescent="0.25">
      <c r="A431" s="123"/>
      <c r="B431" s="132"/>
      <c r="C431" s="123"/>
      <c r="D431" s="123"/>
      <c r="E431" s="129"/>
    </row>
    <row r="432" spans="1:5" x14ac:dyDescent="0.25">
      <c r="A432" s="123"/>
      <c r="B432" s="132"/>
      <c r="C432" s="123"/>
      <c r="D432" s="123"/>
      <c r="E432" s="129"/>
    </row>
    <row r="433" spans="1:5" x14ac:dyDescent="0.25">
      <c r="A433" s="123"/>
      <c r="B433" s="132"/>
      <c r="C433" s="123"/>
      <c r="D433" s="123"/>
      <c r="E433" s="129"/>
    </row>
    <row r="434" spans="1:5" x14ac:dyDescent="0.25">
      <c r="A434" s="123"/>
      <c r="B434" s="132"/>
      <c r="C434" s="123"/>
      <c r="D434" s="123"/>
      <c r="E434" s="129"/>
    </row>
    <row r="435" spans="1:5" x14ac:dyDescent="0.25">
      <c r="A435" s="123"/>
      <c r="B435" s="132"/>
      <c r="C435" s="123"/>
      <c r="D435" s="123"/>
      <c r="E435" s="129"/>
    </row>
    <row r="436" spans="1:5" x14ac:dyDescent="0.25">
      <c r="A436" s="123"/>
      <c r="B436" s="132"/>
      <c r="C436" s="123"/>
      <c r="D436" s="123"/>
      <c r="E436" s="129"/>
    </row>
    <row r="437" spans="1:5" x14ac:dyDescent="0.25">
      <c r="A437" s="123"/>
      <c r="B437" s="132"/>
      <c r="C437" s="123"/>
      <c r="D437" s="123"/>
      <c r="E437" s="129"/>
    </row>
  </sheetData>
  <mergeCells count="33">
    <mergeCell ref="D117:E117"/>
    <mergeCell ref="D118:E118"/>
    <mergeCell ref="D119:E119"/>
    <mergeCell ref="D120:E120"/>
    <mergeCell ref="D121:E121"/>
    <mergeCell ref="D112:E112"/>
    <mergeCell ref="D113:E113"/>
    <mergeCell ref="D114:E114"/>
    <mergeCell ref="D115:E115"/>
    <mergeCell ref="D116:E116"/>
    <mergeCell ref="A54:E54"/>
    <mergeCell ref="A88:E88"/>
    <mergeCell ref="A94:E94"/>
    <mergeCell ref="A95:E95"/>
    <mergeCell ref="A105:B105"/>
    <mergeCell ref="C105:E108"/>
    <mergeCell ref="A106:B106"/>
    <mergeCell ref="A108:B108"/>
    <mergeCell ref="C41:E41"/>
    <mergeCell ref="A42:E42"/>
    <mergeCell ref="A43:E43"/>
    <mergeCell ref="C52:E52"/>
    <mergeCell ref="A53:E53"/>
    <mergeCell ref="A87:E87"/>
    <mergeCell ref="F1:G1"/>
    <mergeCell ref="A7:E7"/>
    <mergeCell ref="A2:E2"/>
    <mergeCell ref="A1:E1"/>
    <mergeCell ref="A3:B3"/>
    <mergeCell ref="C3:E6"/>
    <mergeCell ref="A6:B6"/>
    <mergeCell ref="D111:E111"/>
    <mergeCell ref="A109:E109"/>
  </mergeCells>
  <phoneticPr fontId="46" type="noConversion"/>
  <conditionalFormatting sqref="B438:B1048576">
    <cfRule type="duplicateValues" dxfId="273" priority="1877"/>
  </conditionalFormatting>
  <conditionalFormatting sqref="B438:B1048576">
    <cfRule type="duplicateValues" dxfId="272" priority="135610"/>
  </conditionalFormatting>
  <conditionalFormatting sqref="B123:B437">
    <cfRule type="duplicateValues" dxfId="271" priority="340"/>
  </conditionalFormatting>
  <conditionalFormatting sqref="B123:B437">
    <cfRule type="duplicateValues" dxfId="270" priority="322"/>
  </conditionalFormatting>
  <conditionalFormatting sqref="E123:E437">
    <cfRule type="duplicateValues" dxfId="269" priority="350"/>
  </conditionalFormatting>
  <conditionalFormatting sqref="B111:B118 B97:B100 B90:B92 B95 B56:B71 B88 B45:B52 B7 B4:B5 B109 B106:B107 B54 B122 B9:B41 B43">
    <cfRule type="duplicateValues" dxfId="83" priority="58"/>
  </conditionalFormatting>
  <conditionalFormatting sqref="E122 E95:E98 E88 E24:E27 E41 E56:E58 E9:E15 E111:E115 E45:E49 E52 E7 E109 E54 E43">
    <cfRule type="duplicateValues" dxfId="82" priority="56"/>
    <cfRule type="duplicateValues" dxfId="81" priority="57"/>
  </conditionalFormatting>
  <conditionalFormatting sqref="E28:E29">
    <cfRule type="duplicateValues" dxfId="80" priority="54"/>
    <cfRule type="duplicateValues" dxfId="79" priority="55"/>
  </conditionalFormatting>
  <conditionalFormatting sqref="E59">
    <cfRule type="duplicateValues" dxfId="78" priority="52"/>
    <cfRule type="duplicateValues" dxfId="77" priority="53"/>
  </conditionalFormatting>
  <conditionalFormatting sqref="E50">
    <cfRule type="duplicateValues" dxfId="76" priority="50"/>
    <cfRule type="duplicateValues" dxfId="75" priority="51"/>
  </conditionalFormatting>
  <conditionalFormatting sqref="E18">
    <cfRule type="duplicateValues" dxfId="74" priority="48"/>
    <cfRule type="duplicateValues" dxfId="73" priority="49"/>
  </conditionalFormatting>
  <conditionalFormatting sqref="E36">
    <cfRule type="duplicateValues" dxfId="72" priority="46"/>
    <cfRule type="duplicateValues" dxfId="71" priority="47"/>
  </conditionalFormatting>
  <conditionalFormatting sqref="E60:E61">
    <cfRule type="duplicateValues" dxfId="70" priority="44"/>
    <cfRule type="duplicateValues" dxfId="69" priority="45"/>
  </conditionalFormatting>
  <conditionalFormatting sqref="E37">
    <cfRule type="duplicateValues" dxfId="68" priority="42"/>
    <cfRule type="duplicateValues" dxfId="67" priority="43"/>
  </conditionalFormatting>
  <conditionalFormatting sqref="E31 E16:E17">
    <cfRule type="duplicateValues" dxfId="66" priority="59"/>
    <cfRule type="duplicateValues" dxfId="65" priority="60"/>
  </conditionalFormatting>
  <conditionalFormatting sqref="E32:E34 E19:E22">
    <cfRule type="duplicateValues" dxfId="64" priority="61"/>
    <cfRule type="duplicateValues" dxfId="63" priority="62"/>
  </conditionalFormatting>
  <conditionalFormatting sqref="E35 E23">
    <cfRule type="duplicateValues" dxfId="62" priority="63"/>
    <cfRule type="duplicateValues" dxfId="61" priority="64"/>
  </conditionalFormatting>
  <conditionalFormatting sqref="E99">
    <cfRule type="duplicateValues" dxfId="60" priority="40"/>
    <cfRule type="duplicateValues" dxfId="59" priority="41"/>
  </conditionalFormatting>
  <conditionalFormatting sqref="E62">
    <cfRule type="duplicateValues" dxfId="58" priority="38"/>
    <cfRule type="duplicateValues" dxfId="57" priority="39"/>
  </conditionalFormatting>
  <conditionalFormatting sqref="E100">
    <cfRule type="duplicateValues" dxfId="56" priority="36"/>
    <cfRule type="duplicateValues" dxfId="55" priority="37"/>
  </conditionalFormatting>
  <conditionalFormatting sqref="E63">
    <cfRule type="duplicateValues" dxfId="54" priority="34"/>
    <cfRule type="duplicateValues" dxfId="53" priority="35"/>
  </conditionalFormatting>
  <conditionalFormatting sqref="E64">
    <cfRule type="duplicateValues" dxfId="52" priority="32"/>
    <cfRule type="duplicateValues" dxfId="51" priority="33"/>
  </conditionalFormatting>
  <conditionalFormatting sqref="E40">
    <cfRule type="duplicateValues" dxfId="50" priority="30"/>
    <cfRule type="duplicateValues" dxfId="49" priority="31"/>
  </conditionalFormatting>
  <conditionalFormatting sqref="E65">
    <cfRule type="duplicateValues" dxfId="48" priority="28"/>
    <cfRule type="duplicateValues" dxfId="47" priority="29"/>
  </conditionalFormatting>
  <conditionalFormatting sqref="E39">
    <cfRule type="duplicateValues" dxfId="46" priority="26"/>
    <cfRule type="duplicateValues" dxfId="45" priority="27"/>
  </conditionalFormatting>
  <conditionalFormatting sqref="E66">
    <cfRule type="duplicateValues" dxfId="44" priority="24"/>
    <cfRule type="duplicateValues" dxfId="43" priority="25"/>
  </conditionalFormatting>
  <conditionalFormatting sqref="E67">
    <cfRule type="duplicateValues" dxfId="42" priority="22"/>
    <cfRule type="duplicateValues" dxfId="41" priority="23"/>
  </conditionalFormatting>
  <conditionalFormatting sqref="E69">
    <cfRule type="duplicateValues" dxfId="40" priority="20"/>
    <cfRule type="duplicateValues" dxfId="39" priority="21"/>
  </conditionalFormatting>
  <conditionalFormatting sqref="E118">
    <cfRule type="duplicateValues" dxfId="38" priority="18"/>
    <cfRule type="duplicateValues" dxfId="37" priority="19"/>
  </conditionalFormatting>
  <conditionalFormatting sqref="B93">
    <cfRule type="duplicateValues" dxfId="36" priority="17"/>
  </conditionalFormatting>
  <conditionalFormatting sqref="E93">
    <cfRule type="duplicateValues" dxfId="35" priority="15"/>
    <cfRule type="duplicateValues" dxfId="34" priority="16"/>
  </conditionalFormatting>
  <conditionalFormatting sqref="E110">
    <cfRule type="duplicateValues" dxfId="33" priority="13"/>
    <cfRule type="duplicateValues" dxfId="32" priority="14"/>
  </conditionalFormatting>
  <conditionalFormatting sqref="B86">
    <cfRule type="duplicateValues" dxfId="31" priority="12"/>
  </conditionalFormatting>
  <conditionalFormatting sqref="E86">
    <cfRule type="duplicateValues" dxfId="30" priority="10"/>
    <cfRule type="duplicateValues" dxfId="29" priority="11"/>
  </conditionalFormatting>
  <conditionalFormatting sqref="E91:E92">
    <cfRule type="duplicateValues" dxfId="28" priority="65"/>
    <cfRule type="duplicateValues" dxfId="27" priority="66"/>
  </conditionalFormatting>
  <conditionalFormatting sqref="E51">
    <cfRule type="duplicateValues" dxfId="26" priority="67"/>
    <cfRule type="duplicateValues" dxfId="25" priority="68"/>
  </conditionalFormatting>
  <conditionalFormatting sqref="E90">
    <cfRule type="duplicateValues" dxfId="24" priority="69"/>
    <cfRule type="duplicateValues" dxfId="23" priority="70"/>
  </conditionalFormatting>
  <conditionalFormatting sqref="E30">
    <cfRule type="duplicateValues" dxfId="22" priority="71"/>
    <cfRule type="duplicateValues" dxfId="21" priority="72"/>
  </conditionalFormatting>
  <conditionalFormatting sqref="E116:E117">
    <cfRule type="duplicateValues" dxfId="20" priority="73"/>
    <cfRule type="duplicateValues" dxfId="19" priority="74"/>
  </conditionalFormatting>
  <conditionalFormatting sqref="E68 E70:E71">
    <cfRule type="duplicateValues" dxfId="18" priority="75"/>
    <cfRule type="duplicateValues" dxfId="17" priority="76"/>
  </conditionalFormatting>
  <conditionalFormatting sqref="B72:B78">
    <cfRule type="duplicateValues" dxfId="16" priority="77"/>
  </conditionalFormatting>
  <conditionalFormatting sqref="E72:E78">
    <cfRule type="duplicateValues" dxfId="15" priority="78"/>
    <cfRule type="duplicateValues" dxfId="14" priority="79"/>
  </conditionalFormatting>
  <conditionalFormatting sqref="B101:B103">
    <cfRule type="duplicateValues" dxfId="13" priority="9"/>
  </conditionalFormatting>
  <conditionalFormatting sqref="E101:E103">
    <cfRule type="duplicateValues" dxfId="12" priority="7"/>
    <cfRule type="duplicateValues" dxfId="11" priority="8"/>
  </conditionalFormatting>
  <conditionalFormatting sqref="B104">
    <cfRule type="duplicateValues" dxfId="10" priority="6"/>
  </conditionalFormatting>
  <conditionalFormatting sqref="E104">
    <cfRule type="duplicateValues" dxfId="9" priority="4"/>
    <cfRule type="duplicateValues" dxfId="8" priority="5"/>
  </conditionalFormatting>
  <conditionalFormatting sqref="B119:B121">
    <cfRule type="duplicateValues" dxfId="7" priority="3"/>
  </conditionalFormatting>
  <conditionalFormatting sqref="E119:E121">
    <cfRule type="duplicateValues" dxfId="6" priority="1"/>
    <cfRule type="duplicateValues" dxfId="5" priority="2"/>
  </conditionalFormatting>
  <conditionalFormatting sqref="B79:B85">
    <cfRule type="duplicateValues" dxfId="4" priority="80"/>
  </conditionalFormatting>
  <conditionalFormatting sqref="E79:E85">
    <cfRule type="duplicateValues" dxfId="3" priority="81"/>
    <cfRule type="duplicateValues" dxfId="2" priority="82"/>
  </conditionalFormatting>
  <conditionalFormatting sqref="E38">
    <cfRule type="duplicateValues" dxfId="1" priority="83"/>
    <cfRule type="duplicateValues" dxfId="0" priority="8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2630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2627</v>
      </c>
      <c r="C843" s="38" t="s">
        <v>1270</v>
      </c>
    </row>
  </sheetData>
  <autoFilter ref="A1:C829">
    <sortState ref="A2:C843">
      <sortCondition sortBy="cellColor" ref="A1:A830" dxfId="29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88" priority="20"/>
  </conditionalFormatting>
  <conditionalFormatting sqref="A830">
    <cfRule type="duplicateValues" dxfId="187" priority="19"/>
  </conditionalFormatting>
  <conditionalFormatting sqref="A831">
    <cfRule type="duplicateValues" dxfId="186" priority="18"/>
  </conditionalFormatting>
  <conditionalFormatting sqref="A832">
    <cfRule type="duplicateValues" dxfId="185" priority="17"/>
  </conditionalFormatting>
  <conditionalFormatting sqref="A833">
    <cfRule type="duplicateValues" dxfId="184" priority="16"/>
  </conditionalFormatting>
  <conditionalFormatting sqref="A844:A1048576 A1:A833">
    <cfRule type="duplicateValues" dxfId="183" priority="15"/>
  </conditionalFormatting>
  <conditionalFormatting sqref="A834:A840">
    <cfRule type="duplicateValues" dxfId="182" priority="14"/>
  </conditionalFormatting>
  <conditionalFormatting sqref="A834:A840">
    <cfRule type="duplicateValues" dxfId="181" priority="13"/>
  </conditionalFormatting>
  <conditionalFormatting sqref="A844:A1048576 A1:A840">
    <cfRule type="duplicateValues" dxfId="180" priority="12"/>
  </conditionalFormatting>
  <conditionalFormatting sqref="A841">
    <cfRule type="duplicateValues" dxfId="179" priority="11"/>
  </conditionalFormatting>
  <conditionalFormatting sqref="A841">
    <cfRule type="duplicateValues" dxfId="178" priority="10"/>
  </conditionalFormatting>
  <conditionalFormatting sqref="A841">
    <cfRule type="duplicateValues" dxfId="177" priority="9"/>
  </conditionalFormatting>
  <conditionalFormatting sqref="A842">
    <cfRule type="duplicateValues" dxfId="176" priority="8"/>
  </conditionalFormatting>
  <conditionalFormatting sqref="A842">
    <cfRule type="duplicateValues" dxfId="175" priority="7"/>
  </conditionalFormatting>
  <conditionalFormatting sqref="A842">
    <cfRule type="duplicateValues" dxfId="174" priority="6"/>
  </conditionalFormatting>
  <conditionalFormatting sqref="A1:A842 A844:A1048576">
    <cfRule type="duplicateValues" dxfId="173" priority="5"/>
  </conditionalFormatting>
  <conditionalFormatting sqref="A843">
    <cfRule type="duplicateValues" dxfId="172" priority="4"/>
  </conditionalFormatting>
  <conditionalFormatting sqref="A843">
    <cfRule type="duplicateValues" dxfId="171" priority="3"/>
  </conditionalFormatting>
  <conditionalFormatting sqref="A843">
    <cfRule type="duplicateValues" dxfId="170" priority="2"/>
  </conditionalFormatting>
  <conditionalFormatting sqref="A843">
    <cfRule type="duplicateValues" dxfId="16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2413</v>
      </c>
      <c r="B1" s="179"/>
      <c r="C1" s="179"/>
      <c r="D1" s="17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8" t="s">
        <v>2422</v>
      </c>
      <c r="B18" s="179"/>
      <c r="C18" s="179"/>
      <c r="D18" s="17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68" priority="18"/>
  </conditionalFormatting>
  <conditionalFormatting sqref="B7:B8">
    <cfRule type="duplicateValues" dxfId="167" priority="17"/>
  </conditionalFormatting>
  <conditionalFormatting sqref="A7:A8">
    <cfRule type="duplicateValues" dxfId="166" priority="15"/>
    <cfRule type="duplicateValues" dxfId="16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2021-08-21T04:03:44Z</dcterms:modified>
</cp:coreProperties>
</file>