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0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6" i="1" l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36" i="1"/>
  <c r="A135" i="1"/>
  <c r="A134" i="1"/>
  <c r="A133" i="1"/>
  <c r="A132" i="1"/>
  <c r="A131" i="1"/>
  <c r="A130" i="1"/>
  <c r="A129" i="1"/>
  <c r="F128" i="1"/>
  <c r="G128" i="1"/>
  <c r="H128" i="1"/>
  <c r="I128" i="1"/>
  <c r="J128" i="1"/>
  <c r="K128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A119" i="1"/>
  <c r="A128" i="1"/>
  <c r="A125" i="1"/>
  <c r="A124" i="1"/>
  <c r="A123" i="1"/>
  <c r="A122" i="1"/>
  <c r="A121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27" i="1"/>
  <c r="A126" i="1"/>
  <c r="A120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4" i="1"/>
  <c r="G84" i="1"/>
  <c r="H84" i="1"/>
  <c r="I84" i="1"/>
  <c r="J84" i="1"/>
  <c r="K84" i="1"/>
  <c r="F81" i="1"/>
  <c r="G81" i="1"/>
  <c r="H81" i="1"/>
  <c r="I81" i="1"/>
  <c r="J81" i="1"/>
  <c r="K81" i="1"/>
  <c r="A90" i="1"/>
  <c r="A89" i="1"/>
  <c r="A88" i="1"/>
  <c r="A84" i="1"/>
  <c r="A8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F82" i="1"/>
  <c r="G82" i="1"/>
  <c r="H82" i="1"/>
  <c r="I82" i="1"/>
  <c r="J82" i="1"/>
  <c r="K8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100" i="1"/>
  <c r="A99" i="1"/>
  <c r="A98" i="1"/>
  <c r="A97" i="1"/>
  <c r="A96" i="1"/>
  <c r="A95" i="1"/>
  <c r="A94" i="1"/>
  <c r="A93" i="1"/>
  <c r="A92" i="1"/>
  <c r="A91" i="1"/>
  <c r="A87" i="1"/>
  <c r="A86" i="1"/>
  <c r="A85" i="1"/>
  <c r="A83" i="1"/>
  <c r="A82" i="1"/>
  <c r="A80" i="1"/>
  <c r="A79" i="1"/>
  <c r="A78" i="1"/>
  <c r="A77" i="1"/>
  <c r="A76" i="1"/>
  <c r="A75" i="1"/>
  <c r="A74" i="1"/>
  <c r="A73" i="1"/>
  <c r="A72" i="1"/>
  <c r="A71" i="1"/>
  <c r="A70" i="1"/>
  <c r="A69" i="1"/>
  <c r="F68" i="1" l="1"/>
  <c r="G68" i="1"/>
  <c r="H68" i="1"/>
  <c r="I68" i="1"/>
  <c r="J68" i="1"/>
  <c r="K68" i="1"/>
  <c r="A68" i="1"/>
  <c r="A67" i="1"/>
  <c r="F67" i="1"/>
  <c r="G67" i="1"/>
  <c r="H67" i="1"/>
  <c r="I67" i="1"/>
  <c r="J67" i="1"/>
  <c r="K67" i="1"/>
  <c r="A66" i="1"/>
  <c r="A65" i="1"/>
  <c r="A64" i="1"/>
  <c r="A63" i="1"/>
  <c r="A62" i="1"/>
  <c r="A61" i="1"/>
  <c r="A60" i="1"/>
  <c r="A5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41" i="1"/>
  <c r="F41" i="1"/>
  <c r="G41" i="1"/>
  <c r="H41" i="1"/>
  <c r="I41" i="1"/>
  <c r="J41" i="1"/>
  <c r="K41" i="1"/>
  <c r="B93" i="16" l="1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A55" i="16"/>
  <c r="B53" i="16"/>
  <c r="A76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8" i="1"/>
  <c r="A57" i="1"/>
  <c r="A56" i="1"/>
  <c r="A55" i="1"/>
  <c r="A54" i="1"/>
  <c r="A53" i="1"/>
  <c r="A52" i="1"/>
  <c r="A51" i="1"/>
  <c r="K50" i="1" l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J50" i="1"/>
  <c r="J49" i="1"/>
  <c r="J48" i="1"/>
  <c r="J47" i="1"/>
  <c r="J46" i="1"/>
  <c r="J45" i="1"/>
  <c r="J44" i="1"/>
  <c r="J43" i="1"/>
  <c r="J42" i="1"/>
  <c r="J40" i="1"/>
  <c r="J39" i="1"/>
  <c r="J38" i="1"/>
  <c r="J37" i="1"/>
  <c r="J36" i="1"/>
  <c r="J35" i="1"/>
  <c r="I50" i="1"/>
  <c r="I49" i="1"/>
  <c r="I48" i="1"/>
  <c r="I47" i="1"/>
  <c r="I46" i="1"/>
  <c r="I45" i="1"/>
  <c r="I44" i="1"/>
  <c r="I43" i="1"/>
  <c r="I42" i="1"/>
  <c r="I40" i="1"/>
  <c r="I39" i="1"/>
  <c r="I38" i="1"/>
  <c r="I37" i="1"/>
  <c r="I36" i="1"/>
  <c r="I35" i="1"/>
  <c r="H50" i="1"/>
  <c r="H49" i="1"/>
  <c r="H48" i="1"/>
  <c r="H47" i="1"/>
  <c r="H46" i="1"/>
  <c r="H45" i="1"/>
  <c r="H44" i="1"/>
  <c r="H43" i="1"/>
  <c r="H42" i="1"/>
  <c r="H40" i="1"/>
  <c r="H39" i="1"/>
  <c r="H38" i="1"/>
  <c r="H37" i="1"/>
  <c r="H36" i="1"/>
  <c r="H35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6" i="1"/>
  <c r="F35" i="1"/>
  <c r="A50" i="1"/>
  <c r="A49" i="1"/>
  <c r="A48" i="1"/>
  <c r="A47" i="1"/>
  <c r="A46" i="1"/>
  <c r="A45" i="1"/>
  <c r="A44" i="1"/>
  <c r="A43" i="1"/>
  <c r="A42" i="1"/>
  <c r="A40" i="1"/>
  <c r="A39" i="1"/>
  <c r="A38" i="1"/>
  <c r="A37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8" i="1"/>
  <c r="A27" i="1"/>
  <c r="A26" i="1"/>
  <c r="A25" i="1" l="1"/>
  <c r="A24" i="1"/>
  <c r="A23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2" i="1"/>
  <c r="A21" i="1"/>
  <c r="A20" i="1"/>
  <c r="A19" i="1" l="1"/>
  <c r="A18" i="1"/>
  <c r="A17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4" i="1" l="1"/>
  <c r="A15" i="1"/>
  <c r="A16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A12" i="1" l="1"/>
  <c r="A13" i="1"/>
  <c r="F12" i="1"/>
  <c r="G12" i="1"/>
  <c r="H12" i="1"/>
  <c r="I12" i="1"/>
  <c r="J12" i="1"/>
  <c r="K12" i="1"/>
  <c r="F13" i="1"/>
  <c r="G13" i="1"/>
  <c r="H13" i="1"/>
  <c r="I13" i="1"/>
  <c r="J13" i="1"/>
  <c r="K13" i="1"/>
  <c r="F11" i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A7" i="1"/>
  <c r="A9" i="3" l="1"/>
  <c r="G9" i="3"/>
  <c r="H9" i="3"/>
  <c r="I9" i="3"/>
  <c r="J9" i="3"/>
  <c r="F9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K4" i="16" s="1"/>
  <c r="A5" i="1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<sst xmlns="http://schemas.openxmlformats.org/spreadsheetml/2006/main" count="14122" uniqueCount="2836">
  <si>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</si>
  <si>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</si>
  <si>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</si>
  <si>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</si>
  <si>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</si>
  <si>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</si>
  <si>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</si>
  <si>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</si>
  <si>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</si>
  <si>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</si>
  <si>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</si>
  <si>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</si>
  <si>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</si>
  <si>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</si>
  <si>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</si>
  <si>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</si>
  <si>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</si>
  <si>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</si>
  <si>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</si>
  <si>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</si>
  <si>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</si>
  <si>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</si>
  <si>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</si>
  <si>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</si>
  <si>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</si>
  <si>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</si>
  <si>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</si>
  <si>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</si>
  <si>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</si>
  <si>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</si>
  <si>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</si>
  <si>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</si>
  <si>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</si>
  <si>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</si>
  <si>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</si>
  <si>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</si>
  <si>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</si>
  <si>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</si>
  <si>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</si>
  <si>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</si>
  <si>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</si>
  <si>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</si>
  <si>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</si>
  <si>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</si>
  <si>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</si>
  <si>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</si>
  <si>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</si>
  <si>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</si>
  <si>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</si>
  <si>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</si>
  <si>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</si>
  <si>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</si>
  <si>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</si>
  <si>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</si>
  <si>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</si>
  <si>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</si>
  <si>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</si>
  <si>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</si>
  <si>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</si>
  <si>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</si>
  <si>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</si>
  <si>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</si>
  <si>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</si>
  <si>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</si>
  <si>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</si>
  <si>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</si>
  <si>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</si>
  <si>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</si>
  <si>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</si>
  <si>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</si>
  <si>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</si>
  <si>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</si>
  <si>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</si>
  <si>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</si>
  <si>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</si>
  <si>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</si>
  <si>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</si>
  <si>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</si>
  <si>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</si>
  <si>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</si>
  <si>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</si>
  <si>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</si>
  <si>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</si>
  <si>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</si>
  <si>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</si>
  <si>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</si>
  <si>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</si>
  <si>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</si>
  <si>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</si>
  <si>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</si>
  <si>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</si>
  <si>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</si>
  <si>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</si>
  <si>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</si>
  <si>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</si>
  <si>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</si>
  <si>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</si>
  <si>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</si>
  <si>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</si>
  <si>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</si>
  <si>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</si>
  <si>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</si>
  <si>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</si>
  <si>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</si>
  <si>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</si>
  <si>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</si>
  <si>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</si>
  <si>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</si>
  <si>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</si>
  <si>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</si>
  <si>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</si>
  <si>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</si>
  <si>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</si>
  <si>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</si>
  <si>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</si>
  <si>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</si>
  <si>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</si>
  <si>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</si>
  <si>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</si>
  <si>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</si>
  <si>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</si>
  <si>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</si>
  <si>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</si>
  <si>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</si>
  <si>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</si>
  <si>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</si>
  <si>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</si>
  <si>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</si>
  <si>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</si>
  <si>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</si>
  <si>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</si>
  <si>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</si>
  <si>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</si>
  <si>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</si>
  <si>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</si>
  <si>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</si>
  <si>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</si>
  <si>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</si>
  <si>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</si>
  <si>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</si>
  <si>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</si>
  <si>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</si>
  <si>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</si>
  <si>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</si>
  <si>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</si>
  <si>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</si>
  <si>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</si>
  <si>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</si>
  <si>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</si>
  <si>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</si>
  <si>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</si>
  <si>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</si>
  <si>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</si>
  <si>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</si>
  <si>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</si>
  <si>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</si>
  <si>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</si>
  <si>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</si>
  <si>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</si>
  <si>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</si>
  <si>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</si>
  <si>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</si>
  <si>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</si>
  <si>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</si>
  <si>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</si>
  <si>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</si>
  <si>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</si>
  <si>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</si>
  <si>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</si>
  <si>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</si>
  <si>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</si>
  <si>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</si>
  <si>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</si>
  <si>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</si>
  <si>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</si>
  <si>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</si>
  <si>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</si>
  <si>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</si>
  <si>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</si>
  <si>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</si>
  <si>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</si>
  <si>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</si>
  <si>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</si>
  <si>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</si>
  <si>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</si>
  <si>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</si>
  <si>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</si>
  <si>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</si>
  <si>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</si>
  <si>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</si>
  <si>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</si>
  <si>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</si>
  <si>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</si>
  <si>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</si>
  <si>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</si>
  <si>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</si>
  <si>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</si>
  <si>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</si>
  <si>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</si>
  <si>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</si>
  <si>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</si>
  <si>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</si>
  <si>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</si>
  <si>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</si>
  <si>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</si>
  <si>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</si>
  <si>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</si>
  <si>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</si>
  <si>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</si>
  <si>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</si>
  <si>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</si>
  <si>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</si>
  <si>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</si>
  <si>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</si>
  <si>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</si>
  <si>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</si>
  <si>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</si>
  <si>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</si>
  <si>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</si>
  <si>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</si>
  <si>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</si>
  <si>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</si>
  <si>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</si>
  <si>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</si>
  <si>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</si>
  <si>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</si>
  <si>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</si>
  <si>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</si>
  <si>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</si>
  <si>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</si>
  <si>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</si>
  <si>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</si>
  <si>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</si>
  <si>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</si>
  <si>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</si>
  <si>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</si>
  <si>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</si>
  <si>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</si>
  <si>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</si>
  <si>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</si>
  <si>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</si>
  <si>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</si>
  <si>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</si>
  <si>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</si>
  <si>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</si>
  <si>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</si>
  <si>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</si>
  <si>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</si>
  <si>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</si>
  <si>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</si>
  <si>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</si>
  <si>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</si>
  <si>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</si>
  <si>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</si>
  <si>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</si>
  <si>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</si>
  <si>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</si>
  <si>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</si>
  <si>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</si>
  <si>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</si>
  <si>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</si>
  <si>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</si>
  <si>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</si>
  <si>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</si>
  <si>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</si>
  <si>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</si>
  <si>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</si>
  <si>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</si>
  <si>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</si>
  <si>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</si>
  <si>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</si>
  <si>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</si>
  <si>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</si>
  <si>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</si>
  <si>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</si>
  <si>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</si>
  <si>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</si>
  <si>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</si>
  <si>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</si>
  <si>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</si>
  <si>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</si>
  <si>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</si>
  <si>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</si>
  <si>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</si>
  <si>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</si>
  <si>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</si>
  <si>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</si>
  <si>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</si>
  <si>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</si>
  <si>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</si>
  <si>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</si>
  <si>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</si>
  <si>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</si>
  <si>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</si>
  <si>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</si>
  <si>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</si>
  <si>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</si>
  <si>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</si>
  <si>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</si>
  <si>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</si>
  <si>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</si>
  <si>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</si>
  <si>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</si>
  <si>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</si>
  <si>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</si>
  <si>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</si>
  <si>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</si>
  <si>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</si>
  <si>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</si>
  <si>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</si>
  <si>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</si>
  <si>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</si>
  <si>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</si>
  <si>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</si>
  <si>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</si>
  <si>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</si>
  <si>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</si>
  <si>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</si>
  <si>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</si>
  <si>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</si>
  <si>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</si>
  <si>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</si>
  <si>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</si>
  <si>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</si>
  <si>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</si>
  <si>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</si>
  <si>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</si>
  <si>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</si>
  <si>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</si>
  <si>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</si>
  <si>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</si>
  <si>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</si>
  <si>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</si>
  <si>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</si>
  <si>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</si>
  <si>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</si>
  <si>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</si>
  <si>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</si>
  <si>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</si>
  <si>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</si>
  <si>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</si>
  <si>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</si>
  <si>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</si>
  <si>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</si>
  <si>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</si>
  <si>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</si>
  <si>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</si>
  <si>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</si>
  <si>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</si>
  <si>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</si>
  <si>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</si>
  <si>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</si>
  <si>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</si>
  <si>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</si>
  <si>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</si>
  <si>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</si>
  <si>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</si>
  <si>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</si>
  <si>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</si>
  <si>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</si>
  <si>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</si>
  <si>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</si>
  <si>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</si>
  <si>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</si>
  <si>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</si>
  <si>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</si>
  <si>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</si>
  <si>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</si>
  <si>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</si>
  <si>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</si>
  <si>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</si>
  <si>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</si>
  <si>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</si>
  <si>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</si>
  <si>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</si>
  <si>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</si>
  <si>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</si>
  <si>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</si>
  <si>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</si>
  <si>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</si>
  <si>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</si>
  <si>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</si>
  <si>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</si>
  <si>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</si>
  <si>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</si>
  <si>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</si>
  <si>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</si>
  <si>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</si>
  <si>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</si>
  <si>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</si>
  <si>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</si>
  <si>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</si>
  <si>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</si>
  <si>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</si>
  <si>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</si>
  <si>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</si>
  <si>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</si>
  <si>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</si>
  <si>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</si>
  <si>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</si>
  <si>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</si>
  <si>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</si>
  <si>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</si>
  <si>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</si>
  <si>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</si>
  <si>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</si>
  <si>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</si>
  <si>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</si>
  <si>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</si>
  <si>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</si>
  <si>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</si>
  <si>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</si>
  <si>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</si>
  <si>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</si>
  <si>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</si>
  <si>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</si>
  <si>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</si>
  <si>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</si>
  <si>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</si>
  <si>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</si>
  <si>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</si>
  <si>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</si>
  <si>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</si>
  <si>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</si>
  <si>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</si>
  <si>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</si>
  <si>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</si>
  <si>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</si>
  <si>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</si>
  <si>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</si>
  <si>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</si>
  <si>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</si>
  <si>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</si>
  <si>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</si>
  <si>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</si>
  <si>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</si>
  <si>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</si>
  <si>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</si>
  <si>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</si>
  <si>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</si>
  <si>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</si>
  <si>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</si>
  <si>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</si>
  <si>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</si>
  <si>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</si>
  <si>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</si>
  <si>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</si>
  <si>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</si>
  <si>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</si>
  <si>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</si>
  <si>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</si>
  <si>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</si>
  <si>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</si>
  <si>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</si>
  <si>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</si>
  <si>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</si>
  <si>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</si>
  <si>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</si>
  <si>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</si>
  <si>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</si>
  <si>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</si>
  <si>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</si>
  <si>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</si>
  <si>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</si>
  <si>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</si>
  <si>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</si>
  <si>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</si>
  <si>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</si>
  <si>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</si>
  <si>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</si>
  <si>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</si>
  <si>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</si>
  <si>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</si>
  <si>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</si>
  <si>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</si>
  <si>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</si>
  <si>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</si>
  <si>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</si>
  <si>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</si>
  <si>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</si>
  <si>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</si>
  <si>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</si>
  <si>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</si>
  <si>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</si>
  <si>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</si>
  <si>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</si>
  <si>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</si>
  <si>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</si>
  <si>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</si>
  <si>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</si>
  <si>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</si>
  <si>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</si>
  <si>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</si>
  <si>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</si>
  <si>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</si>
  <si>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</si>
  <si>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</si>
  <si>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</si>
  <si>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</si>
  <si>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</si>
  <si>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</si>
  <si>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</si>
  <si>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</si>
  <si>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</si>
  <si>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</si>
  <si>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</si>
  <si>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</si>
  <si>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</si>
  <si>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</si>
  <si>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</si>
  <si>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</si>
  <si>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</si>
  <si>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</si>
  <si>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</si>
  <si>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</si>
  <si>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</si>
  <si>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</si>
  <si>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</si>
  <si>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</si>
  <si>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</si>
  <si>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</si>
  <si>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</si>
  <si>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</si>
  <si>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</si>
  <si>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</si>
  <si>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</si>
  <si>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</si>
  <si>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</si>
  <si>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</si>
  <si>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</si>
  <si>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</si>
  <si>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</si>
  <si>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</si>
  <si>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</si>
  <si>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</si>
  <si>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</si>
  <si>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</si>
  <si>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</si>
  <si>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</si>
  <si>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</si>
  <si>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</si>
  <si>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</si>
  <si>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</si>
  <si>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</si>
  <si>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</si>
  <si>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</si>
  <si>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</si>
  <si>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</si>
  <si>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</si>
  <si>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</si>
  <si>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</si>
  <si>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</si>
  <si>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</si>
  <si>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</si>
  <si>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</si>
  <si>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</si>
  <si>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</si>
  <si>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</si>
  <si>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</si>
  <si>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</si>
  <si>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</si>
  <si>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</si>
  <si>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</si>
  <si>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</si>
  <si>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</si>
  <si>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</si>
  <si>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</si>
  <si>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</si>
  <si>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</si>
  <si>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</si>
  <si>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</si>
  <si>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</si>
  <si>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</si>
  <si>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</si>
  <si>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</si>
  <si>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</si>
  <si>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</si>
  <si>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</si>
  <si>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</si>
  <si>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</si>
  <si>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</si>
  <si>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</si>
  <si>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</si>
  <si>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</si>
  <si>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</si>
  <si>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</si>
  <si>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</si>
  <si>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</si>
  <si>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</si>
  <si>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</si>
  <si>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</si>
  <si>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</si>
  <si>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</si>
  <si>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</si>
  <si>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</si>
  <si>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</si>
  <si>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</si>
  <si>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</si>
  <si>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</si>
  <si>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</si>
  <si>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</si>
  <si>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</si>
  <si>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</si>
  <si>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</si>
  <si>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</si>
  <si>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</si>
  <si>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</si>
  <si>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</si>
  <si>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</si>
  <si>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</si>
  <si>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</si>
  <si>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</si>
  <si>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</si>
  <si>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</si>
  <si>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</si>
  <si>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</si>
  <si>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</si>
  <si>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</si>
  <si>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</si>
  <si>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</si>
  <si>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</si>
  <si>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</si>
  <si>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</si>
  <si>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</si>
  <si>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</si>
  <si>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</si>
  <si>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</si>
  <si>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</si>
  <si>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</si>
  <si>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</si>
  <si>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</si>
  <si>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</si>
  <si>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</si>
  <si>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</si>
  <si>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</si>
  <si>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</si>
  <si>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</si>
  <si>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</si>
  <si>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</si>
  <si>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</si>
  <si>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</si>
  <si>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</si>
  <si>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</si>
  <si>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</si>
  <si>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</si>
  <si>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</si>
  <si>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</si>
  <si>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</si>
  <si>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</si>
  <si>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</si>
  <si>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</si>
  <si>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</si>
  <si>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</si>
  <si>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</si>
  <si>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</si>
  <si>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</si>
  <si>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</si>
  <si>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</si>
  <si>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</si>
  <si>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</si>
  <si>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</si>
  <si>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</si>
  <si>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</si>
  <si>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</si>
  <si>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</si>
  <si>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</si>
  <si>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</si>
  <si>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</si>
  <si>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</si>
  <si>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</si>
  <si>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</si>
  <si>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</si>
  <si>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</si>
  <si>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</si>
  <si>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</si>
  <si>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</si>
  <si>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</si>
  <si>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</si>
  <si>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</si>
  <si>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</si>
  <si>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</si>
  <si>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</si>
  <si>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</si>
  <si>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</si>
  <si>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</si>
  <si>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</si>
  <si>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</si>
  <si>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</si>
  <si>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</si>
  <si>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</si>
  <si>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</si>
  <si>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</si>
  <si>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</si>
  <si>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</si>
  <si>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</si>
  <si>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</si>
  <si>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</si>
  <si>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</si>
  <si>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</si>
  <si>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</si>
  <si>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</si>
  <si>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</si>
  <si>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</si>
  <si>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</si>
  <si>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</si>
  <si>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</si>
  <si>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</si>
  <si>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</si>
  <si>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</si>
  <si>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</si>
  <si>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</si>
  <si>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</si>
  <si>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</si>
  <si>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</si>
  <si>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</si>
  <si>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</si>
  <si>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</si>
  <si>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</si>
  <si>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</si>
  <si>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</si>
  <si>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</si>
  <si>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</si>
  <si>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</si>
  <si>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</si>
  <si>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</si>
  <si>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</si>
  <si>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</si>
  <si>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</si>
  <si>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</si>
  <si>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</si>
  <si>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</si>
  <si>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</si>
  <si>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</si>
  <si>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</si>
  <si>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</si>
  <si>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</si>
  <si>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</si>
  <si>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</si>
  <si>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</si>
  <si>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</si>
  <si>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</si>
  <si>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</si>
  <si>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</si>
  <si>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</si>
  <si>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</si>
  <si>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</si>
  <si>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</si>
  <si>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</si>
  <si>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</si>
  <si>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</si>
  <si>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</si>
  <si>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</si>
  <si>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</si>
  <si>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</si>
  <si>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</si>
  <si>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</si>
  <si>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</si>
  <si>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</si>
  <si>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</si>
  <si>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</si>
  <si>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</si>
  <si>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</si>
  <si>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</si>
  <si>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</si>
  <si>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</si>
  <si>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</si>
  <si>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</si>
  <si>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</si>
  <si>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</si>
  <si>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</si>
  <si>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</si>
  <si>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</si>
  <si>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</si>
  <si>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</si>
  <si>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</si>
  <si>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</si>
  <si>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</si>
  <si>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</si>
  <si>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</si>
  <si>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</si>
  <si>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</si>
  <si>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</si>
  <si>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</si>
  <si>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</si>
  <si>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</si>
  <si>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</si>
  <si>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</si>
  <si>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</si>
  <si>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</si>
  <si>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</si>
  <si>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</si>
  <si>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</si>
  <si>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</si>
  <si>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</si>
  <si>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</si>
  <si>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</si>
  <si>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</si>
  <si>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</si>
  <si>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</si>
  <si>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</si>
  <si>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</si>
  <si>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</si>
  <si>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</si>
  <si>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</si>
  <si>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</si>
  <si>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</si>
  <si>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</si>
  <si>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</si>
  <si>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</si>
  <si>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</si>
  <si>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</si>
  <si>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</si>
  <si>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</si>
  <si>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</si>
  <si>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</si>
  <si>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</si>
  <si>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</si>
  <si>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</si>
  <si>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</si>
  <si>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</si>
  <si>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</si>
  <si>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</si>
  <si>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</si>
  <si>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</si>
  <si>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</si>
  <si>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</si>
  <si>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</si>
  <si>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</si>
  <si>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</si>
  <si>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</si>
  <si>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</si>
  <si>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</si>
  <si>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</si>
  <si>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</si>
  <si>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</si>
  <si>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</si>
  <si>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</si>
  <si>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</si>
  <si>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</si>
  <si>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</si>
  <si>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</si>
  <si>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</si>
  <si>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</si>
  <si>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</si>
  <si>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</si>
  <si>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</si>
  <si>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</si>
  <si>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</si>
  <si>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</si>
  <si>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</si>
  <si>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</si>
  <si>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</si>
  <si>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</si>
  <si>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</si>
  <si>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</si>
  <si>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</si>
  <si>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</si>
  <si>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</si>
  <si>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</si>
  <si>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</si>
  <si>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</si>
  <si>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</si>
  <si>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</si>
  <si>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</si>
  <si>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</si>
  <si>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</si>
  <si>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</si>
  <si>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</si>
  <si>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</si>
  <si>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</si>
  <si>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</si>
  <si>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</si>
  <si>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</si>
  <si>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</si>
  <si>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</si>
  <si>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</si>
  <si>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</si>
  <si>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</si>
  <si>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</si>
  <si>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</si>
  <si>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</si>
  <si>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</si>
  <si>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</si>
  <si>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</si>
  <si>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</si>
  <si>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</si>
  <si>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</si>
  <si>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</si>
  <si>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</si>
  <si>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</si>
  <si>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</si>
  <si>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</si>
  <si>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</si>
  <si>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</si>
  <si>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</si>
  <si>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</si>
  <si>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</si>
  <si>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</si>
  <si>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</si>
  <si>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</si>
  <si>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</si>
  <si>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</si>
  <si>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</si>
  <si>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</si>
  <si>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</si>
  <si>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</si>
  <si>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</si>
  <si>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</si>
  <si>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</si>
  <si>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</si>
  <si>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</si>
  <si>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</si>
  <si>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</si>
  <si>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</si>
  <si>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</si>
  <si>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</si>
  <si>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</si>
  <si>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</si>
  <si>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</si>
  <si>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</si>
  <si>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</si>
  <si>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</si>
  <si>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</si>
  <si>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</si>
  <si>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</si>
  <si>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</si>
  <si>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</si>
  <si>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</si>
  <si>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</si>
  <si>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</si>
  <si>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</si>
  <si>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</si>
  <si>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</si>
  <si>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</si>
  <si>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</si>
  <si>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</si>
  <si>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</si>
  <si>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</si>
  <si>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</si>
  <si>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</si>
  <si>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</si>
  <si>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</si>
  <si>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</si>
  <si>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</si>
  <si>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</si>
  <si>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</si>
  <si>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</si>
  <si>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</si>
  <si>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</si>
  <si>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</si>
  <si>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</si>
  <si>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</si>
  <si>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</si>
  <si>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</si>
  <si>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</si>
  <si>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</si>
  <si>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</si>
  <si>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</si>
  <si>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</si>
  <si>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</si>
  <si>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</si>
  <si>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</si>
  <si>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</si>
  <si>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</si>
  <si>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</si>
  <si>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</si>
  <si>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</si>
  <si>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</si>
  <si>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</si>
  <si>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</si>
  <si>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</si>
  <si>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</si>
  <si>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</si>
  <si>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</si>
  <si>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</si>
  <si>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</si>
  <si>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</si>
  <si>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</si>
  <si>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</si>
  <si>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</si>
  <si>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</si>
  <si>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</si>
  <si>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</si>
  <si>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</si>
  <si>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</si>
  <si>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</si>
  <si>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</si>
  <si>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</si>
  <si>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</si>
  <si>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</si>
  <si>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</si>
  <si>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</si>
  <si>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</si>
  <si>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</si>
  <si>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</si>
  <si>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</si>
  <si>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</si>
  <si>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</si>
  <si>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</si>
  <si>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</si>
  <si>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</si>
  <si>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</si>
  <si>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</si>
  <si>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</si>
  <si>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</si>
  <si>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</si>
  <si>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</si>
  <si>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</si>
  <si>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</si>
  <si>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</si>
  <si>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</si>
  <si>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</si>
  <si>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</si>
  <si>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</si>
  <si>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</si>
  <si>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</si>
  <si>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</si>
  <si>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</si>
  <si>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</si>
  <si>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</si>
  <si>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</si>
  <si>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</si>
  <si>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</si>
  <si>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</si>
  <si>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</si>
  <si>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</si>
  <si>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</si>
  <si>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</si>
  <si>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</si>
  <si>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</si>
  <si>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</si>
  <si>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</si>
  <si>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</si>
  <si>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</si>
  <si>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</si>
  <si>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</si>
  <si>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</si>
  <si>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</si>
  <si>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</si>
  <si>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</si>
  <si>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</si>
  <si>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</si>
  <si>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</si>
  <si>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</si>
  <si>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</si>
  <si>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</si>
  <si>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</si>
  <si>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</si>
  <si>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</si>
  <si>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</si>
  <si>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</si>
  <si>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</si>
  <si>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</si>
  <si>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</si>
  <si>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</si>
  <si>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</si>
  <si>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</si>
  <si>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</si>
  <si>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</si>
  <si>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</si>
  <si>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</si>
  <si>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</si>
  <si>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</si>
  <si>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</si>
  <si>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</si>
  <si>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</si>
  <si>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</si>
  <si>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</si>
  <si>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</si>
  <si>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</si>
  <si>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</si>
  <si>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</si>
  <si>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</si>
  <si>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</si>
  <si>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</si>
  <si>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</si>
  <si>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</si>
  <si>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</si>
  <si>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</si>
  <si>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</si>
  <si>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</si>
  <si>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</si>
  <si>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</si>
  <si>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</si>
  <si>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</si>
  <si>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</si>
  <si>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</si>
  <si>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</si>
  <si>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</si>
  <si>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</si>
  <si>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</si>
  <si>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</si>
  <si>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</si>
  <si>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</si>
  <si>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</si>
  <si>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</si>
  <si>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</si>
  <si>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</si>
  <si>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</si>
  <si>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</si>
  <si>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</si>
  <si>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</si>
  <si>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</si>
  <si>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</si>
  <si>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</si>
  <si>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</si>
  <si>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</si>
  <si>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</si>
  <si>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</si>
  <si>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</si>
  <si>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</si>
  <si>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</si>
  <si>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</si>
  <si>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</si>
  <si>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</si>
  <si>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</si>
  <si>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</si>
  <si>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</si>
  <si>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</si>
  <si>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</si>
  <si>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</si>
  <si>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</si>
  <si>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</si>
  <si>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</si>
  <si>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</si>
  <si>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</si>
  <si>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</si>
  <si>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</si>
  <si>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</si>
  <si>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</si>
  <si>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</si>
  <si>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</si>
  <si>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</si>
  <si>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</si>
  <si>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</si>
  <si>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</si>
  <si>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</si>
  <si>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</si>
  <si>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</si>
  <si>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</si>
  <si>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</si>
  <si>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</si>
  <si>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</si>
  <si>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</si>
  <si>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</si>
  <si>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</si>
  <si>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</si>
  <si>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</si>
  <si>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</si>
  <si>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</si>
  <si>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</si>
  <si>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</si>
  <si>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</si>
  <si>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</si>
  <si>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</si>
  <si>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</si>
  <si>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</si>
  <si>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</si>
  <si>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</si>
  <si>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</si>
  <si>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</si>
  <si>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</si>
  <si>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</si>
  <si>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</si>
  <si>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</si>
  <si>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</si>
  <si>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</si>
  <si>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</si>
  <si>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</si>
  <si>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</si>
  <si>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</si>
  <si>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</si>
  <si>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</si>
  <si>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</si>
  <si>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</si>
  <si>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</si>
  <si>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</si>
  <si>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</si>
  <si>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</si>
  <si>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</si>
  <si>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</si>
  <si>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</si>
  <si>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</si>
  <si>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</si>
  <si>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</si>
  <si>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</si>
  <si>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</si>
  <si>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</si>
  <si>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</si>
  <si>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</si>
  <si>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</si>
  <si>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</si>
  <si>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</si>
  <si>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</si>
  <si>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</si>
  <si>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</si>
  <si>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</si>
  <si>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</si>
  <si>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</si>
  <si>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</si>
  <si>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</si>
  <si>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</si>
  <si>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</si>
  <si>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</si>
  <si>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</si>
  <si>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</si>
  <si>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</si>
  <si>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</si>
  <si>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</si>
  <si>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</si>
  <si>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</si>
  <si>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</si>
  <si>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</si>
  <si>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</si>
  <si>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</si>
  <si>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</si>
  <si>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</si>
  <si>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</si>
  <si>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</si>
  <si>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</si>
  <si>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</si>
  <si>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</si>
  <si>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</si>
  <si>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</si>
  <si>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</si>
  <si>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</si>
  <si>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</si>
  <si>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</si>
  <si>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</si>
  <si>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</si>
  <si>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</si>
  <si>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</si>
  <si>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</si>
  <si>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</si>
  <si>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</si>
  <si>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</si>
  <si>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</si>
  <si>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</si>
  <si>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</si>
  <si>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</si>
  <si>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</si>
  <si>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</si>
  <si>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</si>
  <si>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</si>
  <si>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</si>
  <si>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</si>
  <si>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</si>
  <si>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</si>
  <si>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</si>
  <si>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</si>
  <si>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</si>
  <si>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</si>
  <si>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</si>
  <si>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</si>
  <si>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</si>
  <si>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</si>
  <si>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</si>
  <si>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</si>
  <si>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</si>
  <si>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</si>
  <si>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</si>
  <si>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</si>
  <si>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</si>
  <si>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</si>
  <si>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</si>
  <si>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</si>
  <si>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</si>
  <si>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</si>
  <si>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</si>
  <si>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</si>
  <si>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</si>
  <si>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</si>
  <si>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</si>
  <si>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</si>
  <si>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</si>
  <si>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</si>
  <si>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</si>
  <si>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</si>
  <si>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</si>
  <si>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</si>
  <si>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</si>
  <si>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</si>
  <si>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</si>
  <si>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</si>
  <si>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</si>
  <si>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</si>
  <si>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</si>
  <si>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</si>
  <si>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</si>
  <si>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</si>
  <si>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</si>
  <si>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</si>
  <si>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</si>
  <si>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</si>
  <si>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</si>
  <si>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</si>
  <si>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</si>
  <si>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</si>
  <si>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</si>
  <si>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</si>
  <si>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</si>
  <si>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</si>
  <si>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</si>
  <si>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</si>
  <si>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</si>
  <si>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</si>
  <si>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</si>
  <si>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</si>
  <si>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</si>
  <si>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</si>
  <si>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</si>
  <si>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</si>
  <si>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</si>
  <si>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</si>
  <si>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</si>
  <si>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</si>
  <si>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</si>
  <si>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</si>
  <si>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</si>
  <si>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</si>
  <si>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</si>
  <si>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</si>
  <si>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</si>
  <si>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</si>
  <si>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</si>
  <si>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</si>
  <si>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</si>
  <si>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</si>
  <si>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</si>
  <si>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</si>
  <si>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</si>
  <si>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</si>
  <si>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</si>
  <si>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</si>
  <si>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</si>
  <si>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</si>
  <si>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</si>
  <si>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</si>
  <si>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</si>
  <si>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</si>
  <si>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</si>
  <si>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</si>
  <si>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</si>
  <si>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</si>
  <si>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</si>
  <si>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</si>
  <si>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</si>
  <si>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</si>
  <si>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</si>
  <si>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</si>
  <si>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</si>
  <si>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</si>
  <si>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</si>
  <si>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</si>
  <si>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</si>
  <si>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</si>
  <si>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</si>
  <si>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</si>
  <si>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</si>
  <si>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</si>
  <si>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</si>
  <si>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</si>
  <si>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</si>
  <si>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</si>
  <si>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</si>
  <si>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</si>
  <si>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</si>
  <si>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</si>
  <si>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</si>
  <si>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</si>
  <si>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</si>
  <si>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</si>
  <si>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</si>
  <si>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</si>
  <si>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</si>
  <si>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</si>
  <si>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</si>
  <si>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</si>
  <si>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</si>
  <si>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</si>
  <si>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</si>
  <si>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</si>
  <si>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</si>
  <si>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</si>
  <si>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</si>
  <si>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</si>
  <si>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</si>
  <si>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</si>
  <si>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</si>
  <si>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</si>
  <si>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</si>
  <si>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</si>
  <si>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</si>
  <si>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</si>
  <si>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</si>
  <si>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</si>
  <si>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</si>
  <si>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</si>
  <si>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</si>
  <si>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</si>
  <si>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</si>
  <si>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</si>
  <si>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</si>
  <si>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</si>
  <si>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</si>
  <si>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</si>
  <si>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</si>
  <si>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</si>
  <si>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</si>
  <si>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</si>
  <si>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</si>
  <si>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</si>
  <si>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</si>
  <si>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</si>
  <si>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</si>
  <si>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</si>
  <si>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</si>
  <si>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</si>
  <si>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</si>
  <si>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</si>
  <si>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</si>
  <si>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</si>
  <si>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</si>
  <si>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</si>
  <si>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</si>
  <si>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</si>
  <si>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</si>
  <si>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</si>
  <si>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</si>
  <si>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</si>
  <si>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</si>
  <si>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</si>
  <si>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</si>
  <si>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</si>
  <si>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</si>
  <si>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</si>
  <si>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</si>
  <si>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</si>
  <si>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</si>
  <si>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</si>
  <si>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</si>
  <si>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</si>
  <si>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</si>
  <si>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</si>
  <si>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</si>
  <si>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</si>
  <si>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</si>
  <si>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</si>
  <si>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</si>
  <si>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</si>
  <si>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</si>
  <si>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</si>
  <si>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</si>
  <si>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</si>
  <si>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</si>
  <si>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</si>
  <si>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</si>
  <si>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</si>
  <si>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</si>
  <si>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</si>
  <si>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</si>
  <si>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</si>
  <si>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</si>
  <si>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</si>
  <si>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</si>
  <si>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</si>
  <si>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</si>
  <si>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</si>
  <si>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</si>
  <si>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</si>
  <si>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</si>
  <si>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</si>
  <si>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</si>
  <si>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</si>
  <si>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</si>
  <si>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</si>
  <si>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</si>
  <si>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</si>
  <si>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</si>
  <si>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</si>
  <si>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</si>
  <si>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</si>
  <si>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</si>
  <si>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</si>
  <si>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</si>
  <si>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</si>
  <si>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</si>
  <si>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</si>
  <si>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</si>
  <si>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</si>
  <si>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</si>
  <si>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</si>
  <si>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</si>
  <si>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</si>
  <si>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</si>
  <si>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</si>
  <si>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</si>
  <si>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</si>
  <si>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</si>
  <si>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</si>
  <si>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</si>
  <si>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</si>
  <si>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</si>
  <si>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</si>
  <si>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</si>
  <si>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</si>
  <si>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</si>
  <si>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</si>
  <si>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</si>
  <si>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</si>
  <si>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</si>
  <si>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</si>
  <si>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</si>
  <si>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</si>
  <si>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</si>
  <si>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</si>
  <si>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</si>
  <si>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</si>
  <si>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</si>
  <si>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</si>
  <si>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</si>
  <si>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</si>
  <si>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</si>
  <si>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</si>
  <si>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</si>
  <si>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</si>
  <si>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</si>
  <si>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</si>
  <si>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</si>
  <si>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</si>
  <si>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</si>
  <si>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</si>
  <si>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</si>
  <si>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</si>
  <si>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</si>
  <si>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</si>
  <si>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</si>
  <si>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</si>
  <si>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</si>
  <si>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</si>
  <si>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</si>
  <si>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</si>
  <si>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</si>
  <si>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</si>
  <si>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</si>
  <si>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</si>
  <si>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</si>
  <si>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</si>
  <si>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</si>
  <si>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</si>
  <si>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</si>
  <si>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</si>
  <si>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</si>
  <si>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</si>
  <si>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</si>
  <si>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</si>
  <si>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</si>
  <si>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</si>
  <si>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</si>
  <si>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</si>
  <si>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</si>
  <si>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</si>
  <si>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</si>
  <si>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</si>
  <si>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</si>
  <si>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</si>
  <si>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</si>
  <si>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</si>
  <si>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</si>
  <si>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</si>
  <si>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</si>
  <si>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</si>
  <si>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</si>
  <si>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</si>
  <si>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</si>
  <si>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</si>
  <si>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</si>
  <si>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</si>
  <si>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</si>
  <si>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</si>
  <si>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</si>
  <si>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</si>
  <si>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</si>
  <si>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</si>
  <si>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</si>
  <si>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</si>
  <si>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</si>
  <si>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</si>
  <si>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</si>
  <si>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</si>
  <si>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</si>
  <si>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</si>
  <si>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</si>
  <si>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</si>
  <si>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</si>
  <si>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</si>
  <si>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</si>
  <si>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</si>
  <si>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</si>
  <si>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</si>
  <si>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</si>
  <si>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</si>
  <si>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</si>
  <si>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</si>
  <si>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</si>
  <si>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</si>
  <si>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</si>
  <si>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</si>
  <si>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</si>
  <si>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</si>
  <si>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</si>
  <si>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</si>
  <si>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</si>
  <si>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</si>
  <si>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</si>
  <si>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</si>
  <si>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</si>
  <si>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</si>
  <si>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</si>
  <si>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</si>
  <si>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</si>
  <si>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</si>
  <si>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</si>
  <si>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</si>
  <si>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</si>
  <si>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</si>
  <si>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</si>
  <si>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</si>
  <si>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</si>
  <si>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</si>
  <si>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</si>
  <si>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</si>
  <si>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</si>
  <si>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</si>
  <si>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</si>
  <si>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</si>
  <si>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</si>
  <si>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</si>
  <si>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</si>
  <si>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</si>
  <si>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</si>
  <si>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</si>
  <si>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</si>
  <si>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</si>
  <si>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</si>
  <si>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</si>
  <si>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</si>
  <si>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</si>
  <si>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</si>
  <si>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</si>
  <si>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</si>
  <si>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</si>
  <si>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</si>
  <si>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</si>
  <si>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</si>
  <si>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</si>
  <si>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</si>
  <si>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</si>
  <si>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</si>
  <si>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</si>
  <si>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</si>
  <si>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</si>
  <si>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</si>
  <si>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</si>
  <si>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</si>
  <si>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</si>
  <si>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</si>
  <si>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</si>
  <si>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</si>
  <si>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</si>
  <si>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</si>
  <si>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</si>
  <si>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</si>
  <si>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</si>
  <si>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</si>
  <si>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</si>
  <si>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</si>
  <si>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</si>
  <si>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</si>
  <si>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</si>
  <si>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</si>
  <si>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</si>
  <si>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</si>
  <si>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</si>
  <si>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</si>
  <si>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</si>
  <si>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</si>
  <si>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</si>
  <si>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</si>
  <si>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</si>
  <si>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</si>
  <si>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</si>
  <si>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</si>
  <si>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</si>
  <si>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</si>
  <si>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</si>
  <si>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</si>
  <si>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</si>
  <si>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</si>
  <si>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</si>
  <si>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</si>
  <si>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</si>
  <si>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</si>
  <si>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</si>
  <si>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</si>
  <si>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</si>
  <si>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</si>
  <si>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</si>
  <si>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</si>
  <si>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</si>
  <si>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</si>
  <si>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</si>
  <si>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</si>
  <si>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</si>
  <si>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</si>
  <si>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</si>
  <si>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</si>
  <si>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</si>
  <si>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</si>
  <si>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</si>
  <si>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</si>
  <si>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</si>
  <si>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</si>
  <si>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</si>
  <si>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</si>
  <si>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</si>
  <si>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</si>
  <si>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</si>
  <si>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</si>
  <si>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</si>
  <si>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</si>
  <si>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</si>
  <si>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</si>
  <si>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</si>
  <si>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</si>
  <si>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</si>
  <si>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</si>
  <si>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</si>
  <si>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</si>
  <si>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</si>
  <si>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</si>
  <si>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</si>
  <si>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</si>
  <si>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</si>
  <si>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</si>
  <si>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</si>
  <si>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</si>
  <si>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</si>
  <si>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</si>
  <si>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</si>
  <si>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</si>
  <si>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</si>
  <si>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</si>
  <si>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</si>
  <si>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</si>
  <si>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</si>
  <si>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</si>
  <si>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</si>
  <si>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</si>
  <si>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</si>
  <si>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</si>
  <si>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</si>
  <si>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</si>
  <si>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</si>
  <si>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</si>
  <si>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</si>
  <si>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</si>
  <si>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</si>
  <si>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</si>
  <si>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</si>
  <si>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</si>
  <si>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</si>
  <si>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</si>
  <si>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</si>
  <si>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</si>
  <si>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</si>
  <si>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</si>
  <si>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</si>
  <si>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</si>
  <si>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</si>
  <si>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</si>
  <si>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</si>
  <si>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</si>
  <si>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</si>
  <si>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</si>
  <si>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</si>
  <si>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</si>
  <si>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</si>
  <si>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</si>
  <si>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</si>
  <si>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</si>
  <si>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</si>
  <si>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</si>
  <si>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</si>
  <si>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</si>
  <si>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</si>
  <si>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</si>
  <si>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</si>
  <si>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</si>
  <si>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</si>
  <si>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</si>
  <si>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</si>
  <si>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</si>
  <si>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</si>
  <si>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</si>
  <si>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</si>
  <si>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</si>
  <si>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</si>
  <si>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</si>
  <si>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</si>
  <si>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</si>
  <si>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</si>
  <si>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</si>
  <si>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</si>
  <si>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</si>
  <si>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</si>
  <si>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</si>
  <si>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</si>
  <si>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</si>
  <si>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</si>
  <si>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</si>
  <si>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</si>
  <si>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</si>
  <si>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</si>
  <si>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</si>
  <si>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</si>
  <si>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</si>
  <si>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</si>
  <si>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</si>
  <si>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</si>
  <si>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</si>
  <si>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</si>
  <si>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</si>
  <si>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</si>
  <si>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</si>
  <si>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</si>
  <si>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</si>
  <si>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</si>
  <si>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</si>
  <si>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</si>
  <si>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</si>
  <si>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</si>
  <si>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</si>
  <si>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</si>
  <si>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</si>
  <si>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</si>
  <si>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</si>
  <si>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</si>
  <si>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</si>
  <si>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</si>
  <si>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</si>
  <si>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</si>
  <si>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</si>
  <si>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</si>
  <si>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</si>
  <si>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</si>
  <si>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</si>
  <si>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</si>
  <si>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</si>
  <si>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</si>
  <si>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</si>
  <si>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</si>
  <si>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</si>
  <si>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</si>
  <si>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</si>
  <si>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</si>
  <si>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</si>
  <si>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</si>
  <si>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</si>
  <si>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</si>
  <si>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</si>
  <si>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</si>
  <si>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</si>
  <si>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</si>
  <si>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</si>
  <si>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</si>
  <si>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</si>
  <si>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</si>
  <si>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</si>
  <si>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</si>
  <si>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</si>
  <si>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</si>
  <si>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</si>
  <si>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</si>
  <si>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</si>
  <si>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</si>
  <si>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</si>
  <si>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</si>
  <si>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</si>
  <si>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</si>
  <si>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</si>
  <si>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</si>
  <si>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</si>
  <si>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</si>
  <si>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</si>
  <si>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</si>
  <si>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</si>
  <si>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</si>
  <si>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</si>
  <si>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</si>
  <si>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</si>
  <si>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</si>
  <si>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</si>
  <si>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</si>
  <si>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</si>
  <si>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</si>
  <si>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</si>
  <si>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</si>
  <si>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</si>
  <si>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</si>
  <si>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</si>
  <si>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</si>
  <si>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</si>
  <si>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</si>
  <si>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</si>
  <si>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</si>
  <si>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</si>
  <si>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</si>
  <si>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</si>
  <si>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</si>
  <si>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</si>
  <si>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</si>
  <si>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</si>
  <si>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</si>
  <si>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</si>
  <si>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</si>
  <si>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</si>
  <si>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</si>
  <si>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</si>
  <si>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</si>
  <si>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</si>
  <si>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</si>
  <si>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</si>
  <si>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</si>
  <si>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</si>
  <si>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</si>
  <si>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</si>
  <si>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</si>
  <si>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</si>
  <si>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</si>
  <si>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</si>
  <si>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</si>
  <si>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</si>
  <si>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</si>
  <si>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</si>
  <si>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</si>
  <si>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</si>
  <si>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</si>
  <si>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</si>
  <si>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</si>
  <si>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</si>
  <si>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</si>
  <si>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</si>
  <si>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</si>
  <si>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</si>
  <si>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</si>
  <si>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</si>
  <si>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</si>
  <si>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</si>
  <si>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</si>
  <si>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</si>
  <si>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</si>
  <si>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</si>
  <si>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</si>
  <si>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</si>
  <si>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</si>
  <si>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</si>
  <si>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</si>
  <si>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</si>
  <si>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</si>
  <si>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</si>
  <si>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</si>
  <si>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</si>
  <si>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</si>
  <si>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</si>
  <si>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</si>
  <si>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</si>
  <si>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</si>
  <si>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</si>
  <si>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</si>
  <si>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</si>
  <si>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</si>
  <si>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</si>
  <si>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</si>
  <si>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</si>
  <si>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</si>
  <si>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</si>
  <si>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</si>
  <si>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</si>
  <si>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</si>
  <si>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</si>
  <si>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</si>
  <si>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</si>
  <si>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</si>
  <si>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</si>
  <si>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</si>
  <si>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</si>
  <si>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</si>
  <si>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</si>
  <si>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</si>
  <si>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</si>
  <si>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</si>
  <si>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</si>
  <si>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</si>
  <si>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</si>
  <si>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</si>
  <si>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</si>
  <si>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</si>
  <si>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</si>
  <si>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</si>
  <si>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</si>
  <si>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</si>
  <si>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</si>
  <si>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</si>
  <si>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</si>
  <si>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</si>
  <si>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</si>
  <si>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</si>
  <si>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</si>
  <si>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</si>
  <si>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</si>
  <si>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</si>
  <si>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</si>
  <si>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</si>
  <si>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</si>
  <si>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</si>
  <si>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</si>
  <si>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</si>
  <si>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</si>
  <si>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</si>
  <si>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</si>
  <si>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</si>
  <si>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</si>
  <si>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</si>
  <si>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</si>
  <si>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</si>
  <si>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</si>
  <si>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</si>
  <si>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</si>
  <si>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</si>
  <si>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</si>
  <si>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</si>
  <si>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</si>
  <si>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</si>
  <si>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</si>
  <si>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</si>
  <si>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</si>
  <si>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</si>
  <si>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</si>
  <si>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</si>
  <si>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</si>
  <si>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</si>
  <si>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</si>
  <si>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</si>
  <si>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</si>
  <si>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</si>
  <si>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</si>
  <si>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</si>
  <si>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</si>
  <si>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</si>
  <si>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</si>
  <si>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</si>
  <si>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</si>
  <si>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</si>
  <si>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</si>
  <si>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</si>
  <si>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</si>
  <si>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</si>
  <si>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</si>
  <si>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</si>
  <si>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</si>
  <si>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</si>
  <si>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</si>
  <si>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</si>
  <si>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</si>
  <si>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</si>
  <si>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</si>
  <si>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</si>
  <si>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</si>
  <si>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</si>
  <si>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</si>
  <si>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</si>
  <si>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</si>
  <si>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</si>
  <si>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</si>
  <si>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</si>
  <si>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</si>
  <si>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</si>
  <si>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</si>
  <si>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</si>
  <si>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</si>
  <si>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</si>
  <si>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</si>
  <si>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</si>
  <si>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</si>
  <si>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</si>
  <si>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</si>
  <si>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</si>
  <si>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</si>
  <si>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</si>
  <si>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</si>
  <si>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</si>
  <si>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</si>
  <si>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</si>
  <si>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</si>
  <si>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</si>
  <si>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</si>
  <si>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</si>
  <si>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</si>
  <si>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</si>
  <si>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</si>
  <si>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</si>
  <si>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</si>
  <si>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</si>
  <si>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</si>
  <si>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</si>
  <si>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</si>
  <si>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</si>
  <si>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</si>
  <si>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</si>
  <si>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</si>
  <si>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</si>
  <si>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</si>
  <si>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</si>
  <si>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</si>
  <si>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</si>
  <si>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</si>
  <si>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</si>
  <si>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</si>
  <si>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</si>
  <si>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</si>
  <si>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</si>
  <si>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</si>
  <si>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</si>
  <si>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</si>
  <si>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</si>
  <si>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</si>
  <si>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</si>
  <si>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</si>
  <si>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</si>
  <si>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</si>
  <si>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</si>
  <si>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</si>
  <si>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</si>
  <si>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</si>
  <si>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</si>
  <si>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</si>
  <si>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</si>
  <si>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</si>
  <si>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</si>
  <si>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</si>
  <si>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</si>
  <si>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</si>
  <si>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</si>
  <si>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</si>
  <si>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</si>
  <si>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</si>
  <si>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</si>
  <si>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</si>
  <si>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</si>
  <si>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</si>
  <si>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</si>
  <si>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</si>
  <si>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</si>
  <si>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</si>
  <si>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</si>
  <si>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</si>
  <si>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</si>
  <si>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</si>
  <si>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</si>
  <si>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</si>
  <si>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</si>
  <si>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</si>
  <si>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</si>
  <si>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</si>
  <si>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</si>
  <si>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</si>
  <si>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</si>
  <si>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</si>
  <si>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</si>
  <si>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</si>
  <si>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</si>
  <si>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</si>
  <si>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</si>
  <si>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</si>
  <si>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</si>
  <si>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</si>
  <si>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</si>
  <si>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</si>
  <si>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</si>
  <si>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</si>
  <si>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</si>
  <si>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</si>
  <si>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</si>
  <si>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</si>
  <si>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</si>
  <si>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</si>
  <si>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</si>
  <si>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</si>
  <si>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</si>
  <si>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</si>
  <si>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</si>
  <si>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</si>
  <si>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</si>
  <si>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</si>
  <si>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</si>
  <si>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</si>
  <si>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</si>
  <si>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</si>
  <si>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</si>
  <si>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</si>
  <si>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</si>
  <si>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</si>
  <si>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</si>
  <si>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</si>
  <si>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</si>
  <si>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</si>
  <si>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</si>
  <si>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</si>
  <si>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</si>
  <si>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</si>
  <si>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</si>
  <si>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</si>
  <si>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</si>
  <si>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</si>
  <si>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</si>
  <si>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</si>
  <si>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</si>
  <si>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</si>
  <si>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</si>
  <si>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</si>
  <si>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</si>
  <si>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</si>
  <si>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</si>
  <si>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</si>
  <si>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</si>
  <si>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</si>
  <si>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</si>
  <si>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</si>
  <si>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</si>
  <si>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</si>
  <si>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</si>
  <si>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</si>
  <si>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</si>
  <si>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</si>
  <si>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</si>
  <si>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</si>
  <si>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</si>
  <si>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</si>
  <si>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</si>
  <si>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</si>
  <si>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</si>
  <si>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</si>
  <si>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</si>
  <si>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</si>
  <si>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</si>
  <si>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</si>
  <si>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</si>
  <si>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</si>
  <si>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</si>
  <si>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</si>
  <si>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</si>
  <si>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</si>
  <si>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</si>
  <si>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</si>
  <si>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</si>
  <si>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</si>
  <si>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</si>
  <si>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</si>
  <si>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</si>
  <si>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</si>
  <si>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</si>
  <si>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</si>
  <si>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</si>
  <si>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</si>
  <si>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</si>
  <si>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</si>
  <si>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</si>
  <si>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</si>
  <si>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</si>
  <si>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</si>
  <si>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</si>
  <si>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</si>
  <si>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</si>
  <si>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</si>
  <si>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</si>
  <si>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</si>
  <si>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</si>
  <si>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</si>
  <si>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</si>
  <si>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</si>
  <si>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</si>
  <si>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</si>
  <si>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</si>
  <si>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</si>
  <si>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</si>
  <si>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</si>
  <si>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</si>
  <si>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</si>
  <si>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</si>
  <si>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</si>
  <si>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</si>
  <si>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</si>
  <si>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</si>
  <si>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</si>
  <si>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</si>
  <si>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</si>
  <si>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</si>
  <si>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</si>
  <si>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</si>
  <si>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</si>
  <si>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</si>
  <si>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</si>
  <si>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</si>
  <si>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</si>
  <si>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</si>
  <si>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</si>
  <si>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</si>
  <si>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</si>
  <si>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</si>
  <si>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</si>
  <si>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</si>
  <si>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</si>
  <si>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</si>
  <si>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</si>
  <si>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</si>
  <si>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</si>
  <si>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</si>
  <si>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</si>
  <si>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</si>
  <si>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</si>
  <si>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</si>
  <si>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</si>
  <si>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</si>
  <si>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</si>
  <si>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</si>
  <si>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</si>
  <si>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</si>
  <si>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</si>
  <si>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</si>
  <si>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</si>
  <si>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</si>
  <si>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</si>
  <si>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</si>
  <si>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</si>
  <si>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</si>
  <si>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</si>
  <si>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</si>
  <si>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</si>
  <si>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</si>
  <si>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</si>
  <si>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</si>
  <si>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</si>
  <si>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</si>
  <si>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</si>
  <si>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</si>
  <si>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</si>
  <si>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</si>
  <si>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</si>
  <si>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</si>
  <si>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</si>
  <si>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</si>
  <si>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</si>
  <si>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</si>
  <si>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</si>
  <si>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</si>
  <si>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</si>
  <si>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</si>
  <si>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</si>
  <si>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</si>
  <si>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</si>
  <si>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</si>
  <si>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</si>
  <si>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</si>
  <si>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</si>
  <si>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</si>
  <si>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</si>
  <si>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</si>
  <si>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</si>
  <si>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</si>
  <si>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</si>
  <si>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</si>
  <si>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</si>
  <si>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</si>
  <si>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</si>
  <si>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</si>
  <si>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</si>
  <si>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</si>
  <si>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</si>
  <si>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</si>
  <si>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</si>
  <si>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</si>
  <si>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</si>
  <si>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</si>
  <si>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</si>
  <si>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</si>
  <si>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</si>
  <si>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</si>
  <si>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</si>
  <si>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</si>
  <si>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</si>
  <si>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</si>
  <si>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</si>
  <si>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</si>
  <si>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</si>
  <si>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</si>
  <si>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</si>
  <si>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</si>
  <si>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</si>
  <si>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</si>
  <si>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</si>
  <si>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</si>
  <si>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</si>
  <si>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</si>
  <si>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</si>
  <si>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</si>
  <si>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</si>
  <si>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</si>
  <si>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</si>
  <si>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</si>
  <si>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</si>
  <si>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</si>
  <si>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</si>
  <si>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</si>
  <si>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</si>
  <si>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</si>
  <si>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</si>
  <si>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</si>
  <si>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</si>
  <si>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</si>
  <si>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</si>
  <si>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</si>
  <si>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</si>
  <si>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</si>
  <si>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</si>
  <si>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</si>
  <si>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</si>
  <si>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</si>
  <si>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</si>
  <si>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</si>
  <si>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</si>
  <si>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</si>
  <si>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</si>
  <si>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</si>
  <si>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</si>
  <si>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</si>
  <si>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</si>
  <si>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</si>
  <si>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</si>
  <si>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</si>
  <si>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</si>
  <si>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</si>
  <si>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</si>
  <si>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</si>
  <si>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</si>
  <si>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</si>
  <si>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</si>
  <si>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</si>
  <si>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</si>
  <si>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</si>
  <si>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</si>
  <si>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</si>
  <si>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</si>
  <si>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</si>
  <si>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</si>
  <si>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</si>
  <si>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</si>
  <si>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</si>
  <si>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</si>
  <si>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</si>
  <si>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</si>
  <si>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</si>
  <si>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</si>
  <si>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</si>
  <si>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</si>
  <si>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</si>
  <si>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</si>
  <si>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</si>
  <si>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</si>
  <si>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</si>
  <si>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</si>
  <si>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</si>
  <si>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</si>
  <si>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</si>
  <si>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</si>
  <si>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</si>
  <si>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</si>
  <si>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</si>
  <si>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</si>
  <si>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</si>
  <si>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</si>
  <si>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</si>
  <si>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</si>
  <si>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</si>
  <si>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</si>
  <si>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</si>
  <si>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</si>
  <si>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</si>
  <si>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</si>
  <si>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</si>
  <si>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</si>
  <si>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</si>
  <si>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</si>
  <si>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</si>
  <si>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</si>
  <si>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</si>
  <si>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</si>
  <si>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</si>
  <si>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</si>
  <si>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</si>
  <si>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</si>
  <si>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</si>
  <si>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</si>
  <si>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</si>
  <si>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</si>
  <si>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</si>
  <si>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</si>
  <si>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</si>
  <si>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</si>
  <si>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</si>
  <si>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</si>
  <si>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</si>
  <si>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</si>
  <si>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</si>
  <si>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</si>
  <si>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</si>
  <si>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</si>
  <si>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</si>
  <si>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</si>
  <si>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</si>
  <si>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</si>
  <si>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</si>
  <si>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</si>
  <si>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</si>
  <si>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</si>
  <si>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</si>
  <si>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</si>
  <si>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</si>
  <si>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</si>
  <si>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</si>
  <si>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</si>
  <si>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</si>
  <si>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</si>
  <si>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</si>
  <si>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</si>
  <si>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</si>
  <si>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</si>
  <si>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</si>
  <si>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</si>
  <si>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</si>
  <si>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</si>
  <si>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</si>
  <si>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</si>
  <si>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</si>
  <si>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</si>
  <si>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</si>
  <si>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</si>
  <si>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</si>
  <si>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</si>
  <si>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</si>
  <si>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</si>
  <si>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</si>
  <si>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</si>
  <si>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</si>
  <si>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</si>
  <si>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</si>
  <si>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</si>
  <si>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</si>
  <si>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</si>
  <si>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</si>
  <si>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</si>
  <si>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</si>
  <si>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</si>
  <si>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</si>
  <si>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</si>
  <si>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</si>
  <si>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</si>
  <si>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</si>
  <si>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</si>
  <si>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</si>
  <si>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</si>
  <si>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</si>
  <si>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</si>
  <si>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</si>
  <si>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</si>
  <si>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</si>
  <si>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</si>
  <si>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</si>
  <si>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</si>
  <si>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</si>
  <si>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</si>
  <si>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</si>
  <si>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</si>
  <si>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</si>
  <si>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</si>
  <si>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</si>
  <si>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</si>
  <si>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</si>
  <si>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</si>
  <si>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</si>
  <si>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</si>
  <si>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</si>
  <si>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</si>
  <si>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</si>
  <si>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</si>
  <si>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</si>
  <si>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</si>
  <si>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</si>
  <si>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</si>
  <si>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</si>
  <si>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</si>
  <si>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</si>
  <si>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</si>
  <si>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</si>
  <si>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</si>
  <si>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</si>
  <si>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</si>
  <si>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</si>
  <si>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</si>
  <si>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</si>
  <si>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</si>
  <si>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</si>
  <si>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</si>
  <si>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</si>
  <si>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</si>
  <si>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</si>
  <si>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INHIBIDO</t>
  </si>
  <si>
    <t>3335989541</t>
  </si>
  <si>
    <t>ATM S/M Nacional Plaza Central</t>
  </si>
  <si>
    <t>S/M Nacional Plaza Central</t>
  </si>
  <si>
    <t>DRBR379</t>
  </si>
  <si>
    <t>3335989704</t>
  </si>
  <si>
    <t>ATM Autobanco Plaza Moderna</t>
  </si>
  <si>
    <t>REINICIO FALLIDO POR LECTOR</t>
  </si>
  <si>
    <t>3335991583</t>
  </si>
  <si>
    <t>3335991672</t>
  </si>
  <si>
    <t>3335992212</t>
  </si>
  <si>
    <t>3335992266</t>
  </si>
  <si>
    <t>3335992453</t>
  </si>
  <si>
    <t>3335992500</t>
  </si>
  <si>
    <t>3335992651</t>
  </si>
  <si>
    <t>3335993251</t>
  </si>
  <si>
    <t>3335993205</t>
  </si>
  <si>
    <t>3335993120</t>
  </si>
  <si>
    <t>3335993100</t>
  </si>
  <si>
    <t>3335992199 </t>
  </si>
  <si>
    <t>3335993294 </t>
  </si>
  <si>
    <t>3335992212 </t>
  </si>
  <si>
    <t>3335992500 </t>
  </si>
  <si>
    <t>SIN EFECTIVO.</t>
  </si>
  <si>
    <t>3335993385</t>
  </si>
  <si>
    <t>3335993364</t>
  </si>
  <si>
    <t>3335993328</t>
  </si>
  <si>
    <t>3335993897</t>
  </si>
  <si>
    <t>3335993589</t>
  </si>
  <si>
    <t>3335993588</t>
  </si>
  <si>
    <t>3335994356</t>
  </si>
  <si>
    <t>3335994334</t>
  </si>
  <si>
    <t>3335994292</t>
  </si>
  <si>
    <t>3335994097 </t>
  </si>
  <si>
    <t>3335994543</t>
  </si>
  <si>
    <t>3335994537</t>
  </si>
  <si>
    <t>3335994506</t>
  </si>
  <si>
    <t>3335994484</t>
  </si>
  <si>
    <t>3335994445</t>
  </si>
  <si>
    <t>3335994387</t>
  </si>
  <si>
    <t>3335994824</t>
  </si>
  <si>
    <t>3335994821</t>
  </si>
  <si>
    <t>3335994820</t>
  </si>
  <si>
    <t>3335994812</t>
  </si>
  <si>
    <t>3335994804</t>
  </si>
  <si>
    <t>3335994803</t>
  </si>
  <si>
    <t>3335994800</t>
  </si>
  <si>
    <t>3335994764</t>
  </si>
  <si>
    <t>3335994759</t>
  </si>
  <si>
    <t>3335994712</t>
  </si>
  <si>
    <t>3335994705</t>
  </si>
  <si>
    <t>3335994702</t>
  </si>
  <si>
    <t>3335994701</t>
  </si>
  <si>
    <t>3335994685</t>
  </si>
  <si>
    <t>3335994599</t>
  </si>
  <si>
    <t>GAVETAS DE DEPOSITO LLENA</t>
  </si>
  <si>
    <t>REINICIO FALLIDO</t>
  </si>
  <si>
    <t xml:space="preserve"> Cajeros Reportados Sin Efectivo    </t>
  </si>
  <si>
    <t>3335994849</t>
  </si>
  <si>
    <t>3335994848</t>
  </si>
  <si>
    <t>3335994847</t>
  </si>
  <si>
    <t>3335994845</t>
  </si>
  <si>
    <t>3335994844</t>
  </si>
  <si>
    <t>3335994843</t>
  </si>
  <si>
    <t>3335994841</t>
  </si>
  <si>
    <t>3335994839</t>
  </si>
  <si>
    <t>3335994871</t>
  </si>
  <si>
    <t>3335994869</t>
  </si>
  <si>
    <t>3335994868</t>
  </si>
  <si>
    <t>3335994866</t>
  </si>
  <si>
    <t>3335994865</t>
  </si>
  <si>
    <t>3335994864</t>
  </si>
  <si>
    <t>3335994863</t>
  </si>
  <si>
    <t>3335994861</t>
  </si>
  <si>
    <t>PRINTER</t>
  </si>
  <si>
    <t>Acevedo Dominguez, Victor Leonardo</t>
  </si>
  <si>
    <t>20 Agosto de 2021</t>
  </si>
  <si>
    <t>20/8/2021 10:50</t>
  </si>
  <si>
    <t>20/8/2021 10:48</t>
  </si>
  <si>
    <t>20/8/2021 10:47</t>
  </si>
  <si>
    <t>20/8/2021 10:45</t>
  </si>
  <si>
    <t>20/8/2021 10:37</t>
  </si>
  <si>
    <t xml:space="preserve">20/8/2021 10:50 </t>
  </si>
  <si>
    <t>20/8/2021 10:54</t>
  </si>
  <si>
    <t>20/8/2021 10:57</t>
  </si>
  <si>
    <t>20/8/2021 11:04</t>
  </si>
  <si>
    <t>20/8/2021 11:03</t>
  </si>
  <si>
    <t>20/8/2021 10:59</t>
  </si>
  <si>
    <t>20/8/2021 10:58</t>
  </si>
  <si>
    <t>20/8/2021 10:49</t>
  </si>
  <si>
    <t>20/8/2021 11:11</t>
  </si>
  <si>
    <t>20/8/2021 11:08</t>
  </si>
  <si>
    <t>20/8/2021 11:02</t>
  </si>
  <si>
    <t>20/8/2021 11:15</t>
  </si>
  <si>
    <t>3335995383</t>
  </si>
  <si>
    <t>3335995372</t>
  </si>
  <si>
    <t>3335995357</t>
  </si>
  <si>
    <t>3335995328</t>
  </si>
  <si>
    <t>3335995324</t>
  </si>
  <si>
    <t>3335995322</t>
  </si>
  <si>
    <t>3335995317</t>
  </si>
  <si>
    <t>3335995312</t>
  </si>
  <si>
    <t>3335995309</t>
  </si>
  <si>
    <t>3335995307</t>
  </si>
  <si>
    <t>3335995299</t>
  </si>
  <si>
    <t>3335995293</t>
  </si>
  <si>
    <t>3335995291</t>
  </si>
  <si>
    <t>3335995289</t>
  </si>
  <si>
    <t>3335995285</t>
  </si>
  <si>
    <t>3335995224</t>
  </si>
  <si>
    <t>3335995221</t>
  </si>
  <si>
    <t>3335995219</t>
  </si>
  <si>
    <t>3335995211</t>
  </si>
  <si>
    <t>3335995205</t>
  </si>
  <si>
    <t>3335995120</t>
  </si>
  <si>
    <t>3335995116</t>
  </si>
  <si>
    <t>3335995073</t>
  </si>
  <si>
    <t>3335994948</t>
  </si>
  <si>
    <t>3335994934</t>
  </si>
  <si>
    <t>3335994924</t>
  </si>
  <si>
    <t>3335994876</t>
  </si>
  <si>
    <t xml:space="preserve">Gonzalez Ceballos, Dionisio </t>
  </si>
  <si>
    <t>3335995303</t>
  </si>
  <si>
    <t>3335995302</t>
  </si>
  <si>
    <t>3335995300</t>
  </si>
  <si>
    <t>3335995290</t>
  </si>
  <si>
    <t>3335995276</t>
  </si>
  <si>
    <t>FUERA DE SERVICIO</t>
  </si>
  <si>
    <t>Closed</t>
  </si>
  <si>
    <t>Cuevas Peralta, Ivan Hanell</t>
  </si>
  <si>
    <t>20/8/2021 11:34</t>
  </si>
  <si>
    <t>20/8/2021 11:26</t>
  </si>
  <si>
    <t>20/8/2021 11:31</t>
  </si>
  <si>
    <t>20/8/2021 11:36</t>
  </si>
  <si>
    <t>REINICIO EXITOSO</t>
  </si>
  <si>
    <t>ENVIO CARGA</t>
  </si>
  <si>
    <t>20/8/2021 14:33</t>
  </si>
  <si>
    <t>20/8/2021 14:28</t>
  </si>
  <si>
    <t>20/8/2021 14:27</t>
  </si>
  <si>
    <t>20/8/2021 14:16</t>
  </si>
  <si>
    <t>20/8/2021 14:37</t>
  </si>
  <si>
    <t>20/8/2021 14:10</t>
  </si>
  <si>
    <t>20/8/2021 14:34</t>
  </si>
  <si>
    <t>20/8/2021 14:31</t>
  </si>
  <si>
    <t xml:space="preserve">20/8/2021 14:42 </t>
  </si>
  <si>
    <t>20/8/2021 14:38</t>
  </si>
  <si>
    <t>20/8/2021 14:41</t>
  </si>
  <si>
    <t xml:space="preserve">20/8/2021 14:23 </t>
  </si>
  <si>
    <t>20/8/2021 14:46</t>
  </si>
  <si>
    <t>20/8/2021 13:48</t>
  </si>
  <si>
    <t>20/8/2021 14:52</t>
  </si>
  <si>
    <t>20/8/2021 14:51</t>
  </si>
  <si>
    <t xml:space="preserve">20/8/2021 14:52 </t>
  </si>
  <si>
    <t>20/8/2021 14:50</t>
  </si>
  <si>
    <t>20/8/2021 14:57</t>
  </si>
  <si>
    <t>20/8/2021 14:58</t>
  </si>
  <si>
    <t>3335995888</t>
  </si>
  <si>
    <t>3335995887</t>
  </si>
  <si>
    <t>3335995876</t>
  </si>
  <si>
    <t>3335995871</t>
  </si>
  <si>
    <t>3335995835</t>
  </si>
  <si>
    <t>3335995830</t>
  </si>
  <si>
    <t>3335995829</t>
  </si>
  <si>
    <t>3335995819</t>
  </si>
  <si>
    <t>3335995815</t>
  </si>
  <si>
    <t>3335995792</t>
  </si>
  <si>
    <t>3335995781</t>
  </si>
  <si>
    <t>3335995725</t>
  </si>
  <si>
    <t>3335995710</t>
  </si>
  <si>
    <t>3335995705</t>
  </si>
  <si>
    <t>3335995699</t>
  </si>
  <si>
    <t>3335995697</t>
  </si>
  <si>
    <t>3335995680</t>
  </si>
  <si>
    <t>3335995653</t>
  </si>
  <si>
    <t>3335995599</t>
  </si>
  <si>
    <t>3335995573</t>
  </si>
  <si>
    <t>3335995558</t>
  </si>
  <si>
    <t>DISPENSDADOR</t>
  </si>
  <si>
    <t>3335995893</t>
  </si>
  <si>
    <t>3335995884</t>
  </si>
  <si>
    <t>3335995883</t>
  </si>
  <si>
    <t>3335995881</t>
  </si>
  <si>
    <t>3335995879</t>
  </si>
  <si>
    <t>3335995877</t>
  </si>
  <si>
    <t>3335995872</t>
  </si>
  <si>
    <t>3335995953</t>
  </si>
  <si>
    <t>3335995950</t>
  </si>
  <si>
    <t>3335995949</t>
  </si>
  <si>
    <t>3335995940</t>
  </si>
  <si>
    <t>3335995938</t>
  </si>
  <si>
    <t>3335995919</t>
  </si>
  <si>
    <t>3335995914</t>
  </si>
  <si>
    <t>3335995895</t>
  </si>
  <si>
    <t>GAVETAS VACIAS + GAVETA FALLANDO</t>
  </si>
  <si>
    <t>20/8/2021 15:44</t>
  </si>
  <si>
    <t>20/8/2021 15:25</t>
  </si>
  <si>
    <t>20/8/2021 15:50</t>
  </si>
  <si>
    <t>20/8/2021 15:31</t>
  </si>
  <si>
    <t>20/8/2021 15:49</t>
  </si>
  <si>
    <t>20/8/2021 15:52</t>
  </si>
  <si>
    <t>20/8/2021 15:51</t>
  </si>
  <si>
    <t>20/8/2021 15:08</t>
  </si>
  <si>
    <t xml:space="preserve">TARJETA TRABADA </t>
  </si>
  <si>
    <t xml:space="preserve">LECTOR </t>
  </si>
  <si>
    <t>20/8/2021 15:57</t>
  </si>
  <si>
    <t>20/8/2021 15:58</t>
  </si>
  <si>
    <t>20/8/2021 15:56</t>
  </si>
  <si>
    <t>20/8/2021 16:03</t>
  </si>
  <si>
    <t>20/8/2021 16:04</t>
  </si>
  <si>
    <t>20/8/2021 16:02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</si>
</sst>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0" fontId="11" fillId="5" borderId="0" xfId="0" applyFont="1" applyFill="1" applyBorder="1" applyAlignment="1">
      <alignment horizontal="center" vertical="center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5" xfId="0" applyFont="1" applyFill="1" applyBorder="1" applyAlignment="1">
      <alignment horizontal="center" vertical="center"/>
    </xf>
    <xf numFmtId="22" fontId="54" fillId="5" borderId="65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8"/>
      <tableStyleElement type="headerRow" dxfId="307"/>
      <tableStyleElement type="totalRow" dxfId="306"/>
      <tableStyleElement type="firstColumn" dxfId="305"/>
      <tableStyleElement type="lastColumn" dxfId="304"/>
      <tableStyleElement type="firstRowStripe" dxfId="303"/>
      <tableStyleElement type="firstColumnStripe" dxfId="3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977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383" TargetMode="External"/><Relationship Id="rId12" Type="http://schemas.openxmlformats.org/officeDocument/2006/relationships/hyperlink" Target="http://s460-helpdesk/CAisd/pdmweb.exe?OP=SEARCH+FACTORY=in+SKIPLIST=1+QBE.EQ.id=37011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1211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70136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9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102.832442129627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2620</v>
      </c>
    </row>
    <row r="4" spans="1:11" ht="18" x14ac:dyDescent="0.25">
      <c r="A4" s="107" t="str">
        <f t="shared" ref="A4:A9" ca="1" si="0">CONCATENATE(TODAY()-C4," días")</f>
        <v>65.4985879629603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2621</v>
      </c>
    </row>
    <row r="5" spans="1:11" ht="18" x14ac:dyDescent="0.25">
      <c r="A5" s="107" t="str">
        <f ca="1">CONCATENATE(TODAY()-C5," días")</f>
        <v>55.4985879629603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2620</v>
      </c>
    </row>
    <row r="6" spans="1:11" ht="18" x14ac:dyDescent="0.25">
      <c r="A6" s="107" t="str">
        <f t="shared" ca="1" si="0"/>
        <v>55.5651273148178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2620</v>
      </c>
    </row>
    <row r="7" spans="1:11" ht="18" x14ac:dyDescent="0.25">
      <c r="A7" s="107" t="str">
        <f t="shared" ca="1" si="0"/>
        <v>26.0556018518546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7.0611689814832 días</v>
      </c>
      <c r="B9" s="150" t="s">
        <v>2616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94" priority="99400"/>
  </conditionalFormatting>
  <conditionalFormatting sqref="E3">
    <cfRule type="duplicateValues" dxfId="193" priority="121763"/>
  </conditionalFormatting>
  <conditionalFormatting sqref="E3">
    <cfRule type="duplicateValues" dxfId="192" priority="121764"/>
    <cfRule type="duplicateValues" dxfId="191" priority="121765"/>
  </conditionalFormatting>
  <conditionalFormatting sqref="E3">
    <cfRule type="duplicateValues" dxfId="190" priority="121766"/>
    <cfRule type="duplicateValues" dxfId="189" priority="121767"/>
    <cfRule type="duplicateValues" dxfId="188" priority="121768"/>
    <cfRule type="duplicateValues" dxfId="187" priority="121769"/>
  </conditionalFormatting>
  <conditionalFormatting sqref="B3">
    <cfRule type="duplicateValues" dxfId="186" priority="121770"/>
  </conditionalFormatting>
  <conditionalFormatting sqref="E4">
    <cfRule type="duplicateValues" dxfId="185" priority="115"/>
  </conditionalFormatting>
  <conditionalFormatting sqref="E4">
    <cfRule type="duplicateValues" dxfId="184" priority="112"/>
    <cfRule type="duplicateValues" dxfId="183" priority="113"/>
    <cfRule type="duplicateValues" dxfId="182" priority="114"/>
  </conditionalFormatting>
  <conditionalFormatting sqref="E4">
    <cfRule type="duplicateValues" dxfId="181" priority="111"/>
  </conditionalFormatting>
  <conditionalFormatting sqref="E4">
    <cfRule type="duplicateValues" dxfId="180" priority="108"/>
    <cfRule type="duplicateValues" dxfId="179" priority="109"/>
    <cfRule type="duplicateValues" dxfId="178" priority="110"/>
  </conditionalFormatting>
  <conditionalFormatting sqref="B4">
    <cfRule type="duplicateValues" dxfId="177" priority="107"/>
  </conditionalFormatting>
  <conditionalFormatting sqref="E4">
    <cfRule type="duplicateValues" dxfId="176" priority="106"/>
  </conditionalFormatting>
  <conditionalFormatting sqref="B5">
    <cfRule type="duplicateValues" dxfId="175" priority="90"/>
  </conditionalFormatting>
  <conditionalFormatting sqref="E5">
    <cfRule type="duplicateValues" dxfId="174" priority="89"/>
  </conditionalFormatting>
  <conditionalFormatting sqref="E5">
    <cfRule type="duplicateValues" dxfId="173" priority="86"/>
    <cfRule type="duplicateValues" dxfId="172" priority="87"/>
    <cfRule type="duplicateValues" dxfId="171" priority="88"/>
  </conditionalFormatting>
  <conditionalFormatting sqref="E5">
    <cfRule type="duplicateValues" dxfId="170" priority="85"/>
  </conditionalFormatting>
  <conditionalFormatting sqref="E5">
    <cfRule type="duplicateValues" dxfId="169" priority="82"/>
    <cfRule type="duplicateValues" dxfId="168" priority="83"/>
    <cfRule type="duplicateValues" dxfId="167" priority="84"/>
  </conditionalFormatting>
  <conditionalFormatting sqref="E5">
    <cfRule type="duplicateValues" dxfId="166" priority="81"/>
  </conditionalFormatting>
  <conditionalFormatting sqref="E7">
    <cfRule type="duplicateValues" dxfId="165" priority="34"/>
  </conditionalFormatting>
  <conditionalFormatting sqref="E7">
    <cfRule type="duplicateValues" dxfId="164" priority="32"/>
    <cfRule type="duplicateValues" dxfId="163" priority="33"/>
  </conditionalFormatting>
  <conditionalFormatting sqref="E7">
    <cfRule type="duplicateValues" dxfId="162" priority="29"/>
    <cfRule type="duplicateValues" dxfId="161" priority="30"/>
    <cfRule type="duplicateValues" dxfId="160" priority="31"/>
  </conditionalFormatting>
  <conditionalFormatting sqref="E7">
    <cfRule type="duplicateValues" dxfId="159" priority="25"/>
    <cfRule type="duplicateValues" dxfId="158" priority="26"/>
    <cfRule type="duplicateValues" dxfId="157" priority="27"/>
    <cfRule type="duplicateValues" dxfId="156" priority="28"/>
  </conditionalFormatting>
  <conditionalFormatting sqref="B7">
    <cfRule type="duplicateValues" dxfId="155" priority="24"/>
  </conditionalFormatting>
  <conditionalFormatting sqref="B7">
    <cfRule type="duplicateValues" dxfId="154" priority="22"/>
    <cfRule type="duplicateValues" dxfId="153" priority="23"/>
  </conditionalFormatting>
  <conditionalFormatting sqref="E8">
    <cfRule type="duplicateValues" dxfId="152" priority="21"/>
  </conditionalFormatting>
  <conditionalFormatting sqref="E8">
    <cfRule type="duplicateValues" dxfId="151" priority="20"/>
  </conditionalFormatting>
  <conditionalFormatting sqref="B8">
    <cfRule type="duplicateValues" dxfId="150" priority="19"/>
  </conditionalFormatting>
  <conditionalFormatting sqref="E8">
    <cfRule type="duplicateValues" dxfId="149" priority="18"/>
  </conditionalFormatting>
  <conditionalFormatting sqref="B8">
    <cfRule type="duplicateValues" dxfId="148" priority="17"/>
  </conditionalFormatting>
  <conditionalFormatting sqref="E8">
    <cfRule type="duplicateValues" dxfId="147" priority="16"/>
  </conditionalFormatting>
  <conditionalFormatting sqref="E9">
    <cfRule type="duplicateValues" dxfId="146" priority="5"/>
    <cfRule type="duplicateValues" dxfId="145" priority="6"/>
    <cfRule type="duplicateValues" dxfId="144" priority="7"/>
    <cfRule type="duplicateValues" dxfId="143" priority="8"/>
  </conditionalFormatting>
  <conditionalFormatting sqref="B9">
    <cfRule type="duplicateValues" dxfId="142" priority="130226"/>
  </conditionalFormatting>
  <conditionalFormatting sqref="E6">
    <cfRule type="duplicateValues" dxfId="141" priority="130228"/>
  </conditionalFormatting>
  <conditionalFormatting sqref="B6">
    <cfRule type="duplicateValues" dxfId="140" priority="130229"/>
  </conditionalFormatting>
  <conditionalFormatting sqref="B6">
    <cfRule type="duplicateValues" dxfId="139" priority="130230"/>
    <cfRule type="duplicateValues" dxfId="138" priority="130231"/>
    <cfRule type="duplicateValues" dxfId="137" priority="130232"/>
  </conditionalFormatting>
  <conditionalFormatting sqref="E6">
    <cfRule type="duplicateValues" dxfId="136" priority="130233"/>
    <cfRule type="duplicateValues" dxfId="135" priority="130234"/>
  </conditionalFormatting>
  <conditionalFormatting sqref="E6">
    <cfRule type="duplicateValues" dxfId="134" priority="130235"/>
    <cfRule type="duplicateValues" dxfId="133" priority="130236"/>
    <cfRule type="duplicateValues" dxfId="132" priority="130237"/>
  </conditionalFormatting>
  <conditionalFormatting sqref="E6">
    <cfRule type="duplicateValues" dxfId="131" priority="130238"/>
    <cfRule type="duplicateValues" dxfId="130" priority="130239"/>
    <cfRule type="duplicateValues" dxfId="129" priority="130240"/>
    <cfRule type="duplicateValues" dxfId="128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2630</v>
      </c>
      <c r="C5" s="29" t="s">
        <v>2629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2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6" priority="12"/>
  </conditionalFormatting>
  <conditionalFormatting sqref="B823:B1048576 B1:B810">
    <cfRule type="duplicateValues" dxfId="125" priority="11"/>
  </conditionalFormatting>
  <conditionalFormatting sqref="A811:A814">
    <cfRule type="duplicateValues" dxfId="124" priority="10"/>
  </conditionalFormatting>
  <conditionalFormatting sqref="B811:B814">
    <cfRule type="duplicateValues" dxfId="123" priority="9"/>
  </conditionalFormatting>
  <conditionalFormatting sqref="A823:A1048576 A1:A814">
    <cfRule type="duplicateValues" dxfId="122" priority="8"/>
  </conditionalFormatting>
  <conditionalFormatting sqref="A815:A821">
    <cfRule type="duplicateValues" dxfId="121" priority="7"/>
  </conditionalFormatting>
  <conditionalFormatting sqref="B815:B821">
    <cfRule type="duplicateValues" dxfId="120" priority="6"/>
  </conditionalFormatting>
  <conditionalFormatting sqref="A815:A821">
    <cfRule type="duplicateValues" dxfId="119" priority="5"/>
  </conditionalFormatting>
  <conditionalFormatting sqref="A822">
    <cfRule type="duplicateValues" dxfId="118" priority="4"/>
  </conditionalFormatting>
  <conditionalFormatting sqref="A822">
    <cfRule type="duplicateValues" dxfId="117" priority="2"/>
  </conditionalFormatting>
  <conditionalFormatting sqref="B822">
    <cfRule type="duplicateValues" dxfId="1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6564"/>
  <sheetViews>
    <sheetView tabSelected="1" zoomScale="70" zoomScaleNormal="70" workbookViewId="0">
      <pane ySplit="4" topLeftCell="A5" activePane="bottomLeft" state="frozen"/>
      <selection pane="bottomLeft" activeCell="E12" sqref="E12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1.7109375" style="44" hidden="1" customWidth="1"/>
    <col min="7" max="7" width="62.42578125" style="44" hidden="1" customWidth="1"/>
    <col min="8" max="11" width="5.85546875" style="44" hidden="1" customWidth="1"/>
    <col min="12" max="12" width="52" style="44" bestFit="1" customWidth="1"/>
    <col min="13" max="13" width="20.140625" style="101" bestFit="1" customWidth="1"/>
    <col min="14" max="14" width="18.85546875" style="101" hidden="1" customWidth="1"/>
    <col min="15" max="15" width="42.5703125" style="101" hidden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2702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57" t="str">
        <f>VLOOKUP(E5,'LISTADO ATM'!$A$2:$C$901,3,0)</f>
        <v>DISTRITO NACIONAL</v>
      </c>
      <c r="B5" s="150" t="s">
        <v>2612</v>
      </c>
      <c r="C5" s="96">
        <v>44418.814710648148</v>
      </c>
      <c r="D5" s="96" t="s">
        <v>2174</v>
      </c>
      <c r="E5" s="136">
        <v>318</v>
      </c>
      <c r="F5" s="157" t="str">
        <f>VLOOKUP(E5,VIP!$A$2:$O14849,2,0)</f>
        <v>DRBR318</v>
      </c>
      <c r="G5" s="157" t="str">
        <f>VLOOKUP(E5,'LISTADO ATM'!$A$2:$B$900,2,0)</f>
        <v>ATM Autoservicio Lope de Vega</v>
      </c>
      <c r="H5" s="157" t="str">
        <f>VLOOKUP(E5,VIP!$A$2:$O19810,7,FALSE)</f>
        <v>Si</v>
      </c>
      <c r="I5" s="157" t="str">
        <f>VLOOKUP(E5,VIP!$A$2:$O11775,8,FALSE)</f>
        <v>Si</v>
      </c>
      <c r="J5" s="157" t="str">
        <f>VLOOKUP(E5,VIP!$A$2:$O11725,8,FALSE)</f>
        <v>Si</v>
      </c>
      <c r="K5" s="157" t="str">
        <f>VLOOKUP(E5,VIP!$A$2:$O15299,6,0)</f>
        <v>NO</v>
      </c>
      <c r="L5" s="140" t="s">
        <v>2213</v>
      </c>
      <c r="M5" s="95" t="s">
        <v>2438</v>
      </c>
      <c r="N5" s="95" t="s">
        <v>2444</v>
      </c>
      <c r="O5" s="157" t="s">
        <v>2446</v>
      </c>
      <c r="P5" s="157"/>
      <c r="Q5" s="95" t="s">
        <v>2213</v>
      </c>
    </row>
    <row r="6" spans="1:17" s="123" customFormat="1" ht="18" x14ac:dyDescent="0.25">
      <c r="A6" s="157" t="str">
        <f>VLOOKUP(E6,'[1]LISTADO ATM'!$A$2:$C$902,3,0)</f>
        <v>DISTRITO NACIONAL</v>
      </c>
      <c r="B6" s="150" t="s">
        <v>2615</v>
      </c>
      <c r="C6" s="96">
        <v>44419.692395833335</v>
      </c>
      <c r="D6" s="96" t="s">
        <v>2174</v>
      </c>
      <c r="E6" s="136">
        <v>446</v>
      </c>
      <c r="F6" s="157" t="str">
        <f>VLOOKUP(E6,[1]VIP!$A$2:$O14930,2,0)</f>
        <v>DRBR446</v>
      </c>
      <c r="G6" s="157" t="str">
        <f>VLOOKUP(E6,'[1]LISTADO ATM'!$A$2:$B$901,2,0)</f>
        <v>ATM Hipodromo V Centenario</v>
      </c>
      <c r="H6" s="157" t="str">
        <f>VLOOKUP(E6,[1]VIP!$A$2:$O19891,7,FALSE)</f>
        <v>Si</v>
      </c>
      <c r="I6" s="157" t="str">
        <f>VLOOKUP(E6,[1]VIP!$A$2:$O11856,8,FALSE)</f>
        <v>Si</v>
      </c>
      <c r="J6" s="157" t="str">
        <f>VLOOKUP(E6,[1]VIP!$A$2:$O11806,8,FALSE)</f>
        <v>Si</v>
      </c>
      <c r="K6" s="157" t="str">
        <f>VLOOKUP(E6,[1]VIP!$A$2:$O15380,6,0)</f>
        <v>NO</v>
      </c>
      <c r="L6" s="140" t="s">
        <v>2239</v>
      </c>
      <c r="M6" s="95" t="s">
        <v>2438</v>
      </c>
      <c r="N6" s="95" t="s">
        <v>2444</v>
      </c>
      <c r="O6" s="157" t="s">
        <v>2446</v>
      </c>
      <c r="P6" s="157"/>
      <c r="Q6" s="95" t="s">
        <v>2239</v>
      </c>
    </row>
    <row r="7" spans="1:17" s="123" customFormat="1" ht="18" x14ac:dyDescent="0.25">
      <c r="A7" s="157" t="str">
        <f>VLOOKUP(E7,'LISTADO ATM'!$A$2:$C$901,3,0)</f>
        <v>ESTE</v>
      </c>
      <c r="B7" s="150" t="s">
        <v>2622</v>
      </c>
      <c r="C7" s="96">
        <v>44422.500277777777</v>
      </c>
      <c r="D7" s="96" t="s">
        <v>2174</v>
      </c>
      <c r="E7" s="136">
        <v>217</v>
      </c>
      <c r="F7" s="157" t="str">
        <f>VLOOKUP(E7,VIP!$A$2:$O14945,2,0)</f>
        <v>DRBR217</v>
      </c>
      <c r="G7" s="157" t="str">
        <f>VLOOKUP(E7,'LISTADO ATM'!$A$2:$B$900,2,0)</f>
        <v xml:space="preserve">ATM Oficina Bávaro </v>
      </c>
      <c r="H7" s="157" t="str">
        <f>VLOOKUP(E7,VIP!$A$2:$O19906,7,FALSE)</f>
        <v>Si</v>
      </c>
      <c r="I7" s="157" t="str">
        <f>VLOOKUP(E7,VIP!$A$2:$O11871,8,FALSE)</f>
        <v>Si</v>
      </c>
      <c r="J7" s="157" t="str">
        <f>VLOOKUP(E7,VIP!$A$2:$O11821,8,FALSE)</f>
        <v>Si</v>
      </c>
      <c r="K7" s="157" t="str">
        <f>VLOOKUP(E7,VIP!$A$2:$O15395,6,0)</f>
        <v>NO</v>
      </c>
      <c r="L7" s="140" t="s">
        <v>2213</v>
      </c>
      <c r="M7" s="95" t="s">
        <v>2438</v>
      </c>
      <c r="N7" s="95" t="s">
        <v>2444</v>
      </c>
      <c r="O7" s="157" t="s">
        <v>2446</v>
      </c>
      <c r="P7" s="157"/>
      <c r="Q7" s="95" t="s">
        <v>2213</v>
      </c>
    </row>
    <row r="8" spans="1:17" s="123" customFormat="1" ht="18" x14ac:dyDescent="0.25">
      <c r="A8" s="157" t="str">
        <f>VLOOKUP(E8,'LISTADO ATM'!$A$2:$C$901,3,0)</f>
        <v>DISTRITO NACIONAL</v>
      </c>
      <c r="B8" s="150" t="s">
        <v>2624</v>
      </c>
      <c r="C8" s="96">
        <v>44422.712442129632</v>
      </c>
      <c r="D8" s="96" t="s">
        <v>2174</v>
      </c>
      <c r="E8" s="136">
        <v>735</v>
      </c>
      <c r="F8" s="157" t="str">
        <f>VLOOKUP(E8,VIP!$A$2:$O14946,2,0)</f>
        <v>DRBR179</v>
      </c>
      <c r="G8" s="157" t="str">
        <f>VLOOKUP(E8,'LISTADO ATM'!$A$2:$B$900,2,0)</f>
        <v xml:space="preserve">ATM Oficina Independencia II  </v>
      </c>
      <c r="H8" s="157" t="str">
        <f>VLOOKUP(E8,VIP!$A$2:$O19907,7,FALSE)</f>
        <v>Si</v>
      </c>
      <c r="I8" s="157" t="str">
        <f>VLOOKUP(E8,VIP!$A$2:$O11872,8,FALSE)</f>
        <v>Si</v>
      </c>
      <c r="J8" s="157" t="str">
        <f>VLOOKUP(E8,VIP!$A$2:$O11822,8,FALSE)</f>
        <v>Si</v>
      </c>
      <c r="K8" s="157" t="str">
        <f>VLOOKUP(E8,VIP!$A$2:$O15396,6,0)</f>
        <v>NO</v>
      </c>
      <c r="L8" s="140" t="s">
        <v>2239</v>
      </c>
      <c r="M8" s="95" t="s">
        <v>2438</v>
      </c>
      <c r="N8" s="95" t="s">
        <v>2444</v>
      </c>
      <c r="O8" s="157" t="s">
        <v>2446</v>
      </c>
      <c r="P8" s="157"/>
      <c r="Q8" s="95" t="s">
        <v>2239</v>
      </c>
    </row>
    <row r="9" spans="1:17" s="123" customFormat="1" ht="18" x14ac:dyDescent="0.25">
      <c r="A9" s="157" t="str">
        <f>VLOOKUP(E9,'LISTADO ATM'!$A$2:$C$901,3,0)</f>
        <v>DISTRITO NACIONAL</v>
      </c>
      <c r="B9" s="150" t="s">
        <v>2623</v>
      </c>
      <c r="C9" s="96">
        <v>44422.821701388886</v>
      </c>
      <c r="D9" s="96" t="s">
        <v>2174</v>
      </c>
      <c r="E9" s="136">
        <v>377</v>
      </c>
      <c r="F9" s="157" t="str">
        <f>VLOOKUP(E9,VIP!$A$2:$O14934,2,0)</f>
        <v>DRBR377</v>
      </c>
      <c r="G9" s="157" t="str">
        <f>VLOOKUP(E9,'LISTADO ATM'!$A$2:$B$900,2,0)</f>
        <v>ATM Estación del Metro Eduardo Brito</v>
      </c>
      <c r="H9" s="157" t="str">
        <f>VLOOKUP(E9,VIP!$A$2:$O19895,7,FALSE)</f>
        <v>Si</v>
      </c>
      <c r="I9" s="157" t="str">
        <f>VLOOKUP(E9,VIP!$A$2:$O11860,8,FALSE)</f>
        <v>Si</v>
      </c>
      <c r="J9" s="157" t="str">
        <f>VLOOKUP(E9,VIP!$A$2:$O11810,8,FALSE)</f>
        <v>Si</v>
      </c>
      <c r="K9" s="157" t="str">
        <f>VLOOKUP(E9,VIP!$A$2:$O15384,6,0)</f>
        <v>NO</v>
      </c>
      <c r="L9" s="140" t="s">
        <v>2213</v>
      </c>
      <c r="M9" s="95" t="s">
        <v>2438</v>
      </c>
      <c r="N9" s="95" t="s">
        <v>2444</v>
      </c>
      <c r="O9" s="157" t="s">
        <v>2446</v>
      </c>
      <c r="P9" s="157"/>
      <c r="Q9" s="95" t="s">
        <v>2213</v>
      </c>
    </row>
    <row r="10" spans="1:17" s="123" customFormat="1" ht="18" x14ac:dyDescent="0.25">
      <c r="A10" s="157" t="str">
        <f>VLOOKUP(E10,'LISTADO ATM'!$A$2:$C$901,3,0)</f>
        <v>DISTRITO NACIONAL</v>
      </c>
      <c r="B10" s="150" t="s">
        <v>2634</v>
      </c>
      <c r="C10" s="96">
        <v>44425.874027777776</v>
      </c>
      <c r="D10" s="96" t="s">
        <v>2174</v>
      </c>
      <c r="E10" s="136">
        <v>363</v>
      </c>
      <c r="F10" s="157" t="str">
        <f>VLOOKUP(E10,VIP!$A$2:$O15107,2,0)</f>
        <v>DRBR363</v>
      </c>
      <c r="G10" s="157" t="str">
        <f>VLOOKUP(E10,'LISTADO ATM'!$A$2:$B$900,2,0)</f>
        <v>ATM Sirena Villa Mella</v>
      </c>
      <c r="H10" s="157" t="str">
        <f>VLOOKUP(E10,VIP!$A$2:$O20068,7,FALSE)</f>
        <v>N/A</v>
      </c>
      <c r="I10" s="157" t="str">
        <f>VLOOKUP(E10,VIP!$A$2:$O12033,8,FALSE)</f>
        <v>N/A</v>
      </c>
      <c r="J10" s="157" t="str">
        <f>VLOOKUP(E10,VIP!$A$2:$O11983,8,FALSE)</f>
        <v>N/A</v>
      </c>
      <c r="K10" s="157" t="str">
        <f>VLOOKUP(E10,VIP!$A$2:$O15557,6,0)</f>
        <v>N/A</v>
      </c>
      <c r="L10" s="140" t="s">
        <v>2213</v>
      </c>
      <c r="M10" s="95" t="s">
        <v>2438</v>
      </c>
      <c r="N10" s="95" t="s">
        <v>2444</v>
      </c>
      <c r="O10" s="157" t="s">
        <v>2446</v>
      </c>
      <c r="P10" s="157"/>
      <c r="Q10" s="156" t="s">
        <v>2213</v>
      </c>
    </row>
    <row r="11" spans="1:17" s="123" customFormat="1" ht="18" x14ac:dyDescent="0.25">
      <c r="A11" s="157" t="str">
        <f>VLOOKUP(E11,'LISTADO ATM'!$A$2:$C$901,3,0)</f>
        <v>DISTRITO NACIONAL</v>
      </c>
      <c r="B11" s="150" t="s">
        <v>2635</v>
      </c>
      <c r="C11" s="96">
        <v>44426.333831018521</v>
      </c>
      <c r="D11" s="96" t="s">
        <v>2174</v>
      </c>
      <c r="E11" s="136">
        <v>648</v>
      </c>
      <c r="F11" s="157" t="str">
        <f>VLOOKUP(E11,VIP!$A$2:$O15088,2,0)</f>
        <v>DRBR190</v>
      </c>
      <c r="G11" s="157" t="str">
        <f>VLOOKUP(E11,'LISTADO ATM'!$A$2:$B$900,2,0)</f>
        <v xml:space="preserve">ATM Hermandad de Pensionados </v>
      </c>
      <c r="H11" s="157" t="str">
        <f>VLOOKUP(E11,VIP!$A$2:$O20049,7,FALSE)</f>
        <v>Si</v>
      </c>
      <c r="I11" s="157" t="str">
        <f>VLOOKUP(E11,VIP!$A$2:$O12014,8,FALSE)</f>
        <v>No</v>
      </c>
      <c r="J11" s="157" t="str">
        <f>VLOOKUP(E11,VIP!$A$2:$O11964,8,FALSE)</f>
        <v>No</v>
      </c>
      <c r="K11" s="157" t="str">
        <f>VLOOKUP(E11,VIP!$A$2:$O15538,6,0)</f>
        <v>NO</v>
      </c>
      <c r="L11" s="140" t="s">
        <v>2617</v>
      </c>
      <c r="M11" s="208" t="s">
        <v>2535</v>
      </c>
      <c r="N11" s="95" t="s">
        <v>2444</v>
      </c>
      <c r="O11" s="157" t="s">
        <v>2446</v>
      </c>
      <c r="P11" s="157"/>
      <c r="Q11" s="209" t="s">
        <v>2775</v>
      </c>
    </row>
    <row r="12" spans="1:17" s="123" customFormat="1" ht="18" x14ac:dyDescent="0.25">
      <c r="A12" s="157" t="str">
        <f>VLOOKUP(E12,'LISTADO ATM'!$A$2:$C$901,3,0)</f>
        <v>SUR</v>
      </c>
      <c r="B12" s="150" t="s">
        <v>2636</v>
      </c>
      <c r="C12" s="96">
        <v>44426.449907407405</v>
      </c>
      <c r="D12" s="96" t="s">
        <v>2441</v>
      </c>
      <c r="E12" s="136">
        <v>537</v>
      </c>
      <c r="F12" s="157" t="str">
        <f>VLOOKUP(E12,VIP!$A$2:$O15095,2,0)</f>
        <v>DRBR537</v>
      </c>
      <c r="G12" s="157" t="str">
        <f>VLOOKUP(E12,'LISTADO ATM'!$A$2:$B$900,2,0)</f>
        <v xml:space="preserve">ATM Estación Texaco Enriquillo (Barahona) </v>
      </c>
      <c r="H12" s="157" t="str">
        <f>VLOOKUP(E12,VIP!$A$2:$O20056,7,FALSE)</f>
        <v>Si</v>
      </c>
      <c r="I12" s="157" t="str">
        <f>VLOOKUP(E12,VIP!$A$2:$O12021,8,FALSE)</f>
        <v>Si</v>
      </c>
      <c r="J12" s="157" t="str">
        <f>VLOOKUP(E12,VIP!$A$2:$O11971,8,FALSE)</f>
        <v>Si</v>
      </c>
      <c r="K12" s="157" t="str">
        <f>VLOOKUP(E12,VIP!$A$2:$O15545,6,0)</f>
        <v>NO</v>
      </c>
      <c r="L12" s="140" t="s">
        <v>2434</v>
      </c>
      <c r="M12" s="208" t="s">
        <v>2535</v>
      </c>
      <c r="N12" s="95" t="s">
        <v>2444</v>
      </c>
      <c r="O12" s="157" t="s">
        <v>2445</v>
      </c>
      <c r="P12" s="157"/>
      <c r="Q12" s="209" t="s">
        <v>2824</v>
      </c>
    </row>
    <row r="13" spans="1:17" s="123" customFormat="1" ht="18" x14ac:dyDescent="0.25">
      <c r="A13" s="157" t="str">
        <f>VLOOKUP(E13,'LISTADO ATM'!$A$2:$C$901,3,0)</f>
        <v>DISTRITO NACIONAL</v>
      </c>
      <c r="B13" s="150" t="s">
        <v>2637</v>
      </c>
      <c r="C13" s="96">
        <v>44426.464259259257</v>
      </c>
      <c r="D13" s="96" t="s">
        <v>2174</v>
      </c>
      <c r="E13" s="136">
        <v>498</v>
      </c>
      <c r="F13" s="157" t="str">
        <f>VLOOKUP(E13,VIP!$A$2:$O15099,2,0)</f>
        <v>DRBR498</v>
      </c>
      <c r="G13" s="157" t="str">
        <f>VLOOKUP(E13,'LISTADO ATM'!$A$2:$B$900,2,0)</f>
        <v xml:space="preserve">ATM Estación Sunix 27 de Febrero </v>
      </c>
      <c r="H13" s="157" t="str">
        <f>VLOOKUP(E13,VIP!$A$2:$O20060,7,FALSE)</f>
        <v>Si</v>
      </c>
      <c r="I13" s="157" t="str">
        <f>VLOOKUP(E13,VIP!$A$2:$O12025,8,FALSE)</f>
        <v>Si</v>
      </c>
      <c r="J13" s="157" t="str">
        <f>VLOOKUP(E13,VIP!$A$2:$O11975,8,FALSE)</f>
        <v>Si</v>
      </c>
      <c r="K13" s="157" t="str">
        <f>VLOOKUP(E13,VIP!$A$2:$O15549,6,0)</f>
        <v>NO</v>
      </c>
      <c r="L13" s="140" t="s">
        <v>2213</v>
      </c>
      <c r="M13" s="95" t="s">
        <v>2438</v>
      </c>
      <c r="N13" s="95" t="s">
        <v>2444</v>
      </c>
      <c r="O13" s="157" t="s">
        <v>2446</v>
      </c>
      <c r="P13" s="157"/>
      <c r="Q13" s="156" t="s">
        <v>2213</v>
      </c>
    </row>
    <row r="14" spans="1:17" s="123" customFormat="1" ht="18" x14ac:dyDescent="0.25">
      <c r="A14" s="157" t="str">
        <f>VLOOKUP(E14,'LISTADO ATM'!$A$2:$C$901,3,0)</f>
        <v>DISTRITO NACIONAL</v>
      </c>
      <c r="B14" s="150" t="s">
        <v>2638</v>
      </c>
      <c r="C14" s="96">
        <v>44426.507372685184</v>
      </c>
      <c r="D14" s="96" t="s">
        <v>2174</v>
      </c>
      <c r="E14" s="136">
        <v>327</v>
      </c>
      <c r="F14" s="157" t="str">
        <f>VLOOKUP(E14,VIP!$A$2:$O15109,2,0)</f>
        <v>DRBR327</v>
      </c>
      <c r="G14" s="157" t="str">
        <f>VLOOKUP(E14,'LISTADO ATM'!$A$2:$B$900,2,0)</f>
        <v xml:space="preserve">ATM UNP CCN (Nacional 27 de Febrero) </v>
      </c>
      <c r="H14" s="157" t="str">
        <f>VLOOKUP(E14,VIP!$A$2:$O20070,7,FALSE)</f>
        <v>Si</v>
      </c>
      <c r="I14" s="157" t="str">
        <f>VLOOKUP(E14,VIP!$A$2:$O12035,8,FALSE)</f>
        <v>Si</v>
      </c>
      <c r="J14" s="157" t="str">
        <f>VLOOKUP(E14,VIP!$A$2:$O11985,8,FALSE)</f>
        <v>Si</v>
      </c>
      <c r="K14" s="157" t="str">
        <f>VLOOKUP(E14,VIP!$A$2:$O15559,6,0)</f>
        <v>NO</v>
      </c>
      <c r="L14" s="140" t="s">
        <v>2213</v>
      </c>
      <c r="M14" s="208" t="s">
        <v>2535</v>
      </c>
      <c r="N14" s="95" t="s">
        <v>2444</v>
      </c>
      <c r="O14" s="157" t="s">
        <v>2446</v>
      </c>
      <c r="P14" s="157"/>
      <c r="Q14" s="209" t="s">
        <v>2705</v>
      </c>
    </row>
    <row r="15" spans="1:17" s="123" customFormat="1" ht="18" x14ac:dyDescent="0.25">
      <c r="A15" s="157" t="str">
        <f>VLOOKUP(E15,'LISTADO ATM'!$A$2:$C$901,3,0)</f>
        <v>DISTRITO NACIONAL</v>
      </c>
      <c r="B15" s="150" t="s">
        <v>2639</v>
      </c>
      <c r="C15" s="96">
        <v>44426.519456018519</v>
      </c>
      <c r="D15" s="96" t="s">
        <v>2441</v>
      </c>
      <c r="E15" s="136">
        <v>574</v>
      </c>
      <c r="F15" s="157" t="str">
        <f>VLOOKUP(E15,VIP!$A$2:$O15118,2,0)</f>
        <v>DRBR080</v>
      </c>
      <c r="G15" s="157" t="str">
        <f>VLOOKUP(E15,'LISTADO ATM'!$A$2:$B$900,2,0)</f>
        <v xml:space="preserve">ATM Club Obras Públicas </v>
      </c>
      <c r="H15" s="157" t="str">
        <f>VLOOKUP(E15,VIP!$A$2:$O20079,7,FALSE)</f>
        <v>Si</v>
      </c>
      <c r="I15" s="157" t="str">
        <f>VLOOKUP(E15,VIP!$A$2:$O12044,8,FALSE)</f>
        <v>Si</v>
      </c>
      <c r="J15" s="157" t="str">
        <f>VLOOKUP(E15,VIP!$A$2:$O11994,8,FALSE)</f>
        <v>Si</v>
      </c>
      <c r="K15" s="157" t="str">
        <f>VLOOKUP(E15,VIP!$A$2:$O15568,6,0)</f>
        <v>NO</v>
      </c>
      <c r="L15" s="140" t="s">
        <v>2434</v>
      </c>
      <c r="M15" s="208" t="s">
        <v>2535</v>
      </c>
      <c r="N15" s="95" t="s">
        <v>2444</v>
      </c>
      <c r="O15" s="157" t="s">
        <v>2445</v>
      </c>
      <c r="P15" s="157"/>
      <c r="Q15" s="209" t="s">
        <v>2771</v>
      </c>
    </row>
    <row r="16" spans="1:17" s="123" customFormat="1" ht="18" x14ac:dyDescent="0.25">
      <c r="A16" s="157" t="str">
        <f>VLOOKUP(E16,'LISTADO ATM'!$A$2:$C$901,3,0)</f>
        <v>DISTRITO NACIONAL</v>
      </c>
      <c r="B16" s="150" t="s">
        <v>2640</v>
      </c>
      <c r="C16" s="96">
        <v>44426.57403935185</v>
      </c>
      <c r="D16" s="96" t="s">
        <v>2174</v>
      </c>
      <c r="E16" s="136">
        <v>113</v>
      </c>
      <c r="F16" s="157" t="str">
        <f>VLOOKUP(E16,VIP!$A$2:$O15120,2,0)</f>
        <v>DRBR113</v>
      </c>
      <c r="G16" s="157" t="str">
        <f>VLOOKUP(E16,'LISTADO ATM'!$A$2:$B$900,2,0)</f>
        <v xml:space="preserve">ATM Autoservicio Atalaya del Mar </v>
      </c>
      <c r="H16" s="157" t="str">
        <f>VLOOKUP(E16,VIP!$A$2:$O20081,7,FALSE)</f>
        <v>Si</v>
      </c>
      <c r="I16" s="157" t="str">
        <f>VLOOKUP(E16,VIP!$A$2:$O12046,8,FALSE)</f>
        <v>No</v>
      </c>
      <c r="J16" s="157" t="str">
        <f>VLOOKUP(E16,VIP!$A$2:$O11996,8,FALSE)</f>
        <v>No</v>
      </c>
      <c r="K16" s="157" t="str">
        <f>VLOOKUP(E16,VIP!$A$2:$O15570,6,0)</f>
        <v>NO</v>
      </c>
      <c r="L16" s="140" t="s">
        <v>2213</v>
      </c>
      <c r="M16" s="208" t="s">
        <v>2535</v>
      </c>
      <c r="N16" s="95" t="s">
        <v>2444</v>
      </c>
      <c r="O16" s="157" t="s">
        <v>2446</v>
      </c>
      <c r="P16" s="157"/>
      <c r="Q16" s="209" t="s">
        <v>2764</v>
      </c>
    </row>
    <row r="17" spans="1:17" s="123" customFormat="1" ht="18" x14ac:dyDescent="0.25">
      <c r="A17" s="157" t="str">
        <f>VLOOKUP(E17,'LISTADO ATM'!$A$2:$C$901,3,0)</f>
        <v>DISTRITO NACIONAL</v>
      </c>
      <c r="B17" s="150" t="s">
        <v>2644</v>
      </c>
      <c r="C17" s="96">
        <v>44426.6872337963</v>
      </c>
      <c r="D17" s="96" t="s">
        <v>2174</v>
      </c>
      <c r="E17" s="136">
        <v>43</v>
      </c>
      <c r="F17" s="157" t="str">
        <f>VLOOKUP(E17,VIP!$A$2:$O15150,2,0)</f>
        <v>DRBR043</v>
      </c>
      <c r="G17" s="157" t="str">
        <f>VLOOKUP(E17,'LISTADO ATM'!$A$2:$B$900,2,0)</f>
        <v xml:space="preserve">ATM Zona Franca San Isidro </v>
      </c>
      <c r="H17" s="157" t="str">
        <f>VLOOKUP(E17,VIP!$A$2:$O20111,7,FALSE)</f>
        <v>Si</v>
      </c>
      <c r="I17" s="157" t="str">
        <f>VLOOKUP(E17,VIP!$A$2:$O12076,8,FALSE)</f>
        <v>No</v>
      </c>
      <c r="J17" s="157" t="str">
        <f>VLOOKUP(E17,VIP!$A$2:$O12026,8,FALSE)</f>
        <v>No</v>
      </c>
      <c r="K17" s="157" t="str">
        <f>VLOOKUP(E17,VIP!$A$2:$O15600,6,0)</f>
        <v>NO</v>
      </c>
      <c r="L17" s="140" t="s">
        <v>2239</v>
      </c>
      <c r="M17" s="208" t="s">
        <v>2535</v>
      </c>
      <c r="N17" s="95" t="s">
        <v>2608</v>
      </c>
      <c r="O17" s="157" t="s">
        <v>2446</v>
      </c>
      <c r="P17" s="157"/>
      <c r="Q17" s="209" t="s">
        <v>2764</v>
      </c>
    </row>
    <row r="18" spans="1:17" s="123" customFormat="1" ht="18" x14ac:dyDescent="0.25">
      <c r="A18" s="157" t="str">
        <f>VLOOKUP(E18,'LISTADO ATM'!$A$2:$C$901,3,0)</f>
        <v>NORTE</v>
      </c>
      <c r="B18" s="150" t="s">
        <v>2643</v>
      </c>
      <c r="C18" s="96">
        <v>44426.69358796296</v>
      </c>
      <c r="D18" s="96" t="s">
        <v>2460</v>
      </c>
      <c r="E18" s="136">
        <v>944</v>
      </c>
      <c r="F18" s="157" t="str">
        <f>VLOOKUP(E18,VIP!$A$2:$O15148,2,0)</f>
        <v>DRBR944</v>
      </c>
      <c r="G18" s="157" t="str">
        <f>VLOOKUP(E18,'LISTADO ATM'!$A$2:$B$900,2,0)</f>
        <v xml:space="preserve">ATM UNP Mao </v>
      </c>
      <c r="H18" s="157" t="str">
        <f>VLOOKUP(E18,VIP!$A$2:$O20109,7,FALSE)</f>
        <v>Si</v>
      </c>
      <c r="I18" s="157" t="str">
        <f>VLOOKUP(E18,VIP!$A$2:$O12074,8,FALSE)</f>
        <v>Si</v>
      </c>
      <c r="J18" s="157" t="str">
        <f>VLOOKUP(E18,VIP!$A$2:$O12024,8,FALSE)</f>
        <v>Si</v>
      </c>
      <c r="K18" s="157" t="str">
        <f>VLOOKUP(E18,VIP!$A$2:$O15598,6,0)</f>
        <v>NO</v>
      </c>
      <c r="L18" s="140" t="s">
        <v>2625</v>
      </c>
      <c r="M18" s="208" t="s">
        <v>2535</v>
      </c>
      <c r="N18" s="95" t="s">
        <v>2444</v>
      </c>
      <c r="O18" s="157" t="s">
        <v>2461</v>
      </c>
      <c r="P18" s="157"/>
      <c r="Q18" s="209" t="s">
        <v>2772</v>
      </c>
    </row>
    <row r="19" spans="1:17" s="123" customFormat="1" ht="18" x14ac:dyDescent="0.25">
      <c r="A19" s="157" t="str">
        <f>VLOOKUP(E19,'LISTADO ATM'!$A$2:$C$901,3,0)</f>
        <v>NORTE</v>
      </c>
      <c r="B19" s="150" t="s">
        <v>2641</v>
      </c>
      <c r="C19" s="96">
        <v>44426.769629629627</v>
      </c>
      <c r="D19" s="96" t="s">
        <v>2175</v>
      </c>
      <c r="E19" s="136">
        <v>538</v>
      </c>
      <c r="F19" s="157" t="str">
        <f>VLOOKUP(E19,VIP!$A$2:$O15132,2,0)</f>
        <v>DRBR538</v>
      </c>
      <c r="G19" s="157" t="str">
        <f>VLOOKUP(E19,'LISTADO ATM'!$A$2:$B$900,2,0)</f>
        <v>ATM  Autoservicio San Fco. Macorís</v>
      </c>
      <c r="H19" s="157" t="str">
        <f>VLOOKUP(E19,VIP!$A$2:$O20093,7,FALSE)</f>
        <v>Si</v>
      </c>
      <c r="I19" s="157" t="str">
        <f>VLOOKUP(E19,VIP!$A$2:$O12058,8,FALSE)</f>
        <v>Si</v>
      </c>
      <c r="J19" s="157" t="str">
        <f>VLOOKUP(E19,VIP!$A$2:$O12008,8,FALSE)</f>
        <v>Si</v>
      </c>
      <c r="K19" s="157" t="str">
        <f>VLOOKUP(E19,VIP!$A$2:$O15582,6,0)</f>
        <v>NO</v>
      </c>
      <c r="L19" s="140" t="s">
        <v>2633</v>
      </c>
      <c r="M19" s="208" t="s">
        <v>2535</v>
      </c>
      <c r="N19" s="95" t="s">
        <v>2444</v>
      </c>
      <c r="O19" s="157" t="s">
        <v>2583</v>
      </c>
      <c r="P19" s="157" t="s">
        <v>2682</v>
      </c>
      <c r="Q19" s="209" t="s">
        <v>2773</v>
      </c>
    </row>
    <row r="20" spans="1:17" s="123" customFormat="1" ht="18" x14ac:dyDescent="0.25">
      <c r="A20" s="157" t="str">
        <f>VLOOKUP(E20,'LISTADO ATM'!$A$2:$C$901,3,0)</f>
        <v>NORTE</v>
      </c>
      <c r="B20" s="150" t="s">
        <v>2652</v>
      </c>
      <c r="C20" s="96">
        <v>44427.315879629627</v>
      </c>
      <c r="D20" s="96" t="s">
        <v>2175</v>
      </c>
      <c r="E20" s="136">
        <v>650</v>
      </c>
      <c r="F20" s="157" t="str">
        <f>VLOOKUP(E20,VIP!$A$2:$O15136,2,0)</f>
        <v>DRBR650</v>
      </c>
      <c r="G20" s="157" t="str">
        <f>VLOOKUP(E20,'LISTADO ATM'!$A$2:$B$900,2,0)</f>
        <v>ATM Edificio 911 (Santiago)</v>
      </c>
      <c r="H20" s="157" t="str">
        <f>VLOOKUP(E20,VIP!$A$2:$O20097,7,FALSE)</f>
        <v>Si</v>
      </c>
      <c r="I20" s="157" t="str">
        <f>VLOOKUP(E20,VIP!$A$2:$O12062,8,FALSE)</f>
        <v>Si</v>
      </c>
      <c r="J20" s="157" t="str">
        <f>VLOOKUP(E20,VIP!$A$2:$O12012,8,FALSE)</f>
        <v>Si</v>
      </c>
      <c r="K20" s="157" t="str">
        <f>VLOOKUP(E20,VIP!$A$2:$O15586,6,0)</f>
        <v>NO</v>
      </c>
      <c r="L20" s="140" t="s">
        <v>2239</v>
      </c>
      <c r="M20" s="95" t="s">
        <v>2438</v>
      </c>
      <c r="N20" s="95" t="s">
        <v>2444</v>
      </c>
      <c r="O20" s="157" t="s">
        <v>2583</v>
      </c>
      <c r="P20" s="157"/>
      <c r="Q20" s="156" t="s">
        <v>2239</v>
      </c>
    </row>
    <row r="21" spans="1:17" s="123" customFormat="1" ht="18" x14ac:dyDescent="0.25">
      <c r="A21" s="157" t="str">
        <f>VLOOKUP(E21,'LISTADO ATM'!$A$2:$C$901,3,0)</f>
        <v>DISTRITO NACIONAL</v>
      </c>
      <c r="B21" s="150" t="s">
        <v>2651</v>
      </c>
      <c r="C21" s="96">
        <v>44427.335694444446</v>
      </c>
      <c r="D21" s="96" t="s">
        <v>2174</v>
      </c>
      <c r="E21" s="136">
        <v>165</v>
      </c>
      <c r="F21" s="157" t="str">
        <f>VLOOKUP(E21,VIP!$A$2:$O15134,2,0)</f>
        <v>DRBR165</v>
      </c>
      <c r="G21" s="157" t="str">
        <f>VLOOKUP(E21,'LISTADO ATM'!$A$2:$B$900,2,0)</f>
        <v>ATM Autoservicio Megacentro</v>
      </c>
      <c r="H21" s="157" t="str">
        <f>VLOOKUP(E21,VIP!$A$2:$O20095,7,FALSE)</f>
        <v>Si</v>
      </c>
      <c r="I21" s="157" t="str">
        <f>VLOOKUP(E21,VIP!$A$2:$O12060,8,FALSE)</f>
        <v>Si</v>
      </c>
      <c r="J21" s="157" t="str">
        <f>VLOOKUP(E21,VIP!$A$2:$O12010,8,FALSE)</f>
        <v>Si</v>
      </c>
      <c r="K21" s="157" t="str">
        <f>VLOOKUP(E21,VIP!$A$2:$O15584,6,0)</f>
        <v>SI</v>
      </c>
      <c r="L21" s="140" t="s">
        <v>2700</v>
      </c>
      <c r="M21" s="95" t="s">
        <v>2438</v>
      </c>
      <c r="N21" s="95" t="s">
        <v>2444</v>
      </c>
      <c r="O21" s="157" t="s">
        <v>2446</v>
      </c>
      <c r="P21" s="157"/>
      <c r="Q21" s="156" t="s">
        <v>2700</v>
      </c>
    </row>
    <row r="22" spans="1:17" s="123" customFormat="1" ht="18" x14ac:dyDescent="0.25">
      <c r="A22" s="157" t="str">
        <f>VLOOKUP(E22,'LISTADO ATM'!$A$2:$C$901,3,0)</f>
        <v>DISTRITO NACIONAL</v>
      </c>
      <c r="B22" s="150" t="s">
        <v>2650</v>
      </c>
      <c r="C22" s="96">
        <v>44427.341944444444</v>
      </c>
      <c r="D22" s="96" t="s">
        <v>2174</v>
      </c>
      <c r="E22" s="136">
        <v>243</v>
      </c>
      <c r="F22" s="157" t="str">
        <f>VLOOKUP(E22,VIP!$A$2:$O15132,2,0)</f>
        <v>DRBR243</v>
      </c>
      <c r="G22" s="157" t="str">
        <f>VLOOKUP(E22,'LISTADO ATM'!$A$2:$B$900,2,0)</f>
        <v xml:space="preserve">ATM Autoservicio Plaza Central  </v>
      </c>
      <c r="H22" s="157" t="str">
        <f>VLOOKUP(E22,VIP!$A$2:$O20093,7,FALSE)</f>
        <v>Si</v>
      </c>
      <c r="I22" s="157" t="str">
        <f>VLOOKUP(E22,VIP!$A$2:$O12058,8,FALSE)</f>
        <v>Si</v>
      </c>
      <c r="J22" s="157" t="str">
        <f>VLOOKUP(E22,VIP!$A$2:$O12008,8,FALSE)</f>
        <v>Si</v>
      </c>
      <c r="K22" s="157" t="str">
        <f>VLOOKUP(E22,VIP!$A$2:$O15582,6,0)</f>
        <v>SI</v>
      </c>
      <c r="L22" s="140" t="s">
        <v>2700</v>
      </c>
      <c r="M22" s="208" t="s">
        <v>2535</v>
      </c>
      <c r="N22" s="95" t="s">
        <v>2444</v>
      </c>
      <c r="O22" s="157" t="s">
        <v>2446</v>
      </c>
      <c r="P22" s="157"/>
      <c r="Q22" s="209" t="s">
        <v>2715</v>
      </c>
    </row>
    <row r="23" spans="1:17" s="123" customFormat="1" ht="18" x14ac:dyDescent="0.25">
      <c r="A23" s="157" t="str">
        <f>VLOOKUP(E23,'LISTADO ATM'!$A$2:$C$901,3,0)</f>
        <v>SUR</v>
      </c>
      <c r="B23" s="150" t="s">
        <v>2655</v>
      </c>
      <c r="C23" s="96">
        <v>44427.378217592595</v>
      </c>
      <c r="D23" s="96" t="s">
        <v>2174</v>
      </c>
      <c r="E23" s="136">
        <v>311</v>
      </c>
      <c r="F23" s="157" t="str">
        <f>VLOOKUP(E23,VIP!$A$2:$O15142,2,0)</f>
        <v>DRBR381</v>
      </c>
      <c r="G23" s="157" t="str">
        <f>VLOOKUP(E23,'LISTADO ATM'!$A$2:$B$900,2,0)</f>
        <v>ATM Plaza Eroski</v>
      </c>
      <c r="H23" s="157" t="str">
        <f>VLOOKUP(E23,VIP!$A$2:$O20103,7,FALSE)</f>
        <v>Si</v>
      </c>
      <c r="I23" s="157" t="str">
        <f>VLOOKUP(E23,VIP!$A$2:$O12068,8,FALSE)</f>
        <v>Si</v>
      </c>
      <c r="J23" s="157" t="str">
        <f>VLOOKUP(E23,VIP!$A$2:$O12018,8,FALSE)</f>
        <v>Si</v>
      </c>
      <c r="K23" s="157" t="str">
        <f>VLOOKUP(E23,VIP!$A$2:$O15592,6,0)</f>
        <v>NO</v>
      </c>
      <c r="L23" s="140" t="s">
        <v>2213</v>
      </c>
      <c r="M23" s="208" t="s">
        <v>2535</v>
      </c>
      <c r="N23" s="95" t="s">
        <v>2444</v>
      </c>
      <c r="O23" s="157" t="s">
        <v>2446</v>
      </c>
      <c r="P23" s="157"/>
      <c r="Q23" s="209" t="s">
        <v>2821</v>
      </c>
    </row>
    <row r="24" spans="1:17" s="123" customFormat="1" ht="18" x14ac:dyDescent="0.25">
      <c r="A24" s="157" t="str">
        <f>VLOOKUP(E24,'LISTADO ATM'!$A$2:$C$901,3,0)</f>
        <v>DISTRITO NACIONAL</v>
      </c>
      <c r="B24" s="150" t="s">
        <v>2654</v>
      </c>
      <c r="C24" s="96">
        <v>44427.378321759257</v>
      </c>
      <c r="D24" s="96" t="s">
        <v>2174</v>
      </c>
      <c r="E24" s="136">
        <v>935</v>
      </c>
      <c r="F24" s="157" t="str">
        <f>VLOOKUP(E24,VIP!$A$2:$O15141,2,0)</f>
        <v>DRBR16J</v>
      </c>
      <c r="G24" s="157" t="str">
        <f>VLOOKUP(E24,'LISTADO ATM'!$A$2:$B$900,2,0)</f>
        <v xml:space="preserve">ATM Oficina John F. Kennedy </v>
      </c>
      <c r="H24" s="157" t="str">
        <f>VLOOKUP(E24,VIP!$A$2:$O20102,7,FALSE)</f>
        <v>Si</v>
      </c>
      <c r="I24" s="157" t="str">
        <f>VLOOKUP(E24,VIP!$A$2:$O12067,8,FALSE)</f>
        <v>Si</v>
      </c>
      <c r="J24" s="157" t="str">
        <f>VLOOKUP(E24,VIP!$A$2:$O12017,8,FALSE)</f>
        <v>Si</v>
      </c>
      <c r="K24" s="157" t="str">
        <f>VLOOKUP(E24,VIP!$A$2:$O15591,6,0)</f>
        <v>SI</v>
      </c>
      <c r="L24" s="140" t="s">
        <v>2239</v>
      </c>
      <c r="M24" s="208" t="s">
        <v>2535</v>
      </c>
      <c r="N24" s="95" t="s">
        <v>2444</v>
      </c>
      <c r="O24" s="157" t="s">
        <v>2446</v>
      </c>
      <c r="P24" s="157"/>
      <c r="Q24" s="209" t="s">
        <v>2763</v>
      </c>
    </row>
    <row r="25" spans="1:17" s="123" customFormat="1" ht="18" x14ac:dyDescent="0.25">
      <c r="A25" s="157" t="str">
        <f>VLOOKUP(E25,'LISTADO ATM'!$A$2:$C$901,3,0)</f>
        <v>DISTRITO NACIONAL</v>
      </c>
      <c r="B25" s="150" t="s">
        <v>2653</v>
      </c>
      <c r="C25" s="96">
        <v>44427.447442129633</v>
      </c>
      <c r="D25" s="96" t="s">
        <v>2460</v>
      </c>
      <c r="E25" s="136">
        <v>717</v>
      </c>
      <c r="F25" s="157" t="str">
        <f>VLOOKUP(E25,VIP!$A$2:$O15135,2,0)</f>
        <v>DRBR24K</v>
      </c>
      <c r="G25" s="157" t="str">
        <f>VLOOKUP(E25,'LISTADO ATM'!$A$2:$B$900,2,0)</f>
        <v xml:space="preserve">ATM Oficina Los Alcarrizos </v>
      </c>
      <c r="H25" s="157" t="str">
        <f>VLOOKUP(E25,VIP!$A$2:$O20096,7,FALSE)</f>
        <v>Si</v>
      </c>
      <c r="I25" s="157" t="str">
        <f>VLOOKUP(E25,VIP!$A$2:$O12061,8,FALSE)</f>
        <v>Si</v>
      </c>
      <c r="J25" s="157" t="str">
        <f>VLOOKUP(E25,VIP!$A$2:$O12011,8,FALSE)</f>
        <v>Si</v>
      </c>
      <c r="K25" s="157" t="str">
        <f>VLOOKUP(E25,VIP!$A$2:$O15585,6,0)</f>
        <v>SI</v>
      </c>
      <c r="L25" s="140" t="s">
        <v>2410</v>
      </c>
      <c r="M25" s="208" t="s">
        <v>2535</v>
      </c>
      <c r="N25" s="95" t="s">
        <v>2444</v>
      </c>
      <c r="O25" s="157" t="s">
        <v>2461</v>
      </c>
      <c r="P25" s="157"/>
      <c r="Q25" s="209" t="s">
        <v>2777</v>
      </c>
    </row>
    <row r="26" spans="1:17" s="123" customFormat="1" ht="18" x14ac:dyDescent="0.25">
      <c r="A26" s="157" t="str">
        <f>VLOOKUP(E26,'LISTADO ATM'!$A$2:$C$901,3,0)</f>
        <v>DISTRITO NACIONAL</v>
      </c>
      <c r="B26" s="150" t="s">
        <v>2658</v>
      </c>
      <c r="C26" s="96">
        <v>44427.579386574071</v>
      </c>
      <c r="D26" s="96" t="s">
        <v>2174</v>
      </c>
      <c r="E26" s="136">
        <v>953</v>
      </c>
      <c r="F26" s="157" t="str">
        <f>VLOOKUP(E26,VIP!$A$2:$O15141,2,0)</f>
        <v>DRBR01I</v>
      </c>
      <c r="G26" s="157" t="str">
        <f>VLOOKUP(E26,'LISTADO ATM'!$A$2:$B$900,2,0)</f>
        <v xml:space="preserve">ATM Estafeta Dirección General de Pasaportes/Migración </v>
      </c>
      <c r="H26" s="157" t="str">
        <f>VLOOKUP(E26,VIP!$A$2:$O20102,7,FALSE)</f>
        <v>Si</v>
      </c>
      <c r="I26" s="157" t="str">
        <f>VLOOKUP(E26,VIP!$A$2:$O12067,8,FALSE)</f>
        <v>Si</v>
      </c>
      <c r="J26" s="157" t="str">
        <f>VLOOKUP(E26,VIP!$A$2:$O12017,8,FALSE)</f>
        <v>Si</v>
      </c>
      <c r="K26" s="157" t="str">
        <f>VLOOKUP(E26,VIP!$A$2:$O15591,6,0)</f>
        <v>No</v>
      </c>
      <c r="L26" s="140" t="s">
        <v>2626</v>
      </c>
      <c r="M26" s="95" t="s">
        <v>2438</v>
      </c>
      <c r="N26" s="95" t="s">
        <v>2444</v>
      </c>
      <c r="O26" s="157" t="s">
        <v>2446</v>
      </c>
      <c r="P26" s="157"/>
      <c r="Q26" s="156" t="s">
        <v>2626</v>
      </c>
    </row>
    <row r="27" spans="1:17" s="123" customFormat="1" ht="18" x14ac:dyDescent="0.25">
      <c r="A27" s="157" t="str">
        <f>VLOOKUP(E27,'LISTADO ATM'!$A$2:$C$901,3,0)</f>
        <v>DISTRITO NACIONAL</v>
      </c>
      <c r="B27" s="150" t="s">
        <v>2657</v>
      </c>
      <c r="C27" s="96">
        <v>44427.59107638889</v>
      </c>
      <c r="D27" s="96" t="s">
        <v>2174</v>
      </c>
      <c r="E27" s="136">
        <v>162</v>
      </c>
      <c r="F27" s="157" t="str">
        <f>VLOOKUP(E27,VIP!$A$2:$O15137,2,0)</f>
        <v>DRBR162</v>
      </c>
      <c r="G27" s="157" t="str">
        <f>VLOOKUP(E27,'LISTADO ATM'!$A$2:$B$900,2,0)</f>
        <v xml:space="preserve">ATM Oficina Tiradentes I </v>
      </c>
      <c r="H27" s="157" t="str">
        <f>VLOOKUP(E27,VIP!$A$2:$O20098,7,FALSE)</f>
        <v>Si</v>
      </c>
      <c r="I27" s="157" t="str">
        <f>VLOOKUP(E27,VIP!$A$2:$O12063,8,FALSE)</f>
        <v>Si</v>
      </c>
      <c r="J27" s="157" t="str">
        <f>VLOOKUP(E27,VIP!$A$2:$O12013,8,FALSE)</f>
        <v>Si</v>
      </c>
      <c r="K27" s="157" t="str">
        <f>VLOOKUP(E27,VIP!$A$2:$O15587,6,0)</f>
        <v>NO</v>
      </c>
      <c r="L27" s="140" t="s">
        <v>2213</v>
      </c>
      <c r="M27" s="208" t="s">
        <v>2535</v>
      </c>
      <c r="N27" s="95" t="s">
        <v>2444</v>
      </c>
      <c r="O27" s="157" t="s">
        <v>2446</v>
      </c>
      <c r="P27" s="157"/>
      <c r="Q27" s="209" t="s">
        <v>2820</v>
      </c>
    </row>
    <row r="28" spans="1:17" s="123" customFormat="1" ht="18" x14ac:dyDescent="0.25">
      <c r="A28" s="157" t="str">
        <f>VLOOKUP(E28,'LISTADO ATM'!$A$2:$C$901,3,0)</f>
        <v>DISTRITO NACIONAL</v>
      </c>
      <c r="B28" s="150" t="s">
        <v>2656</v>
      </c>
      <c r="C28" s="96">
        <v>44427.597754629627</v>
      </c>
      <c r="D28" s="96" t="s">
        <v>2174</v>
      </c>
      <c r="E28" s="136">
        <v>914</v>
      </c>
      <c r="F28" s="157" t="str">
        <f>VLOOKUP(E28,VIP!$A$2:$O15134,2,0)</f>
        <v>DRBR914</v>
      </c>
      <c r="G28" s="157" t="str">
        <f>VLOOKUP(E28,'LISTADO ATM'!$A$2:$B$900,2,0)</f>
        <v xml:space="preserve">ATM Clínica Abreu </v>
      </c>
      <c r="H28" s="157" t="str">
        <f>VLOOKUP(E28,VIP!$A$2:$O20095,7,FALSE)</f>
        <v>Si</v>
      </c>
      <c r="I28" s="157" t="str">
        <f>VLOOKUP(E28,VIP!$A$2:$O12060,8,FALSE)</f>
        <v>No</v>
      </c>
      <c r="J28" s="157" t="str">
        <f>VLOOKUP(E28,VIP!$A$2:$O12010,8,FALSE)</f>
        <v>No</v>
      </c>
      <c r="K28" s="157" t="str">
        <f>VLOOKUP(E28,VIP!$A$2:$O15584,6,0)</f>
        <v>NO</v>
      </c>
      <c r="L28" s="140" t="s">
        <v>2456</v>
      </c>
      <c r="M28" s="208" t="s">
        <v>2535</v>
      </c>
      <c r="N28" s="95" t="s">
        <v>2444</v>
      </c>
      <c r="O28" s="157" t="s">
        <v>2446</v>
      </c>
      <c r="P28" s="157"/>
      <c r="Q28" s="209" t="s">
        <v>2716</v>
      </c>
    </row>
    <row r="29" spans="1:17" s="123" customFormat="1" ht="18" x14ac:dyDescent="0.25">
      <c r="A29" s="157" t="str">
        <f>VLOOKUP(E29,'LISTADO ATM'!$A$2:$C$901,3,0)</f>
        <v>SUR</v>
      </c>
      <c r="B29" s="150" t="s">
        <v>2665</v>
      </c>
      <c r="C29" s="96">
        <v>44427.606990740744</v>
      </c>
      <c r="D29" s="96" t="s">
        <v>2441</v>
      </c>
      <c r="E29" s="136">
        <v>592</v>
      </c>
      <c r="F29" s="157" t="str">
        <f>VLOOKUP(E29,VIP!$A$2:$O15145,2,0)</f>
        <v>DRBR081</v>
      </c>
      <c r="G29" s="157" t="str">
        <f>VLOOKUP(E29,'LISTADO ATM'!$A$2:$B$900,2,0)</f>
        <v xml:space="preserve">ATM Centro de Caja San Cristóbal I </v>
      </c>
      <c r="H29" s="157" t="str">
        <f>VLOOKUP(E29,VIP!$A$2:$O20106,7,FALSE)</f>
        <v>Si</v>
      </c>
      <c r="I29" s="157" t="str">
        <f>VLOOKUP(E29,VIP!$A$2:$O12071,8,FALSE)</f>
        <v>Si</v>
      </c>
      <c r="J29" s="157" t="str">
        <f>VLOOKUP(E29,VIP!$A$2:$O12021,8,FALSE)</f>
        <v>Si</v>
      </c>
      <c r="K29" s="157" t="str">
        <f>VLOOKUP(E29,VIP!$A$2:$O15595,6,0)</f>
        <v>SI</v>
      </c>
      <c r="L29" s="140" t="s">
        <v>2410</v>
      </c>
      <c r="M29" s="95" t="s">
        <v>2438</v>
      </c>
      <c r="N29" s="95" t="s">
        <v>2444</v>
      </c>
      <c r="O29" s="157" t="s">
        <v>2445</v>
      </c>
      <c r="P29" s="157"/>
      <c r="Q29" s="156" t="s">
        <v>2410</v>
      </c>
    </row>
    <row r="30" spans="1:17" s="123" customFormat="1" ht="18" x14ac:dyDescent="0.25">
      <c r="A30" s="157" t="str">
        <f>VLOOKUP(E30,'LISTADO ATM'!$A$2:$C$901,3,0)</f>
        <v>DISTRITO NACIONAL</v>
      </c>
      <c r="B30" s="150" t="s">
        <v>2664</v>
      </c>
      <c r="C30" s="96">
        <v>44427.625347222223</v>
      </c>
      <c r="D30" s="96" t="s">
        <v>2174</v>
      </c>
      <c r="E30" s="136">
        <v>13</v>
      </c>
      <c r="F30" s="157" t="str">
        <f>VLOOKUP(E30,VIP!$A$2:$O15143,2,0)</f>
        <v>DRBR013</v>
      </c>
      <c r="G30" s="157" t="str">
        <f>VLOOKUP(E30,'LISTADO ATM'!$A$2:$B$900,2,0)</f>
        <v xml:space="preserve">ATM CDEEE </v>
      </c>
      <c r="H30" s="157" t="str">
        <f>VLOOKUP(E30,VIP!$A$2:$O20104,7,FALSE)</f>
        <v>Si</v>
      </c>
      <c r="I30" s="157" t="str">
        <f>VLOOKUP(E30,VIP!$A$2:$O12069,8,FALSE)</f>
        <v>Si</v>
      </c>
      <c r="J30" s="157" t="str">
        <f>VLOOKUP(E30,VIP!$A$2:$O12019,8,FALSE)</f>
        <v>Si</v>
      </c>
      <c r="K30" s="157" t="str">
        <f>VLOOKUP(E30,VIP!$A$2:$O15593,6,0)</f>
        <v>NO</v>
      </c>
      <c r="L30" s="140" t="s">
        <v>2213</v>
      </c>
      <c r="M30" s="208" t="s">
        <v>2535</v>
      </c>
      <c r="N30" s="95" t="s">
        <v>2608</v>
      </c>
      <c r="O30" s="157" t="s">
        <v>2446</v>
      </c>
      <c r="P30" s="157"/>
      <c r="Q30" s="209" t="s">
        <v>2707</v>
      </c>
    </row>
    <row r="31" spans="1:17" s="123" customFormat="1" ht="18" x14ac:dyDescent="0.25">
      <c r="A31" s="157" t="str">
        <f>VLOOKUP(E31,'LISTADO ATM'!$A$2:$C$901,3,0)</f>
        <v>DISTRITO NACIONAL</v>
      </c>
      <c r="B31" s="150" t="s">
        <v>2663</v>
      </c>
      <c r="C31" s="96">
        <v>44427.639305555553</v>
      </c>
      <c r="D31" s="96" t="s">
        <v>2460</v>
      </c>
      <c r="E31" s="136">
        <v>979</v>
      </c>
      <c r="F31" s="157" t="str">
        <f>VLOOKUP(E31,VIP!$A$2:$O15142,2,0)</f>
        <v>DRBR979</v>
      </c>
      <c r="G31" s="157" t="str">
        <f>VLOOKUP(E31,'LISTADO ATM'!$A$2:$B$900,2,0)</f>
        <v xml:space="preserve">ATM Oficina Luperón I </v>
      </c>
      <c r="H31" s="157" t="str">
        <f>VLOOKUP(E31,VIP!$A$2:$O20103,7,FALSE)</f>
        <v>Si</v>
      </c>
      <c r="I31" s="157" t="str">
        <f>VLOOKUP(E31,VIP!$A$2:$O12068,8,FALSE)</f>
        <v>Si</v>
      </c>
      <c r="J31" s="157" t="str">
        <f>VLOOKUP(E31,VIP!$A$2:$O12018,8,FALSE)</f>
        <v>Si</v>
      </c>
      <c r="K31" s="157" t="str">
        <f>VLOOKUP(E31,VIP!$A$2:$O15592,6,0)</f>
        <v>NO</v>
      </c>
      <c r="L31" s="140" t="s">
        <v>2550</v>
      </c>
      <c r="M31" s="208" t="s">
        <v>2535</v>
      </c>
      <c r="N31" s="95" t="s">
        <v>2444</v>
      </c>
      <c r="O31" s="157" t="s">
        <v>2461</v>
      </c>
      <c r="P31" s="157"/>
      <c r="Q31" s="209" t="s">
        <v>2710</v>
      </c>
    </row>
    <row r="32" spans="1:17" s="123" customFormat="1" ht="18" x14ac:dyDescent="0.25">
      <c r="A32" s="157" t="str">
        <f>VLOOKUP(E32,'LISTADO ATM'!$A$2:$C$901,3,0)</f>
        <v>DISTRITO NACIONAL</v>
      </c>
      <c r="B32" s="150" t="s">
        <v>2662</v>
      </c>
      <c r="C32" s="96">
        <v>44427.647314814814</v>
      </c>
      <c r="D32" s="96" t="s">
        <v>2460</v>
      </c>
      <c r="E32" s="136">
        <v>514</v>
      </c>
      <c r="F32" s="157" t="str">
        <f>VLOOKUP(E32,VIP!$A$2:$O15140,2,0)</f>
        <v>DRBR514</v>
      </c>
      <c r="G32" s="157" t="str">
        <f>VLOOKUP(E32,'LISTADO ATM'!$A$2:$B$900,2,0)</f>
        <v>ATM Autoservicio Charles de Gaulle</v>
      </c>
      <c r="H32" s="157" t="str">
        <f>VLOOKUP(E32,VIP!$A$2:$O20101,7,FALSE)</f>
        <v>Si</v>
      </c>
      <c r="I32" s="157" t="str">
        <f>VLOOKUP(E32,VIP!$A$2:$O12066,8,FALSE)</f>
        <v>No</v>
      </c>
      <c r="J32" s="157" t="str">
        <f>VLOOKUP(E32,VIP!$A$2:$O12016,8,FALSE)</f>
        <v>No</v>
      </c>
      <c r="K32" s="157" t="str">
        <f>VLOOKUP(E32,VIP!$A$2:$O15590,6,0)</f>
        <v>NO</v>
      </c>
      <c r="L32" s="140" t="s">
        <v>2410</v>
      </c>
      <c r="M32" s="208" t="s">
        <v>2535</v>
      </c>
      <c r="N32" s="95" t="s">
        <v>2444</v>
      </c>
      <c r="O32" s="157" t="s">
        <v>2461</v>
      </c>
      <c r="P32" s="157"/>
      <c r="Q32" s="209" t="s">
        <v>2718</v>
      </c>
    </row>
    <row r="33" spans="1:22" ht="18" x14ac:dyDescent="0.25">
      <c r="A33" s="157" t="str">
        <f>VLOOKUP(E33,'LISTADO ATM'!$A$2:$C$901,3,0)</f>
        <v>SUR</v>
      </c>
      <c r="B33" s="150" t="s">
        <v>2661</v>
      </c>
      <c r="C33" s="96">
        <v>44427.658530092594</v>
      </c>
      <c r="D33" s="96" t="s">
        <v>2174</v>
      </c>
      <c r="E33" s="136">
        <v>616</v>
      </c>
      <c r="F33" s="157" t="str">
        <f>VLOOKUP(E33,VIP!$A$2:$O15137,2,0)</f>
        <v>DRBR187</v>
      </c>
      <c r="G33" s="157" t="str">
        <f>VLOOKUP(E33,'LISTADO ATM'!$A$2:$B$900,2,0)</f>
        <v xml:space="preserve">ATM 5ta. Brigada Barahona </v>
      </c>
      <c r="H33" s="157" t="str">
        <f>VLOOKUP(E33,VIP!$A$2:$O20098,7,FALSE)</f>
        <v>Si</v>
      </c>
      <c r="I33" s="157" t="str">
        <f>VLOOKUP(E33,VIP!$A$2:$O12063,8,FALSE)</f>
        <v>Si</v>
      </c>
      <c r="J33" s="157" t="str">
        <f>VLOOKUP(E33,VIP!$A$2:$O12013,8,FALSE)</f>
        <v>Si</v>
      </c>
      <c r="K33" s="157" t="str">
        <f>VLOOKUP(E33,VIP!$A$2:$O15587,6,0)</f>
        <v>NO</v>
      </c>
      <c r="L33" s="140" t="s">
        <v>2213</v>
      </c>
      <c r="M33" s="208" t="s">
        <v>2535</v>
      </c>
      <c r="N33" s="95" t="s">
        <v>2608</v>
      </c>
      <c r="O33" s="157" t="s">
        <v>2446</v>
      </c>
      <c r="P33" s="157"/>
      <c r="Q33" s="209" t="s">
        <v>2703</v>
      </c>
      <c r="R33" s="101"/>
      <c r="S33" s="101"/>
      <c r="T33" s="101"/>
      <c r="U33" s="78"/>
      <c r="V33" s="69"/>
    </row>
    <row r="34" spans="1:22" ht="18" x14ac:dyDescent="0.25">
      <c r="A34" s="157" t="str">
        <f>VLOOKUP(E34,'LISTADO ATM'!$A$2:$C$901,3,0)</f>
        <v>DISTRITO NACIONAL</v>
      </c>
      <c r="B34" s="150" t="s">
        <v>2660</v>
      </c>
      <c r="C34" s="96">
        <v>44427.659733796296</v>
      </c>
      <c r="D34" s="96" t="s">
        <v>2174</v>
      </c>
      <c r="E34" s="136">
        <v>517</v>
      </c>
      <c r="F34" s="157" t="str">
        <f>VLOOKUP(E34,VIP!$A$2:$O15136,2,0)</f>
        <v>DRBR517</v>
      </c>
      <c r="G34" s="157" t="str">
        <f>VLOOKUP(E34,'LISTADO ATM'!$A$2:$B$900,2,0)</f>
        <v xml:space="preserve">ATM Autobanco Oficina Sans Soucí </v>
      </c>
      <c r="H34" s="157" t="str">
        <f>VLOOKUP(E34,VIP!$A$2:$O20097,7,FALSE)</f>
        <v>Si</v>
      </c>
      <c r="I34" s="157" t="str">
        <f>VLOOKUP(E34,VIP!$A$2:$O12062,8,FALSE)</f>
        <v>Si</v>
      </c>
      <c r="J34" s="157" t="str">
        <f>VLOOKUP(E34,VIP!$A$2:$O12012,8,FALSE)</f>
        <v>Si</v>
      </c>
      <c r="K34" s="157" t="str">
        <f>VLOOKUP(E34,VIP!$A$2:$O15586,6,0)</f>
        <v>SI</v>
      </c>
      <c r="L34" s="140" t="s">
        <v>2213</v>
      </c>
      <c r="M34" s="208" t="s">
        <v>2535</v>
      </c>
      <c r="N34" s="95" t="s">
        <v>2444</v>
      </c>
      <c r="O34" s="157" t="s">
        <v>2446</v>
      </c>
      <c r="P34" s="157"/>
      <c r="Q34" s="209" t="s">
        <v>2706</v>
      </c>
      <c r="R34" s="101"/>
      <c r="S34" s="101"/>
      <c r="T34" s="101"/>
      <c r="U34" s="78"/>
      <c r="V34" s="69"/>
    </row>
    <row r="35" spans="1:22" ht="18" x14ac:dyDescent="0.25">
      <c r="A35" s="157" t="str">
        <f>VLOOKUP(E35,'LISTADO ATM'!$A$2:$C$901,3,0)</f>
        <v>DISTRITO NACIONAL</v>
      </c>
      <c r="B35" s="150" t="s">
        <v>2680</v>
      </c>
      <c r="C35" s="96">
        <v>44427.669872685183</v>
      </c>
      <c r="D35" s="96" t="s">
        <v>2174</v>
      </c>
      <c r="E35" s="136">
        <v>54</v>
      </c>
      <c r="F35" s="157" t="str">
        <f>VLOOKUP(E35,VIP!$A$2:$O15168,2,0)</f>
        <v>DRBR054</v>
      </c>
      <c r="G35" s="157" t="str">
        <f>VLOOKUP(E35,'LISTADO ATM'!$A$2:$B$900,2,0)</f>
        <v xml:space="preserve">ATM Autoservicio Galería 360 </v>
      </c>
      <c r="H35" s="157" t="str">
        <f>VLOOKUP(E35,VIP!$A$2:$O20129,7,FALSE)</f>
        <v>Si</v>
      </c>
      <c r="I35" s="157" t="str">
        <f>VLOOKUP(E35,VIP!$A$2:$O12094,8,FALSE)</f>
        <v>Si</v>
      </c>
      <c r="J35" s="157" t="str">
        <f>VLOOKUP(E35,VIP!$A$2:$O12044,8,FALSE)</f>
        <v>Si</v>
      </c>
      <c r="K35" s="157" t="str">
        <f>VLOOKUP(E35,VIP!$A$2:$O15618,6,0)</f>
        <v>NO</v>
      </c>
      <c r="L35" s="140" t="s">
        <v>2456</v>
      </c>
      <c r="M35" s="208" t="s">
        <v>2535</v>
      </c>
      <c r="N35" s="95" t="s">
        <v>2608</v>
      </c>
      <c r="O35" s="157" t="s">
        <v>2446</v>
      </c>
      <c r="P35" s="157"/>
      <c r="Q35" s="209" t="s">
        <v>2835</v>
      </c>
      <c r="R35" s="101"/>
      <c r="S35" s="101"/>
      <c r="T35" s="101"/>
      <c r="U35" s="78"/>
      <c r="V35" s="69"/>
    </row>
    <row r="36" spans="1:22" ht="18" x14ac:dyDescent="0.25">
      <c r="A36" s="157" t="str">
        <f>VLOOKUP(E36,'LISTADO ATM'!$A$2:$C$901,3,0)</f>
        <v>DISTRITO NACIONAL</v>
      </c>
      <c r="B36" s="150" t="s">
        <v>2679</v>
      </c>
      <c r="C36" s="96">
        <v>44427.695138888892</v>
      </c>
      <c r="D36" s="96" t="s">
        <v>2174</v>
      </c>
      <c r="E36" s="136">
        <v>715</v>
      </c>
      <c r="F36" s="157" t="str">
        <f>VLOOKUP(E36,VIP!$A$2:$O15162,2,0)</f>
        <v>DRBR992</v>
      </c>
      <c r="G36" s="157" t="str">
        <f>VLOOKUP(E36,'LISTADO ATM'!$A$2:$B$900,2,0)</f>
        <v xml:space="preserve">ATM Oficina 27 de Febrero (Lobby) </v>
      </c>
      <c r="H36" s="157" t="str">
        <f>VLOOKUP(E36,VIP!$A$2:$O20123,7,FALSE)</f>
        <v>Si</v>
      </c>
      <c r="I36" s="157" t="str">
        <f>VLOOKUP(E36,VIP!$A$2:$O12088,8,FALSE)</f>
        <v>Si</v>
      </c>
      <c r="J36" s="157" t="str">
        <f>VLOOKUP(E36,VIP!$A$2:$O12038,8,FALSE)</f>
        <v>Si</v>
      </c>
      <c r="K36" s="157" t="str">
        <f>VLOOKUP(E36,VIP!$A$2:$O15612,6,0)</f>
        <v>NO</v>
      </c>
      <c r="L36" s="140" t="s">
        <v>2213</v>
      </c>
      <c r="M36" s="208" t="s">
        <v>2535</v>
      </c>
      <c r="N36" s="95" t="s">
        <v>2608</v>
      </c>
      <c r="O36" s="157" t="s">
        <v>2446</v>
      </c>
      <c r="P36" s="157"/>
      <c r="Q36" s="209" t="s">
        <v>2703</v>
      </c>
      <c r="R36" s="101"/>
      <c r="S36" s="101"/>
      <c r="T36" s="101"/>
      <c r="U36" s="78"/>
      <c r="V36" s="69"/>
    </row>
    <row r="37" spans="1:22" ht="18" x14ac:dyDescent="0.25">
      <c r="A37" s="157" t="str">
        <f>VLOOKUP(E37,'LISTADO ATM'!$A$2:$C$901,3,0)</f>
        <v>DISTRITO NACIONAL</v>
      </c>
      <c r="B37" s="150" t="s">
        <v>2678</v>
      </c>
      <c r="C37" s="96">
        <v>44427.697951388887</v>
      </c>
      <c r="D37" s="96" t="s">
        <v>2174</v>
      </c>
      <c r="E37" s="136">
        <v>600</v>
      </c>
      <c r="F37" s="157" t="str">
        <f>VLOOKUP(E37,VIP!$A$2:$O15161,2,0)</f>
        <v>DRBR600</v>
      </c>
      <c r="G37" s="157" t="str">
        <f>VLOOKUP(E37,'LISTADO ATM'!$A$2:$B$900,2,0)</f>
        <v>ATM S/M Bravo Hipica</v>
      </c>
      <c r="H37" s="157" t="str">
        <f>VLOOKUP(E37,VIP!$A$2:$O20122,7,FALSE)</f>
        <v>N/A</v>
      </c>
      <c r="I37" s="157" t="str">
        <f>VLOOKUP(E37,VIP!$A$2:$O12087,8,FALSE)</f>
        <v>N/A</v>
      </c>
      <c r="J37" s="157" t="str">
        <f>VLOOKUP(E37,VIP!$A$2:$O12037,8,FALSE)</f>
        <v>N/A</v>
      </c>
      <c r="K37" s="157" t="str">
        <f>VLOOKUP(E37,VIP!$A$2:$O15611,6,0)</f>
        <v>N/A</v>
      </c>
      <c r="L37" s="140" t="s">
        <v>2456</v>
      </c>
      <c r="M37" s="208" t="s">
        <v>2535</v>
      </c>
      <c r="N37" s="95" t="s">
        <v>2608</v>
      </c>
      <c r="O37" s="157" t="s">
        <v>2446</v>
      </c>
      <c r="P37" s="157"/>
      <c r="Q37" s="209" t="s">
        <v>2834</v>
      </c>
      <c r="R37" s="101"/>
      <c r="S37" s="101"/>
      <c r="T37" s="101"/>
      <c r="U37" s="78"/>
      <c r="V37" s="69"/>
    </row>
    <row r="38" spans="1:22" ht="18" x14ac:dyDescent="0.25">
      <c r="A38" s="157" t="str">
        <f>VLOOKUP(E38,'LISTADO ATM'!$A$2:$C$901,3,0)</f>
        <v>DISTRITO NACIONAL</v>
      </c>
      <c r="B38" s="150" t="s">
        <v>2677</v>
      </c>
      <c r="C38" s="96">
        <v>44427.698368055557</v>
      </c>
      <c r="D38" s="96" t="s">
        <v>2174</v>
      </c>
      <c r="E38" s="136">
        <v>476</v>
      </c>
      <c r="F38" s="157" t="str">
        <f>VLOOKUP(E38,VIP!$A$2:$O15160,2,0)</f>
        <v>DRBR476</v>
      </c>
      <c r="G38" s="157" t="str">
        <f>VLOOKUP(E38,'LISTADO ATM'!$A$2:$B$900,2,0)</f>
        <v xml:space="preserve">ATM Multicentro La Sirena Las Caobas </v>
      </c>
      <c r="H38" s="157" t="str">
        <f>VLOOKUP(E38,VIP!$A$2:$O20121,7,FALSE)</f>
        <v>Si</v>
      </c>
      <c r="I38" s="157" t="str">
        <f>VLOOKUP(E38,VIP!$A$2:$O12086,8,FALSE)</f>
        <v>Si</v>
      </c>
      <c r="J38" s="157" t="str">
        <f>VLOOKUP(E38,VIP!$A$2:$O12036,8,FALSE)</f>
        <v>Si</v>
      </c>
      <c r="K38" s="157" t="str">
        <f>VLOOKUP(E38,VIP!$A$2:$O15610,6,0)</f>
        <v>SI</v>
      </c>
      <c r="L38" s="140" t="s">
        <v>2239</v>
      </c>
      <c r="M38" s="208" t="s">
        <v>2535</v>
      </c>
      <c r="N38" s="95" t="s">
        <v>2608</v>
      </c>
      <c r="O38" s="157" t="s">
        <v>2446</v>
      </c>
      <c r="P38" s="157"/>
      <c r="Q38" s="209" t="s">
        <v>2769</v>
      </c>
      <c r="R38" s="101"/>
      <c r="S38" s="101"/>
      <c r="T38" s="101"/>
      <c r="U38" s="78"/>
      <c r="V38" s="69"/>
    </row>
    <row r="39" spans="1:22" ht="18" x14ac:dyDescent="0.25">
      <c r="A39" s="157" t="str">
        <f>VLOOKUP(E39,'LISTADO ATM'!$A$2:$C$901,3,0)</f>
        <v>DISTRITO NACIONAL</v>
      </c>
      <c r="B39" s="150" t="s">
        <v>2676</v>
      </c>
      <c r="C39" s="96">
        <v>44427.69939814815</v>
      </c>
      <c r="D39" s="96" t="s">
        <v>2174</v>
      </c>
      <c r="E39" s="136">
        <v>961</v>
      </c>
      <c r="F39" s="157" t="str">
        <f>VLOOKUP(E39,VIP!$A$2:$O15159,2,0)</f>
        <v>DRBR03H</v>
      </c>
      <c r="G39" s="157" t="str">
        <f>VLOOKUP(E39,'LISTADO ATM'!$A$2:$B$900,2,0)</f>
        <v xml:space="preserve">ATM Listín Diario </v>
      </c>
      <c r="H39" s="157" t="str">
        <f>VLOOKUP(E39,VIP!$A$2:$O20120,7,FALSE)</f>
        <v>Si</v>
      </c>
      <c r="I39" s="157" t="str">
        <f>VLOOKUP(E39,VIP!$A$2:$O12085,8,FALSE)</f>
        <v>Si</v>
      </c>
      <c r="J39" s="157" t="str">
        <f>VLOOKUP(E39,VIP!$A$2:$O12035,8,FALSE)</f>
        <v>Si</v>
      </c>
      <c r="K39" s="157" t="str">
        <f>VLOOKUP(E39,VIP!$A$2:$O15609,6,0)</f>
        <v>NO</v>
      </c>
      <c r="L39" s="140" t="s">
        <v>2239</v>
      </c>
      <c r="M39" s="208" t="s">
        <v>2535</v>
      </c>
      <c r="N39" s="95" t="s">
        <v>2608</v>
      </c>
      <c r="O39" s="157" t="s">
        <v>2446</v>
      </c>
      <c r="P39" s="157"/>
      <c r="Q39" s="209" t="s">
        <v>2768</v>
      </c>
      <c r="R39" s="101"/>
      <c r="S39" s="101"/>
      <c r="T39" s="101"/>
      <c r="U39" s="78"/>
      <c r="V39" s="69"/>
    </row>
    <row r="40" spans="1:22" ht="18" x14ac:dyDescent="0.25">
      <c r="A40" s="157" t="str">
        <f>VLOOKUP(E40,'LISTADO ATM'!$A$2:$C$901,3,0)</f>
        <v>DISTRITO NACIONAL</v>
      </c>
      <c r="B40" s="150" t="s">
        <v>2675</v>
      </c>
      <c r="C40" s="96">
        <v>44427.704189814816</v>
      </c>
      <c r="D40" s="96" t="s">
        <v>2174</v>
      </c>
      <c r="E40" s="136">
        <v>610</v>
      </c>
      <c r="F40" s="157" t="str">
        <f>VLOOKUP(E40,VIP!$A$2:$O15158,2,0)</f>
        <v>DRBR610</v>
      </c>
      <c r="G40" s="157" t="str">
        <f>VLOOKUP(E40,'LISTADO ATM'!$A$2:$B$900,2,0)</f>
        <v xml:space="preserve">ATM EDEESTE </v>
      </c>
      <c r="H40" s="157" t="str">
        <f>VLOOKUP(E40,VIP!$A$2:$O20119,7,FALSE)</f>
        <v>Si</v>
      </c>
      <c r="I40" s="157" t="str">
        <f>VLOOKUP(E40,VIP!$A$2:$O12084,8,FALSE)</f>
        <v>Si</v>
      </c>
      <c r="J40" s="157" t="str">
        <f>VLOOKUP(E40,VIP!$A$2:$O12034,8,FALSE)</f>
        <v>Si</v>
      </c>
      <c r="K40" s="157" t="str">
        <f>VLOOKUP(E40,VIP!$A$2:$O15608,6,0)</f>
        <v>NO</v>
      </c>
      <c r="L40" s="140" t="s">
        <v>2633</v>
      </c>
      <c r="M40" s="208" t="s">
        <v>2535</v>
      </c>
      <c r="N40" s="95" t="s">
        <v>2608</v>
      </c>
      <c r="O40" s="157" t="s">
        <v>2446</v>
      </c>
      <c r="P40" s="157" t="s">
        <v>2682</v>
      </c>
      <c r="Q40" s="209" t="s">
        <v>2714</v>
      </c>
      <c r="R40" s="101"/>
      <c r="S40" s="101"/>
      <c r="T40" s="101"/>
      <c r="U40" s="78"/>
      <c r="V40" s="69"/>
    </row>
    <row r="41" spans="1:22" ht="18" x14ac:dyDescent="0.25">
      <c r="A41" s="157" t="str">
        <f>VLOOKUP(E41,'LISTADO ATM'!$A$2:$C$901,3,0)</f>
        <v>NORTE</v>
      </c>
      <c r="B41" s="150">
        <v>3335994727</v>
      </c>
      <c r="C41" s="96">
        <v>44427.709027777775</v>
      </c>
      <c r="D41" s="96" t="s">
        <v>2175</v>
      </c>
      <c r="E41" s="136">
        <v>304</v>
      </c>
      <c r="F41" s="157" t="str">
        <f>VLOOKUP(E41,VIP!$A$2:$O15138,2,0)</f>
        <v>DRBR304</v>
      </c>
      <c r="G41" s="157" t="str">
        <f>VLOOKUP(E41,'LISTADO ATM'!$A$2:$B$900,2,0)</f>
        <v xml:space="preserve">ATM Multicentro La Sirena Estrella Sadhala </v>
      </c>
      <c r="H41" s="157" t="str">
        <f>VLOOKUP(E41,VIP!$A$2:$O20099,7,FALSE)</f>
        <v>Si</v>
      </c>
      <c r="I41" s="157" t="str">
        <f>VLOOKUP(E41,VIP!$A$2:$O12064,8,FALSE)</f>
        <v>Si</v>
      </c>
      <c r="J41" s="157" t="str">
        <f>VLOOKUP(E41,VIP!$A$2:$O12014,8,FALSE)</f>
        <v>Si</v>
      </c>
      <c r="K41" s="157" t="str">
        <f>VLOOKUP(E41,VIP!$A$2:$O15588,6,0)</f>
        <v>NO</v>
      </c>
      <c r="L41" s="140" t="s">
        <v>2681</v>
      </c>
      <c r="M41" s="208" t="s">
        <v>2535</v>
      </c>
      <c r="N41" s="95" t="s">
        <v>2444</v>
      </c>
      <c r="O41" s="157" t="s">
        <v>2614</v>
      </c>
      <c r="P41" s="157"/>
      <c r="Q41" s="209" t="s">
        <v>2825</v>
      </c>
      <c r="R41" s="101"/>
      <c r="S41" s="101"/>
      <c r="T41" s="101"/>
      <c r="U41" s="78"/>
      <c r="V41" s="69"/>
    </row>
    <row r="42" spans="1:22" ht="18" x14ac:dyDescent="0.25">
      <c r="A42" s="157" t="str">
        <f>VLOOKUP(E42,'LISTADO ATM'!$A$2:$C$901,3,0)</f>
        <v>ESTE</v>
      </c>
      <c r="B42" s="150" t="s">
        <v>2674</v>
      </c>
      <c r="C42" s="96">
        <v>44427.731828703705</v>
      </c>
      <c r="D42" s="96" t="s">
        <v>2460</v>
      </c>
      <c r="E42" s="136">
        <v>219</v>
      </c>
      <c r="F42" s="157" t="str">
        <f>VLOOKUP(E42,VIP!$A$2:$O15152,2,0)</f>
        <v>DRBR219</v>
      </c>
      <c r="G42" s="157" t="str">
        <f>VLOOKUP(E42,'LISTADO ATM'!$A$2:$B$900,2,0)</f>
        <v xml:space="preserve">ATM Oficina La Altagracia (Higuey) </v>
      </c>
      <c r="H42" s="157" t="str">
        <f>VLOOKUP(E42,VIP!$A$2:$O20113,7,FALSE)</f>
        <v>Si</v>
      </c>
      <c r="I42" s="157" t="str">
        <f>VLOOKUP(E42,VIP!$A$2:$O12078,8,FALSE)</f>
        <v>Si</v>
      </c>
      <c r="J42" s="157" t="str">
        <f>VLOOKUP(E42,VIP!$A$2:$O12028,8,FALSE)</f>
        <v>Si</v>
      </c>
      <c r="K42" s="157" t="str">
        <f>VLOOKUP(E42,VIP!$A$2:$O15602,6,0)</f>
        <v>NO</v>
      </c>
      <c r="L42" s="140" t="s">
        <v>2649</v>
      </c>
      <c r="M42" s="208" t="s">
        <v>2535</v>
      </c>
      <c r="N42" s="95" t="s">
        <v>2444</v>
      </c>
      <c r="O42" s="157" t="s">
        <v>2461</v>
      </c>
      <c r="P42" s="157"/>
      <c r="Q42" s="209" t="s">
        <v>2717</v>
      </c>
      <c r="R42" s="101"/>
      <c r="S42" s="101"/>
      <c r="T42" s="101"/>
      <c r="U42" s="78"/>
      <c r="V42" s="69"/>
    </row>
    <row r="43" spans="1:22" ht="18" x14ac:dyDescent="0.25">
      <c r="A43" s="157" t="str">
        <f>VLOOKUP(E43,'LISTADO ATM'!$A$2:$C$901,3,0)</f>
        <v>DISTRITO NACIONAL</v>
      </c>
      <c r="B43" s="150" t="s">
        <v>2673</v>
      </c>
      <c r="C43" s="96">
        <v>44427.734664351854</v>
      </c>
      <c r="D43" s="96" t="s">
        <v>2460</v>
      </c>
      <c r="E43" s="136">
        <v>722</v>
      </c>
      <c r="F43" s="157" t="str">
        <f>VLOOKUP(E43,VIP!$A$2:$O15151,2,0)</f>
        <v>DRBR393</v>
      </c>
      <c r="G43" s="157" t="str">
        <f>VLOOKUP(E43,'LISTADO ATM'!$A$2:$B$900,2,0)</f>
        <v xml:space="preserve">ATM Oficina Charles de Gaulle III </v>
      </c>
      <c r="H43" s="157" t="str">
        <f>VLOOKUP(E43,VIP!$A$2:$O20112,7,FALSE)</f>
        <v>Si</v>
      </c>
      <c r="I43" s="157" t="str">
        <f>VLOOKUP(E43,VIP!$A$2:$O12077,8,FALSE)</f>
        <v>Si</v>
      </c>
      <c r="J43" s="157" t="str">
        <f>VLOOKUP(E43,VIP!$A$2:$O12027,8,FALSE)</f>
        <v>Si</v>
      </c>
      <c r="K43" s="157" t="str">
        <f>VLOOKUP(E43,VIP!$A$2:$O15601,6,0)</f>
        <v>SI</v>
      </c>
      <c r="L43" s="140" t="s">
        <v>2649</v>
      </c>
      <c r="M43" s="208" t="s">
        <v>2535</v>
      </c>
      <c r="N43" s="95" t="s">
        <v>2444</v>
      </c>
      <c r="O43" s="157" t="s">
        <v>2461</v>
      </c>
      <c r="P43" s="157"/>
      <c r="Q43" s="209" t="s">
        <v>2712</v>
      </c>
      <c r="R43" s="101"/>
      <c r="S43" s="101"/>
      <c r="T43" s="101"/>
      <c r="U43" s="78"/>
      <c r="V43" s="69"/>
    </row>
    <row r="44" spans="1:22" ht="18" x14ac:dyDescent="0.25">
      <c r="A44" s="157" t="str">
        <f>VLOOKUP(E44,'LISTADO ATM'!$A$2:$C$901,3,0)</f>
        <v>ESTE</v>
      </c>
      <c r="B44" s="150" t="s">
        <v>2672</v>
      </c>
      <c r="C44" s="96">
        <v>44427.752824074072</v>
      </c>
      <c r="D44" s="96" t="s">
        <v>2174</v>
      </c>
      <c r="E44" s="136">
        <v>222</v>
      </c>
      <c r="F44" s="157" t="str">
        <f>VLOOKUP(E44,VIP!$A$2:$O15150,2,0)</f>
        <v>DRBR222</v>
      </c>
      <c r="G44" s="157" t="str">
        <f>VLOOKUP(E44,'LISTADO ATM'!$A$2:$B$900,2,0)</f>
        <v xml:space="preserve">ATM UNP Dominicus (La Romana) </v>
      </c>
      <c r="H44" s="157" t="str">
        <f>VLOOKUP(E44,VIP!$A$2:$O20111,7,FALSE)</f>
        <v>Si</v>
      </c>
      <c r="I44" s="157" t="str">
        <f>VLOOKUP(E44,VIP!$A$2:$O12076,8,FALSE)</f>
        <v>Si</v>
      </c>
      <c r="J44" s="157" t="str">
        <f>VLOOKUP(E44,VIP!$A$2:$O12026,8,FALSE)</f>
        <v>Si</v>
      </c>
      <c r="K44" s="157" t="str">
        <f>VLOOKUP(E44,VIP!$A$2:$O15600,6,0)</f>
        <v>NO</v>
      </c>
      <c r="L44" s="140" t="s">
        <v>2213</v>
      </c>
      <c r="M44" s="208" t="s">
        <v>2535</v>
      </c>
      <c r="N44" s="95" t="s">
        <v>2444</v>
      </c>
      <c r="O44" s="157" t="s">
        <v>2446</v>
      </c>
      <c r="P44" s="157"/>
      <c r="Q44" s="209" t="s">
        <v>2703</v>
      </c>
      <c r="R44" s="101"/>
      <c r="S44" s="101"/>
      <c r="T44" s="101"/>
      <c r="U44" s="78"/>
      <c r="V44" s="69"/>
    </row>
    <row r="45" spans="1:22" ht="18" x14ac:dyDescent="0.25">
      <c r="A45" s="157" t="str">
        <f>VLOOKUP(E45,'LISTADO ATM'!$A$2:$C$901,3,0)</f>
        <v>SUR</v>
      </c>
      <c r="B45" s="150" t="s">
        <v>2671</v>
      </c>
      <c r="C45" s="96">
        <v>44427.753541666665</v>
      </c>
      <c r="D45" s="96" t="s">
        <v>2174</v>
      </c>
      <c r="E45" s="136">
        <v>455</v>
      </c>
      <c r="F45" s="157" t="str">
        <f>VLOOKUP(E45,VIP!$A$2:$O15149,2,0)</f>
        <v>DRBR455</v>
      </c>
      <c r="G45" s="157" t="str">
        <f>VLOOKUP(E45,'LISTADO ATM'!$A$2:$B$900,2,0)</f>
        <v xml:space="preserve">ATM Oficina Baní II </v>
      </c>
      <c r="H45" s="157" t="str">
        <f>VLOOKUP(E45,VIP!$A$2:$O20110,7,FALSE)</f>
        <v>Si</v>
      </c>
      <c r="I45" s="157" t="str">
        <f>VLOOKUP(E45,VIP!$A$2:$O12075,8,FALSE)</f>
        <v>Si</v>
      </c>
      <c r="J45" s="157" t="str">
        <f>VLOOKUP(E45,VIP!$A$2:$O12025,8,FALSE)</f>
        <v>Si</v>
      </c>
      <c r="K45" s="157" t="str">
        <f>VLOOKUP(E45,VIP!$A$2:$O15599,6,0)</f>
        <v>NO</v>
      </c>
      <c r="L45" s="140" t="s">
        <v>2213</v>
      </c>
      <c r="M45" s="208" t="s">
        <v>2535</v>
      </c>
      <c r="N45" s="95" t="s">
        <v>2444</v>
      </c>
      <c r="O45" s="157" t="s">
        <v>2446</v>
      </c>
      <c r="P45" s="157"/>
      <c r="Q45" s="209" t="s">
        <v>2705</v>
      </c>
      <c r="R45" s="101"/>
      <c r="S45" s="101"/>
      <c r="T45" s="101"/>
      <c r="U45" s="78"/>
      <c r="V45" s="69"/>
    </row>
    <row r="46" spans="1:22" ht="18" x14ac:dyDescent="0.25">
      <c r="A46" s="157" t="str">
        <f>VLOOKUP(E46,'LISTADO ATM'!$A$2:$C$901,3,0)</f>
        <v>SUR</v>
      </c>
      <c r="B46" s="150" t="s">
        <v>2670</v>
      </c>
      <c r="C46" s="96">
        <v>44427.754756944443</v>
      </c>
      <c r="D46" s="96" t="s">
        <v>2174</v>
      </c>
      <c r="E46" s="136">
        <v>470</v>
      </c>
      <c r="F46" s="157" t="str">
        <f>VLOOKUP(E46,VIP!$A$2:$O15148,2,0)</f>
        <v>DRBR470</v>
      </c>
      <c r="G46" s="157" t="str">
        <f>VLOOKUP(E46,'LISTADO ATM'!$A$2:$B$900,2,0)</f>
        <v xml:space="preserve">ATM Hospital Taiwán (Azua) </v>
      </c>
      <c r="H46" s="157" t="str">
        <f>VLOOKUP(E46,VIP!$A$2:$O20109,7,FALSE)</f>
        <v>Si</v>
      </c>
      <c r="I46" s="157" t="str">
        <f>VLOOKUP(E46,VIP!$A$2:$O12074,8,FALSE)</f>
        <v>Si</v>
      </c>
      <c r="J46" s="157" t="str">
        <f>VLOOKUP(E46,VIP!$A$2:$O12024,8,FALSE)</f>
        <v>Si</v>
      </c>
      <c r="K46" s="157" t="str">
        <f>VLOOKUP(E46,VIP!$A$2:$O15598,6,0)</f>
        <v>NO</v>
      </c>
      <c r="L46" s="140" t="s">
        <v>2434</v>
      </c>
      <c r="M46" s="208" t="s">
        <v>2535</v>
      </c>
      <c r="N46" s="95" t="s">
        <v>2444</v>
      </c>
      <c r="O46" s="157" t="s">
        <v>2446</v>
      </c>
      <c r="P46" s="157"/>
      <c r="Q46" s="209" t="s">
        <v>2712</v>
      </c>
      <c r="R46" s="101"/>
      <c r="S46" s="101"/>
      <c r="T46" s="101"/>
      <c r="U46" s="78"/>
      <c r="V46" s="69"/>
    </row>
    <row r="47" spans="1:22" ht="18" x14ac:dyDescent="0.25">
      <c r="A47" s="157" t="str">
        <f>VLOOKUP(E47,'LISTADO ATM'!$A$2:$C$901,3,0)</f>
        <v>DISTRITO NACIONAL</v>
      </c>
      <c r="B47" s="150" t="s">
        <v>2669</v>
      </c>
      <c r="C47" s="96">
        <v>44427.769525462965</v>
      </c>
      <c r="D47" s="96" t="s">
        <v>2174</v>
      </c>
      <c r="E47" s="136">
        <v>490</v>
      </c>
      <c r="F47" s="157" t="str">
        <f>VLOOKUP(E47,VIP!$A$2:$O15147,2,0)</f>
        <v>DRBR490</v>
      </c>
      <c r="G47" s="157" t="str">
        <f>VLOOKUP(E47,'LISTADO ATM'!$A$2:$B$900,2,0)</f>
        <v xml:space="preserve">ATM Hospital Ney Arias Lora </v>
      </c>
      <c r="H47" s="157" t="str">
        <f>VLOOKUP(E47,VIP!$A$2:$O20108,7,FALSE)</f>
        <v>Si</v>
      </c>
      <c r="I47" s="157" t="str">
        <f>VLOOKUP(E47,VIP!$A$2:$O12073,8,FALSE)</f>
        <v>Si</v>
      </c>
      <c r="J47" s="157" t="str">
        <f>VLOOKUP(E47,VIP!$A$2:$O12023,8,FALSE)</f>
        <v>Si</v>
      </c>
      <c r="K47" s="157" t="str">
        <f>VLOOKUP(E47,VIP!$A$2:$O15597,6,0)</f>
        <v>NO</v>
      </c>
      <c r="L47" s="140" t="s">
        <v>2434</v>
      </c>
      <c r="M47" s="208" t="s">
        <v>2535</v>
      </c>
      <c r="N47" s="95" t="s">
        <v>2444</v>
      </c>
      <c r="O47" s="157" t="s">
        <v>2446</v>
      </c>
      <c r="P47" s="157"/>
      <c r="Q47" s="209" t="s">
        <v>2823</v>
      </c>
      <c r="R47" s="101"/>
      <c r="S47" s="101"/>
      <c r="T47" s="101"/>
      <c r="U47" s="78"/>
      <c r="V47" s="69"/>
    </row>
    <row r="48" spans="1:22" ht="18" x14ac:dyDescent="0.25">
      <c r="A48" s="157" t="str">
        <f>VLOOKUP(E48,'LISTADO ATM'!$A$2:$C$901,3,0)</f>
        <v>ESTE</v>
      </c>
      <c r="B48" s="150" t="s">
        <v>2668</v>
      </c>
      <c r="C48" s="96">
        <v>44427.782013888886</v>
      </c>
      <c r="D48" s="96" t="s">
        <v>2174</v>
      </c>
      <c r="E48" s="136">
        <v>867</v>
      </c>
      <c r="F48" s="157" t="str">
        <f>VLOOKUP(E48,VIP!$A$2:$O15145,2,0)</f>
        <v>DRBR867</v>
      </c>
      <c r="G48" s="157" t="str">
        <f>VLOOKUP(E48,'LISTADO ATM'!$A$2:$B$900,2,0)</f>
        <v xml:space="preserve">ATM Estación Combustible Autopista El Coral </v>
      </c>
      <c r="H48" s="157" t="str">
        <f>VLOOKUP(E48,VIP!$A$2:$O20106,7,FALSE)</f>
        <v>Si</v>
      </c>
      <c r="I48" s="157" t="str">
        <f>VLOOKUP(E48,VIP!$A$2:$O12071,8,FALSE)</f>
        <v>Si</v>
      </c>
      <c r="J48" s="157" t="str">
        <f>VLOOKUP(E48,VIP!$A$2:$O12021,8,FALSE)</f>
        <v>Si</v>
      </c>
      <c r="K48" s="157" t="str">
        <f>VLOOKUP(E48,VIP!$A$2:$O15595,6,0)</f>
        <v>NO</v>
      </c>
      <c r="L48" s="140" t="s">
        <v>2239</v>
      </c>
      <c r="M48" s="208" t="s">
        <v>2535</v>
      </c>
      <c r="N48" s="95" t="s">
        <v>2444</v>
      </c>
      <c r="O48" s="157" t="s">
        <v>2446</v>
      </c>
      <c r="P48" s="157"/>
      <c r="Q48" s="209" t="s">
        <v>2708</v>
      </c>
      <c r="R48" s="101"/>
      <c r="S48" s="101"/>
      <c r="T48" s="101"/>
      <c r="U48" s="78"/>
      <c r="V48" s="69"/>
    </row>
    <row r="49" spans="1:22" ht="18" x14ac:dyDescent="0.25">
      <c r="A49" s="157" t="str">
        <f>VLOOKUP(E49,'LISTADO ATM'!$A$2:$C$901,3,0)</f>
        <v>ESTE</v>
      </c>
      <c r="B49" s="150" t="s">
        <v>2667</v>
      </c>
      <c r="C49" s="96">
        <v>44427.782638888886</v>
      </c>
      <c r="D49" s="96" t="s">
        <v>2174</v>
      </c>
      <c r="E49" s="136">
        <v>218</v>
      </c>
      <c r="F49" s="157" t="str">
        <f>VLOOKUP(E49,VIP!$A$2:$O15144,2,0)</f>
        <v>DRBR218</v>
      </c>
      <c r="G49" s="157" t="str">
        <f>VLOOKUP(E49,'LISTADO ATM'!$A$2:$B$900,2,0)</f>
        <v xml:space="preserve">ATM Hotel Secrets Cap Cana II </v>
      </c>
      <c r="H49" s="157" t="str">
        <f>VLOOKUP(E49,VIP!$A$2:$O20105,7,FALSE)</f>
        <v>Si</v>
      </c>
      <c r="I49" s="157" t="str">
        <f>VLOOKUP(E49,VIP!$A$2:$O12070,8,FALSE)</f>
        <v>Si</v>
      </c>
      <c r="J49" s="157" t="str">
        <f>VLOOKUP(E49,VIP!$A$2:$O12020,8,FALSE)</f>
        <v>Si</v>
      </c>
      <c r="K49" s="157" t="str">
        <f>VLOOKUP(E49,VIP!$A$2:$O15594,6,0)</f>
        <v>NO</v>
      </c>
      <c r="L49" s="140" t="s">
        <v>2239</v>
      </c>
      <c r="M49" s="208" t="s">
        <v>2535</v>
      </c>
      <c r="N49" s="95" t="s">
        <v>2444</v>
      </c>
      <c r="O49" s="157" t="s">
        <v>2446</v>
      </c>
      <c r="P49" s="157"/>
      <c r="Q49" s="209" t="s">
        <v>2767</v>
      </c>
      <c r="R49" s="101"/>
      <c r="S49" s="101"/>
      <c r="T49" s="101"/>
      <c r="U49" s="78"/>
      <c r="V49" s="69"/>
    </row>
    <row r="50" spans="1:22" ht="18" x14ac:dyDescent="0.25">
      <c r="A50" s="157" t="str">
        <f>VLOOKUP(E50,'LISTADO ATM'!$A$2:$C$901,3,0)</f>
        <v>ESTE</v>
      </c>
      <c r="B50" s="150" t="s">
        <v>2666</v>
      </c>
      <c r="C50" s="96">
        <v>44427.794675925928</v>
      </c>
      <c r="D50" s="96" t="s">
        <v>2174</v>
      </c>
      <c r="E50" s="136">
        <v>211</v>
      </c>
      <c r="F50" s="157" t="str">
        <f>VLOOKUP(E50,VIP!$A$2:$O15142,2,0)</f>
        <v>DRBR211</v>
      </c>
      <c r="G50" s="157" t="str">
        <f>VLOOKUP(E50,'LISTADO ATM'!$A$2:$B$900,2,0)</f>
        <v xml:space="preserve">ATM Oficina La Romana I </v>
      </c>
      <c r="H50" s="157" t="str">
        <f>VLOOKUP(E50,VIP!$A$2:$O20103,7,FALSE)</f>
        <v>Si</v>
      </c>
      <c r="I50" s="157" t="str">
        <f>VLOOKUP(E50,VIP!$A$2:$O12068,8,FALSE)</f>
        <v>Si</v>
      </c>
      <c r="J50" s="157" t="str">
        <f>VLOOKUP(E50,VIP!$A$2:$O12018,8,FALSE)</f>
        <v>Si</v>
      </c>
      <c r="K50" s="157" t="str">
        <f>VLOOKUP(E50,VIP!$A$2:$O15592,6,0)</f>
        <v>NO</v>
      </c>
      <c r="L50" s="140" t="s">
        <v>2633</v>
      </c>
      <c r="M50" s="208" t="s">
        <v>2535</v>
      </c>
      <c r="N50" s="95" t="s">
        <v>2444</v>
      </c>
      <c r="O50" s="157" t="s">
        <v>2446</v>
      </c>
      <c r="P50" s="157" t="s">
        <v>2682</v>
      </c>
      <c r="Q50" s="209" t="s">
        <v>2713</v>
      </c>
      <c r="R50" s="101"/>
      <c r="S50" s="101"/>
      <c r="T50" s="101"/>
      <c r="U50" s="78"/>
      <c r="V50" s="69"/>
    </row>
    <row r="51" spans="1:22" ht="18" x14ac:dyDescent="0.25">
      <c r="A51" s="157" t="str">
        <f>VLOOKUP(E51,'LISTADO ATM'!$A$2:$C$901,3,0)</f>
        <v>NORTE</v>
      </c>
      <c r="B51" s="150" t="s">
        <v>2691</v>
      </c>
      <c r="C51" s="96">
        <v>44427.819004629629</v>
      </c>
      <c r="D51" s="96" t="s">
        <v>2613</v>
      </c>
      <c r="E51" s="136">
        <v>965</v>
      </c>
      <c r="F51" s="157" t="str">
        <f>VLOOKUP(E51,VIP!$A$2:$O15145,2,0)</f>
        <v>DRBR965</v>
      </c>
      <c r="G51" s="157" t="str">
        <f>VLOOKUP(E51,'LISTADO ATM'!$A$2:$B$900,2,0)</f>
        <v xml:space="preserve">ATM S/M La Fuente FUN (Santiago) </v>
      </c>
      <c r="H51" s="157" t="str">
        <f>VLOOKUP(E51,VIP!$A$2:$O20106,7,FALSE)</f>
        <v>Si</v>
      </c>
      <c r="I51" s="157" t="str">
        <f>VLOOKUP(E51,VIP!$A$2:$O12071,8,FALSE)</f>
        <v>Si</v>
      </c>
      <c r="J51" s="157" t="str">
        <f>VLOOKUP(E51,VIP!$A$2:$O12021,8,FALSE)</f>
        <v>Si</v>
      </c>
      <c r="K51" s="157" t="str">
        <f>VLOOKUP(E51,VIP!$A$2:$O15595,6,0)</f>
        <v>NO</v>
      </c>
      <c r="L51" s="140" t="s">
        <v>2649</v>
      </c>
      <c r="M51" s="208" t="s">
        <v>2535</v>
      </c>
      <c r="N51" s="95" t="s">
        <v>2444</v>
      </c>
      <c r="O51" s="157" t="s">
        <v>2614</v>
      </c>
      <c r="P51" s="157"/>
      <c r="Q51" s="209" t="s">
        <v>2716</v>
      </c>
      <c r="R51" s="101"/>
      <c r="S51" s="101"/>
      <c r="T51" s="101"/>
      <c r="U51" s="78"/>
      <c r="V51" s="69"/>
    </row>
    <row r="52" spans="1:22" ht="18" x14ac:dyDescent="0.25">
      <c r="A52" s="157" t="str">
        <f>VLOOKUP(E52,'LISTADO ATM'!$A$2:$C$901,3,0)</f>
        <v>NORTE</v>
      </c>
      <c r="B52" s="150" t="s">
        <v>2690</v>
      </c>
      <c r="C52" s="96">
        <v>44427.899189814816</v>
      </c>
      <c r="D52" s="96" t="s">
        <v>2613</v>
      </c>
      <c r="E52" s="136">
        <v>22</v>
      </c>
      <c r="F52" s="157" t="str">
        <f>VLOOKUP(E52,VIP!$A$2:$O15144,2,0)</f>
        <v>DRBR813</v>
      </c>
      <c r="G52" s="157" t="str">
        <f>VLOOKUP(E52,'LISTADO ATM'!$A$2:$B$900,2,0)</f>
        <v>ATM S/M Olimpico (Santiago)</v>
      </c>
      <c r="H52" s="157" t="str">
        <f>VLOOKUP(E52,VIP!$A$2:$O20105,7,FALSE)</f>
        <v>Si</v>
      </c>
      <c r="I52" s="157" t="str">
        <f>VLOOKUP(E52,VIP!$A$2:$O12070,8,FALSE)</f>
        <v>Si</v>
      </c>
      <c r="J52" s="157" t="str">
        <f>VLOOKUP(E52,VIP!$A$2:$O12020,8,FALSE)</f>
        <v>Si</v>
      </c>
      <c r="K52" s="157" t="str">
        <f>VLOOKUP(E52,VIP!$A$2:$O15594,6,0)</f>
        <v>NO</v>
      </c>
      <c r="L52" s="140" t="s">
        <v>2649</v>
      </c>
      <c r="M52" s="95" t="s">
        <v>2438</v>
      </c>
      <c r="N52" s="95" t="s">
        <v>2444</v>
      </c>
      <c r="O52" s="157" t="s">
        <v>2614</v>
      </c>
      <c r="P52" s="157"/>
      <c r="Q52" s="156" t="s">
        <v>2649</v>
      </c>
      <c r="R52" s="101"/>
      <c r="S52" s="101"/>
      <c r="T52" s="101"/>
      <c r="U52" s="78"/>
      <c r="V52" s="69"/>
    </row>
    <row r="53" spans="1:22" ht="18" x14ac:dyDescent="0.25">
      <c r="A53" s="157" t="str">
        <f>VLOOKUP(E53,'LISTADO ATM'!$A$2:$C$901,3,0)</f>
        <v>DISTRITO NACIONAL</v>
      </c>
      <c r="B53" s="150" t="s">
        <v>2689</v>
      </c>
      <c r="C53" s="96">
        <v>44427.916597222225</v>
      </c>
      <c r="D53" s="96" t="s">
        <v>2460</v>
      </c>
      <c r="E53" s="136">
        <v>813</v>
      </c>
      <c r="F53" s="157" t="str">
        <f>VLOOKUP(E53,VIP!$A$2:$O15143,2,0)</f>
        <v>DRBR815</v>
      </c>
      <c r="G53" s="157" t="str">
        <f>VLOOKUP(E53,'LISTADO ATM'!$A$2:$B$900,2,0)</f>
        <v>ATM Occidental Mall</v>
      </c>
      <c r="H53" s="157" t="str">
        <f>VLOOKUP(E53,VIP!$A$2:$O20104,7,FALSE)</f>
        <v>Si</v>
      </c>
      <c r="I53" s="157" t="str">
        <f>VLOOKUP(E53,VIP!$A$2:$O12069,8,FALSE)</f>
        <v>Si</v>
      </c>
      <c r="J53" s="157" t="str">
        <f>VLOOKUP(E53,VIP!$A$2:$O12019,8,FALSE)</f>
        <v>Si</v>
      </c>
      <c r="K53" s="157" t="str">
        <f>VLOOKUP(E53,VIP!$A$2:$O15593,6,0)</f>
        <v>NO</v>
      </c>
      <c r="L53" s="140" t="s">
        <v>2410</v>
      </c>
      <c r="M53" s="208" t="s">
        <v>2535</v>
      </c>
      <c r="N53" s="95" t="s">
        <v>2444</v>
      </c>
      <c r="O53" s="157" t="s">
        <v>2461</v>
      </c>
      <c r="P53" s="157"/>
      <c r="Q53" s="209" t="s">
        <v>2716</v>
      </c>
    </row>
    <row r="54" spans="1:22" ht="18" x14ac:dyDescent="0.25">
      <c r="A54" s="157" t="str">
        <f>VLOOKUP(E54,'LISTADO ATM'!$A$2:$C$901,3,0)</f>
        <v>SUR</v>
      </c>
      <c r="B54" s="150" t="s">
        <v>2688</v>
      </c>
      <c r="C54" s="96">
        <v>44427.917812500003</v>
      </c>
      <c r="D54" s="96" t="s">
        <v>2441</v>
      </c>
      <c r="E54" s="136">
        <v>677</v>
      </c>
      <c r="F54" s="157" t="str">
        <f>VLOOKUP(E54,VIP!$A$2:$O15142,2,0)</f>
        <v>DRBR677</v>
      </c>
      <c r="G54" s="157" t="str">
        <f>VLOOKUP(E54,'LISTADO ATM'!$A$2:$B$900,2,0)</f>
        <v>ATM PBG Villa Jaragua</v>
      </c>
      <c r="H54" s="157" t="str">
        <f>VLOOKUP(E54,VIP!$A$2:$O20103,7,FALSE)</f>
        <v>Si</v>
      </c>
      <c r="I54" s="157" t="str">
        <f>VLOOKUP(E54,VIP!$A$2:$O12068,8,FALSE)</f>
        <v>Si</v>
      </c>
      <c r="J54" s="157" t="str">
        <f>VLOOKUP(E54,VIP!$A$2:$O12018,8,FALSE)</f>
        <v>Si</v>
      </c>
      <c r="K54" s="157" t="str">
        <f>VLOOKUP(E54,VIP!$A$2:$O15592,6,0)</f>
        <v>SI</v>
      </c>
      <c r="L54" s="140" t="s">
        <v>2410</v>
      </c>
      <c r="M54" s="95" t="s">
        <v>2438</v>
      </c>
      <c r="N54" s="95" t="s">
        <v>2444</v>
      </c>
      <c r="O54" s="157" t="s">
        <v>2445</v>
      </c>
      <c r="P54" s="157"/>
      <c r="Q54" s="156" t="s">
        <v>2410</v>
      </c>
    </row>
    <row r="55" spans="1:22" ht="18" x14ac:dyDescent="0.25">
      <c r="A55" s="157" t="str">
        <f>VLOOKUP(E55,'LISTADO ATM'!$A$2:$C$901,3,0)</f>
        <v>NORTE</v>
      </c>
      <c r="B55" s="150" t="s">
        <v>2687</v>
      </c>
      <c r="C55" s="96">
        <v>44427.918449074074</v>
      </c>
      <c r="D55" s="96" t="s">
        <v>2175</v>
      </c>
      <c r="E55" s="136">
        <v>4</v>
      </c>
      <c r="F55" s="157" t="str">
        <f>VLOOKUP(E55,VIP!$A$2:$O15141,2,0)</f>
        <v>DRBR004</v>
      </c>
      <c r="G55" s="157" t="str">
        <f>VLOOKUP(E55,'LISTADO ATM'!$A$2:$B$900,2,0)</f>
        <v>ATM Avenida Rivas</v>
      </c>
      <c r="H55" s="157" t="str">
        <f>VLOOKUP(E55,VIP!$A$2:$O20102,7,FALSE)</f>
        <v>Si</v>
      </c>
      <c r="I55" s="157" t="str">
        <f>VLOOKUP(E55,VIP!$A$2:$O12067,8,FALSE)</f>
        <v>Si</v>
      </c>
      <c r="J55" s="157" t="str">
        <f>VLOOKUP(E55,VIP!$A$2:$O12017,8,FALSE)</f>
        <v>Si</v>
      </c>
      <c r="K55" s="157" t="str">
        <f>VLOOKUP(E55,VIP!$A$2:$O15591,6,0)</f>
        <v>NO</v>
      </c>
      <c r="L55" s="140" t="s">
        <v>2213</v>
      </c>
      <c r="M55" s="208" t="s">
        <v>2535</v>
      </c>
      <c r="N55" s="95" t="s">
        <v>2444</v>
      </c>
      <c r="O55" s="157" t="s">
        <v>2583</v>
      </c>
      <c r="P55" s="157"/>
      <c r="Q55" s="209" t="s">
        <v>2704</v>
      </c>
    </row>
    <row r="56" spans="1:22" ht="18" x14ac:dyDescent="0.25">
      <c r="A56" s="157" t="str">
        <f>VLOOKUP(E56,'LISTADO ATM'!$A$2:$C$901,3,0)</f>
        <v>DISTRITO NACIONAL</v>
      </c>
      <c r="B56" s="150" t="s">
        <v>2686</v>
      </c>
      <c r="C56" s="96">
        <v>44427.933749999997</v>
      </c>
      <c r="D56" s="96" t="s">
        <v>2174</v>
      </c>
      <c r="E56" s="136">
        <v>410</v>
      </c>
      <c r="F56" s="157" t="str">
        <f>VLOOKUP(E56,VIP!$A$2:$O15139,2,0)</f>
        <v>DRBR410</v>
      </c>
      <c r="G56" s="157" t="str">
        <f>VLOOKUP(E56,'LISTADO ATM'!$A$2:$B$900,2,0)</f>
        <v xml:space="preserve">ATM Oficina Las Palmas de Herrera II </v>
      </c>
      <c r="H56" s="157" t="str">
        <f>VLOOKUP(E56,VIP!$A$2:$O20100,7,FALSE)</f>
        <v>Si</v>
      </c>
      <c r="I56" s="157" t="str">
        <f>VLOOKUP(E56,VIP!$A$2:$O12065,8,FALSE)</f>
        <v>Si</v>
      </c>
      <c r="J56" s="157" t="str">
        <f>VLOOKUP(E56,VIP!$A$2:$O12015,8,FALSE)</f>
        <v>Si</v>
      </c>
      <c r="K56" s="157" t="str">
        <f>VLOOKUP(E56,VIP!$A$2:$O15589,6,0)</f>
        <v>NO</v>
      </c>
      <c r="L56" s="140" t="s">
        <v>2456</v>
      </c>
      <c r="M56" s="208" t="s">
        <v>2535</v>
      </c>
      <c r="N56" s="95" t="s">
        <v>2444</v>
      </c>
      <c r="O56" s="157" t="s">
        <v>2446</v>
      </c>
      <c r="P56" s="157"/>
      <c r="Q56" s="209" t="s">
        <v>2719</v>
      </c>
    </row>
    <row r="57" spans="1:22" ht="18" x14ac:dyDescent="0.25">
      <c r="A57" s="157" t="str">
        <f>VLOOKUP(E57,'LISTADO ATM'!$A$2:$C$901,3,0)</f>
        <v>NORTE</v>
      </c>
      <c r="B57" s="150" t="s">
        <v>2685</v>
      </c>
      <c r="C57" s="96">
        <v>44427.935671296298</v>
      </c>
      <c r="D57" s="96" t="s">
        <v>2175</v>
      </c>
      <c r="E57" s="136">
        <v>500</v>
      </c>
      <c r="F57" s="157" t="str">
        <f>VLOOKUP(E57,VIP!$A$2:$O15138,2,0)</f>
        <v>DRBR500</v>
      </c>
      <c r="G57" s="157" t="str">
        <f>VLOOKUP(E57,'LISTADO ATM'!$A$2:$B$900,2,0)</f>
        <v xml:space="preserve">ATM UNP Cutupú </v>
      </c>
      <c r="H57" s="157" t="str">
        <f>VLOOKUP(E57,VIP!$A$2:$O20099,7,FALSE)</f>
        <v>Si</v>
      </c>
      <c r="I57" s="157" t="str">
        <f>VLOOKUP(E57,VIP!$A$2:$O12064,8,FALSE)</f>
        <v>Si</v>
      </c>
      <c r="J57" s="157" t="str">
        <f>VLOOKUP(E57,VIP!$A$2:$O12014,8,FALSE)</f>
        <v>Si</v>
      </c>
      <c r="K57" s="157" t="str">
        <f>VLOOKUP(E57,VIP!$A$2:$O15588,6,0)</f>
        <v>NO</v>
      </c>
      <c r="L57" s="140" t="s">
        <v>2456</v>
      </c>
      <c r="M57" s="208" t="s">
        <v>2535</v>
      </c>
      <c r="N57" s="95" t="s">
        <v>2444</v>
      </c>
      <c r="O57" s="157" t="s">
        <v>2583</v>
      </c>
      <c r="P57" s="157"/>
      <c r="Q57" s="209" t="s">
        <v>2780</v>
      </c>
    </row>
    <row r="58" spans="1:22" ht="18" x14ac:dyDescent="0.25">
      <c r="A58" s="157" t="str">
        <f>VLOOKUP(E58,'LISTADO ATM'!$A$2:$C$901,3,0)</f>
        <v>DISTRITO NACIONAL</v>
      </c>
      <c r="B58" s="150" t="s">
        <v>2684</v>
      </c>
      <c r="C58" s="96">
        <v>44427.936759259261</v>
      </c>
      <c r="D58" s="96" t="s">
        <v>2174</v>
      </c>
      <c r="E58" s="136">
        <v>676</v>
      </c>
      <c r="F58" s="157" t="str">
        <f>VLOOKUP(E58,VIP!$A$2:$O15137,2,0)</f>
        <v>DRBR676</v>
      </c>
      <c r="G58" s="157" t="str">
        <f>VLOOKUP(E58,'LISTADO ATM'!$A$2:$B$900,2,0)</f>
        <v>ATM S/M Bravo Colina Del Oeste</v>
      </c>
      <c r="H58" s="157" t="str">
        <f>VLOOKUP(E58,VIP!$A$2:$O20098,7,FALSE)</f>
        <v>Si</v>
      </c>
      <c r="I58" s="157" t="str">
        <f>VLOOKUP(E58,VIP!$A$2:$O12063,8,FALSE)</f>
        <v>Si</v>
      </c>
      <c r="J58" s="157" t="str">
        <f>VLOOKUP(E58,VIP!$A$2:$O12013,8,FALSE)</f>
        <v>Si</v>
      </c>
      <c r="K58" s="157" t="str">
        <f>VLOOKUP(E58,VIP!$A$2:$O15587,6,0)</f>
        <v>NO</v>
      </c>
      <c r="L58" s="140" t="s">
        <v>2456</v>
      </c>
      <c r="M58" s="208" t="s">
        <v>2535</v>
      </c>
      <c r="N58" s="95" t="s">
        <v>2444</v>
      </c>
      <c r="O58" s="157" t="s">
        <v>2446</v>
      </c>
      <c r="P58" s="157"/>
      <c r="Q58" s="209" t="s">
        <v>2781</v>
      </c>
    </row>
    <row r="59" spans="1:22" ht="18" x14ac:dyDescent="0.25">
      <c r="A59" s="157" t="str">
        <f>VLOOKUP(E59,'LISTADO ATM'!$A$2:$C$901,3,0)</f>
        <v>ESTE</v>
      </c>
      <c r="B59" s="150" t="s">
        <v>2699</v>
      </c>
      <c r="C59" s="96">
        <v>44427.988368055558</v>
      </c>
      <c r="D59" s="96" t="s">
        <v>2174</v>
      </c>
      <c r="E59" s="136">
        <v>330</v>
      </c>
      <c r="F59" s="157" t="str">
        <f>VLOOKUP(E59,VIP!$A$2:$O15147,2,0)</f>
        <v>DRBR330</v>
      </c>
      <c r="G59" s="157" t="str">
        <f>VLOOKUP(E59,'LISTADO ATM'!$A$2:$B$900,2,0)</f>
        <v xml:space="preserve">ATM Oficina Boulevard (Higuey) </v>
      </c>
      <c r="H59" s="157" t="str">
        <f>VLOOKUP(E59,VIP!$A$2:$O20108,7,FALSE)</f>
        <v>Si</v>
      </c>
      <c r="I59" s="157" t="str">
        <f>VLOOKUP(E59,VIP!$A$2:$O12073,8,FALSE)</f>
        <v>Si</v>
      </c>
      <c r="J59" s="157" t="str">
        <f>VLOOKUP(E59,VIP!$A$2:$O12023,8,FALSE)</f>
        <v>Si</v>
      </c>
      <c r="K59" s="157" t="str">
        <f>VLOOKUP(E59,VIP!$A$2:$O15597,6,0)</f>
        <v>SI</v>
      </c>
      <c r="L59" s="140" t="s">
        <v>2700</v>
      </c>
      <c r="M59" s="208" t="s">
        <v>2535</v>
      </c>
      <c r="N59" s="95" t="s">
        <v>2444</v>
      </c>
      <c r="O59" s="157" t="s">
        <v>2446</v>
      </c>
      <c r="P59" s="157"/>
      <c r="Q59" s="209" t="s">
        <v>2774</v>
      </c>
    </row>
    <row r="60" spans="1:22" ht="18" x14ac:dyDescent="0.25">
      <c r="A60" s="157" t="str">
        <f>VLOOKUP(E60,'LISTADO ATM'!$A$2:$C$901,3,0)</f>
        <v>ESTE</v>
      </c>
      <c r="B60" s="150" t="s">
        <v>2698</v>
      </c>
      <c r="C60" s="96">
        <v>44428.019513888888</v>
      </c>
      <c r="D60" s="96" t="s">
        <v>2460</v>
      </c>
      <c r="E60" s="136">
        <v>912</v>
      </c>
      <c r="F60" s="157" t="str">
        <f>VLOOKUP(E60,VIP!$A$2:$O15146,2,0)</f>
        <v>DRBR973</v>
      </c>
      <c r="G60" s="157" t="str">
        <f>VLOOKUP(E60,'LISTADO ATM'!$A$2:$B$900,2,0)</f>
        <v xml:space="preserve">ATM Oficina San Pedro II </v>
      </c>
      <c r="H60" s="157" t="str">
        <f>VLOOKUP(E60,VIP!$A$2:$O20107,7,FALSE)</f>
        <v>Si</v>
      </c>
      <c r="I60" s="157" t="str">
        <f>VLOOKUP(E60,VIP!$A$2:$O12072,8,FALSE)</f>
        <v>Si</v>
      </c>
      <c r="J60" s="157" t="str">
        <f>VLOOKUP(E60,VIP!$A$2:$O12022,8,FALSE)</f>
        <v>Si</v>
      </c>
      <c r="K60" s="157" t="str">
        <f>VLOOKUP(E60,VIP!$A$2:$O15596,6,0)</f>
        <v>SI</v>
      </c>
      <c r="L60" s="140" t="s">
        <v>2410</v>
      </c>
      <c r="M60" s="208" t="s">
        <v>2535</v>
      </c>
      <c r="N60" s="95" t="s">
        <v>2444</v>
      </c>
      <c r="O60" s="157" t="s">
        <v>2461</v>
      </c>
      <c r="P60" s="157"/>
      <c r="Q60" s="209" t="s">
        <v>2716</v>
      </c>
    </row>
    <row r="61" spans="1:22" ht="18" x14ac:dyDescent="0.25">
      <c r="A61" s="157" t="str">
        <f>VLOOKUP(E61,'LISTADO ATM'!$A$2:$C$901,3,0)</f>
        <v>ESTE</v>
      </c>
      <c r="B61" s="150" t="s">
        <v>2697</v>
      </c>
      <c r="C61" s="96">
        <v>44428.022222222222</v>
      </c>
      <c r="D61" s="96" t="s">
        <v>2460</v>
      </c>
      <c r="E61" s="136">
        <v>824</v>
      </c>
      <c r="F61" s="157" t="str">
        <f>VLOOKUP(E61,VIP!$A$2:$O15145,2,0)</f>
        <v>DRBR824</v>
      </c>
      <c r="G61" s="157" t="str">
        <f>VLOOKUP(E61,'LISTADO ATM'!$A$2:$B$900,2,0)</f>
        <v xml:space="preserve">ATM Multiplaza (Higuey) </v>
      </c>
      <c r="H61" s="157" t="str">
        <f>VLOOKUP(E61,VIP!$A$2:$O20106,7,FALSE)</f>
        <v>Si</v>
      </c>
      <c r="I61" s="157" t="str">
        <f>VLOOKUP(E61,VIP!$A$2:$O12071,8,FALSE)</f>
        <v>Si</v>
      </c>
      <c r="J61" s="157" t="str">
        <f>VLOOKUP(E61,VIP!$A$2:$O12021,8,FALSE)</f>
        <v>Si</v>
      </c>
      <c r="K61" s="157" t="str">
        <f>VLOOKUP(E61,VIP!$A$2:$O15595,6,0)</f>
        <v>NO</v>
      </c>
      <c r="L61" s="140" t="s">
        <v>2434</v>
      </c>
      <c r="M61" s="208" t="s">
        <v>2535</v>
      </c>
      <c r="N61" s="95" t="s">
        <v>2444</v>
      </c>
      <c r="O61" s="157" t="s">
        <v>2461</v>
      </c>
      <c r="P61" s="157"/>
      <c r="Q61" s="209" t="s">
        <v>2766</v>
      </c>
    </row>
    <row r="62" spans="1:22" ht="18" x14ac:dyDescent="0.25">
      <c r="A62" s="157" t="str">
        <f>VLOOKUP(E62,'LISTADO ATM'!$A$2:$C$901,3,0)</f>
        <v>ESTE</v>
      </c>
      <c r="B62" s="150" t="s">
        <v>2696</v>
      </c>
      <c r="C62" s="96">
        <v>44428.024791666663</v>
      </c>
      <c r="D62" s="96" t="s">
        <v>2460</v>
      </c>
      <c r="E62" s="136">
        <v>399</v>
      </c>
      <c r="F62" s="157" t="str">
        <f>VLOOKUP(E62,VIP!$A$2:$O15144,2,0)</f>
        <v>DRBR399</v>
      </c>
      <c r="G62" s="157" t="str">
        <f>VLOOKUP(E62,'LISTADO ATM'!$A$2:$B$900,2,0)</f>
        <v xml:space="preserve">ATM Oficina La Romana II </v>
      </c>
      <c r="H62" s="157" t="str">
        <f>VLOOKUP(E62,VIP!$A$2:$O20105,7,FALSE)</f>
        <v>Si</v>
      </c>
      <c r="I62" s="157" t="str">
        <f>VLOOKUP(E62,VIP!$A$2:$O12070,8,FALSE)</f>
        <v>Si</v>
      </c>
      <c r="J62" s="157" t="str">
        <f>VLOOKUP(E62,VIP!$A$2:$O12020,8,FALSE)</f>
        <v>Si</v>
      </c>
      <c r="K62" s="157" t="str">
        <f>VLOOKUP(E62,VIP!$A$2:$O15594,6,0)</f>
        <v>NO</v>
      </c>
      <c r="L62" s="140" t="s">
        <v>2434</v>
      </c>
      <c r="M62" s="208" t="s">
        <v>2535</v>
      </c>
      <c r="N62" s="95" t="s">
        <v>2444</v>
      </c>
      <c r="O62" s="157" t="s">
        <v>2461</v>
      </c>
      <c r="P62" s="157"/>
      <c r="Q62" s="209" t="s">
        <v>2711</v>
      </c>
    </row>
    <row r="63" spans="1:22" ht="18" x14ac:dyDescent="0.25">
      <c r="A63" s="157" t="str">
        <f>VLOOKUP(E63,'LISTADO ATM'!$A$2:$C$901,3,0)</f>
        <v>NORTE</v>
      </c>
      <c r="B63" s="150" t="s">
        <v>2695</v>
      </c>
      <c r="C63" s="96">
        <v>44428.04210648148</v>
      </c>
      <c r="D63" s="96" t="s">
        <v>2175</v>
      </c>
      <c r="E63" s="136">
        <v>647</v>
      </c>
      <c r="F63" s="157" t="str">
        <f>VLOOKUP(E63,VIP!$A$2:$O15143,2,0)</f>
        <v>DRBR254</v>
      </c>
      <c r="G63" s="157" t="str">
        <f>VLOOKUP(E63,'LISTADO ATM'!$A$2:$B$900,2,0)</f>
        <v xml:space="preserve">ATM CORAASAN </v>
      </c>
      <c r="H63" s="157" t="str">
        <f>VLOOKUP(E63,VIP!$A$2:$O20104,7,FALSE)</f>
        <v>Si</v>
      </c>
      <c r="I63" s="157" t="str">
        <f>VLOOKUP(E63,VIP!$A$2:$O12069,8,FALSE)</f>
        <v>Si</v>
      </c>
      <c r="J63" s="157" t="str">
        <f>VLOOKUP(E63,VIP!$A$2:$O12019,8,FALSE)</f>
        <v>Si</v>
      </c>
      <c r="K63" s="157" t="str">
        <f>VLOOKUP(E63,VIP!$A$2:$O15593,6,0)</f>
        <v>NO</v>
      </c>
      <c r="L63" s="140" t="s">
        <v>2239</v>
      </c>
      <c r="M63" s="208" t="s">
        <v>2535</v>
      </c>
      <c r="N63" s="95" t="s">
        <v>2444</v>
      </c>
      <c r="O63" s="157" t="s">
        <v>2701</v>
      </c>
      <c r="P63" s="157"/>
      <c r="Q63" s="209" t="s">
        <v>2764</v>
      </c>
    </row>
    <row r="64" spans="1:22" ht="18" x14ac:dyDescent="0.25">
      <c r="A64" s="157" t="str">
        <f>VLOOKUP(E64,'LISTADO ATM'!$A$2:$C$901,3,0)</f>
        <v>ESTE</v>
      </c>
      <c r="B64" s="150" t="s">
        <v>2694</v>
      </c>
      <c r="C64" s="96">
        <v>44428.046354166669</v>
      </c>
      <c r="D64" s="96" t="s">
        <v>2174</v>
      </c>
      <c r="E64" s="136">
        <v>822</v>
      </c>
      <c r="F64" s="157" t="str">
        <f>VLOOKUP(E64,VIP!$A$2:$O15141,2,0)</f>
        <v>DRBR822</v>
      </c>
      <c r="G64" s="157" t="str">
        <f>VLOOKUP(E64,'LISTADO ATM'!$A$2:$B$900,2,0)</f>
        <v xml:space="preserve">ATM INDUSPALMA </v>
      </c>
      <c r="H64" s="157" t="str">
        <f>VLOOKUP(E64,VIP!$A$2:$O20102,7,FALSE)</f>
        <v>Si</v>
      </c>
      <c r="I64" s="157" t="str">
        <f>VLOOKUP(E64,VIP!$A$2:$O12067,8,FALSE)</f>
        <v>Si</v>
      </c>
      <c r="J64" s="157" t="str">
        <f>VLOOKUP(E64,VIP!$A$2:$O12017,8,FALSE)</f>
        <v>Si</v>
      </c>
      <c r="K64" s="157" t="str">
        <f>VLOOKUP(E64,VIP!$A$2:$O15591,6,0)</f>
        <v>NO</v>
      </c>
      <c r="L64" s="140" t="s">
        <v>2239</v>
      </c>
      <c r="M64" s="208" t="s">
        <v>2535</v>
      </c>
      <c r="N64" s="95" t="s">
        <v>2444</v>
      </c>
      <c r="O64" s="157" t="s">
        <v>2446</v>
      </c>
      <c r="P64" s="157"/>
      <c r="Q64" s="209" t="s">
        <v>2766</v>
      </c>
    </row>
    <row r="65" spans="1:17" ht="18" x14ac:dyDescent="0.25">
      <c r="A65" s="157" t="str">
        <f>VLOOKUP(E65,'LISTADO ATM'!$A$2:$C$901,3,0)</f>
        <v>DISTRITO NACIONAL</v>
      </c>
      <c r="B65" s="150" t="s">
        <v>2693</v>
      </c>
      <c r="C65" s="96">
        <v>44428.069351851853</v>
      </c>
      <c r="D65" s="96" t="s">
        <v>2441</v>
      </c>
      <c r="E65" s="136">
        <v>237</v>
      </c>
      <c r="F65" s="157" t="str">
        <f>VLOOKUP(E65,VIP!$A$2:$O15140,2,0)</f>
        <v>DRBR237</v>
      </c>
      <c r="G65" s="157" t="str">
        <f>VLOOKUP(E65,'LISTADO ATM'!$A$2:$B$900,2,0)</f>
        <v xml:space="preserve">ATM UNP Plaza Vásquez </v>
      </c>
      <c r="H65" s="157" t="str">
        <f>VLOOKUP(E65,VIP!$A$2:$O20101,7,FALSE)</f>
        <v>Si</v>
      </c>
      <c r="I65" s="157" t="str">
        <f>VLOOKUP(E65,VIP!$A$2:$O12066,8,FALSE)</f>
        <v>Si</v>
      </c>
      <c r="J65" s="157" t="str">
        <f>VLOOKUP(E65,VIP!$A$2:$O12016,8,FALSE)</f>
        <v>Si</v>
      </c>
      <c r="K65" s="157" t="str">
        <f>VLOOKUP(E65,VIP!$A$2:$O15590,6,0)</f>
        <v>SI</v>
      </c>
      <c r="L65" s="140" t="s">
        <v>2434</v>
      </c>
      <c r="M65" s="208" t="s">
        <v>2535</v>
      </c>
      <c r="N65" s="95" t="s">
        <v>2444</v>
      </c>
      <c r="O65" s="157" t="s">
        <v>2445</v>
      </c>
      <c r="P65" s="157"/>
      <c r="Q65" s="209" t="s">
        <v>2764</v>
      </c>
    </row>
    <row r="66" spans="1:17" ht="18" x14ac:dyDescent="0.25">
      <c r="A66" s="157" t="str">
        <f>VLOOKUP(E66,'LISTADO ATM'!$A$2:$C$901,3,0)</f>
        <v>DISTRITO NACIONAL</v>
      </c>
      <c r="B66" s="150" t="s">
        <v>2692</v>
      </c>
      <c r="C66" s="96">
        <v>44428.112442129626</v>
      </c>
      <c r="D66" s="96" t="s">
        <v>2174</v>
      </c>
      <c r="E66" s="136">
        <v>708</v>
      </c>
      <c r="F66" s="157" t="str">
        <f>VLOOKUP(E66,VIP!$A$2:$O15138,2,0)</f>
        <v>DRBR505</v>
      </c>
      <c r="G66" s="157" t="str">
        <f>VLOOKUP(E66,'LISTADO ATM'!$A$2:$B$900,2,0)</f>
        <v xml:space="preserve">ATM El Vestir De Hoy </v>
      </c>
      <c r="H66" s="157" t="str">
        <f>VLOOKUP(E66,VIP!$A$2:$O20099,7,FALSE)</f>
        <v>Si</v>
      </c>
      <c r="I66" s="157" t="str">
        <f>VLOOKUP(E66,VIP!$A$2:$O12064,8,FALSE)</f>
        <v>Si</v>
      </c>
      <c r="J66" s="157" t="str">
        <f>VLOOKUP(E66,VIP!$A$2:$O12014,8,FALSE)</f>
        <v>Si</v>
      </c>
      <c r="K66" s="157" t="str">
        <f>VLOOKUP(E66,VIP!$A$2:$O15588,6,0)</f>
        <v>NO</v>
      </c>
      <c r="L66" s="140" t="s">
        <v>2213</v>
      </c>
      <c r="M66" s="208" t="s">
        <v>2535</v>
      </c>
      <c r="N66" s="95" t="s">
        <v>2444</v>
      </c>
      <c r="O66" s="157" t="s">
        <v>2446</v>
      </c>
      <c r="P66" s="157"/>
      <c r="Q66" s="209" t="s">
        <v>2703</v>
      </c>
    </row>
    <row r="67" spans="1:17" ht="18" x14ac:dyDescent="0.25">
      <c r="A67" s="157" t="str">
        <f>VLOOKUP(E67,'LISTADO ATM'!$A$2:$C$901,3,0)</f>
        <v>DISTRITO NACIONAL</v>
      </c>
      <c r="B67" s="150">
        <v>3335994872</v>
      </c>
      <c r="C67" s="96">
        <v>44428.125694444447</v>
      </c>
      <c r="D67" s="96" t="s">
        <v>2174</v>
      </c>
      <c r="E67" s="136">
        <v>938</v>
      </c>
      <c r="F67" s="157" t="str">
        <f>VLOOKUP(E67,VIP!$A$2:$O15148,2,0)</f>
        <v>DRBR938</v>
      </c>
      <c r="G67" s="157" t="str">
        <f>VLOOKUP(E67,'LISTADO ATM'!$A$2:$B$900,2,0)</f>
        <v>ATM Autobanco Plaza Moderna</v>
      </c>
      <c r="H67" s="157" t="str">
        <f>VLOOKUP(E67,VIP!$A$2:$O20109,7,FALSE)</f>
        <v>Si</v>
      </c>
      <c r="I67" s="157" t="str">
        <f>VLOOKUP(E67,VIP!$A$2:$O12074,8,FALSE)</f>
        <v>Si</v>
      </c>
      <c r="J67" s="157" t="str">
        <f>VLOOKUP(E67,VIP!$A$2:$O12024,8,FALSE)</f>
        <v>Si</v>
      </c>
      <c r="K67" s="157" t="str">
        <f>VLOOKUP(E67,VIP!$A$2:$O15598,6,0)</f>
        <v>NO</v>
      </c>
      <c r="L67" s="140" t="s">
        <v>2239</v>
      </c>
      <c r="M67" s="95" t="s">
        <v>2438</v>
      </c>
      <c r="N67" s="95" t="s">
        <v>2444</v>
      </c>
      <c r="O67" s="157" t="s">
        <v>2446</v>
      </c>
      <c r="P67" s="157"/>
      <c r="Q67" s="156" t="s">
        <v>2239</v>
      </c>
    </row>
    <row r="68" spans="1:17" ht="18" x14ac:dyDescent="0.25">
      <c r="A68" s="157" t="str">
        <f>VLOOKUP(E68,'LISTADO ATM'!$A$2:$C$901,3,0)</f>
        <v>DISTRITO NACIONAL</v>
      </c>
      <c r="B68" s="150">
        <v>3335994873</v>
      </c>
      <c r="C68" s="96">
        <v>44428.129166666666</v>
      </c>
      <c r="D68" s="96" t="s">
        <v>2441</v>
      </c>
      <c r="E68" s="136">
        <v>793</v>
      </c>
      <c r="F68" s="157" t="str">
        <f>VLOOKUP(E68,VIP!$A$2:$O15149,2,0)</f>
        <v>DRBR793</v>
      </c>
      <c r="G68" s="157" t="str">
        <f>VLOOKUP(E68,'LISTADO ATM'!$A$2:$B$900,2,0)</f>
        <v xml:space="preserve">ATM Centro de Caja Agora Mall </v>
      </c>
      <c r="H68" s="157" t="str">
        <f>VLOOKUP(E68,VIP!$A$2:$O20110,7,FALSE)</f>
        <v>Si</v>
      </c>
      <c r="I68" s="157" t="str">
        <f>VLOOKUP(E68,VIP!$A$2:$O12075,8,FALSE)</f>
        <v>Si</v>
      </c>
      <c r="J68" s="157" t="str">
        <f>VLOOKUP(E68,VIP!$A$2:$O12025,8,FALSE)</f>
        <v>Si</v>
      </c>
      <c r="K68" s="157" t="str">
        <f>VLOOKUP(E68,VIP!$A$2:$O15599,6,0)</f>
        <v>NO</v>
      </c>
      <c r="L68" s="140" t="s">
        <v>2681</v>
      </c>
      <c r="M68" s="208" t="s">
        <v>2535</v>
      </c>
      <c r="N68" s="95" t="s">
        <v>2444</v>
      </c>
      <c r="O68" s="157" t="s">
        <v>2445</v>
      </c>
      <c r="P68" s="157"/>
      <c r="Q68" s="209" t="s">
        <v>2709</v>
      </c>
    </row>
    <row r="69" spans="1:17" ht="18" x14ac:dyDescent="0.25">
      <c r="A69" s="157" t="str">
        <f>VLOOKUP(E69,'LISTADO ATM'!$A$2:$C$901,3,0)</f>
        <v>NORTE</v>
      </c>
      <c r="B69" s="150" t="s">
        <v>2746</v>
      </c>
      <c r="C69" s="96">
        <v>44428.212569444448</v>
      </c>
      <c r="D69" s="96" t="s">
        <v>2175</v>
      </c>
      <c r="E69" s="136">
        <v>371</v>
      </c>
      <c r="F69" s="157" t="str">
        <f>VLOOKUP(E69,VIP!$A$2:$O15176,2,0)</f>
        <v>DRBR371</v>
      </c>
      <c r="G69" s="157" t="str">
        <f>VLOOKUP(E69,'LISTADO ATM'!$A$2:$B$900,2,0)</f>
        <v>ATM AYUNTAMIENTO JIMA LA VEGA</v>
      </c>
      <c r="H69" s="157">
        <f>VLOOKUP(E69,VIP!$A$2:$O20137,7,FALSE)</f>
        <v>0</v>
      </c>
      <c r="I69" s="157">
        <f>VLOOKUP(E69,VIP!$A$2:$O12102,8,FALSE)</f>
        <v>0</v>
      </c>
      <c r="J69" s="157">
        <f>VLOOKUP(E69,VIP!$A$2:$O12052,8,FALSE)</f>
        <v>0</v>
      </c>
      <c r="K69" s="157">
        <f>VLOOKUP(E69,VIP!$A$2:$O15626,6,0)</f>
        <v>0</v>
      </c>
      <c r="L69" s="140" t="s">
        <v>2239</v>
      </c>
      <c r="M69" s="208" t="s">
        <v>2535</v>
      </c>
      <c r="N69" s="95" t="s">
        <v>2444</v>
      </c>
      <c r="O69" s="157" t="s">
        <v>2583</v>
      </c>
      <c r="P69" s="157"/>
      <c r="Q69" s="209" t="s">
        <v>2765</v>
      </c>
    </row>
    <row r="70" spans="1:17" ht="18" x14ac:dyDescent="0.25">
      <c r="A70" s="157" t="str">
        <f>VLOOKUP(E70,'LISTADO ATM'!$A$2:$C$901,3,0)</f>
        <v>DISTRITO NACIONAL</v>
      </c>
      <c r="B70" s="150" t="s">
        <v>2745</v>
      </c>
      <c r="C70" s="96">
        <v>44428.338854166665</v>
      </c>
      <c r="D70" s="96" t="s">
        <v>2441</v>
      </c>
      <c r="E70" s="136">
        <v>525</v>
      </c>
      <c r="F70" s="157" t="str">
        <f>VLOOKUP(E70,VIP!$A$2:$O15175,2,0)</f>
        <v>DRBR525</v>
      </c>
      <c r="G70" s="157" t="str">
        <f>VLOOKUP(E70,'LISTADO ATM'!$A$2:$B$900,2,0)</f>
        <v>ATM S/M Bravo Las Americas</v>
      </c>
      <c r="H70" s="157" t="str">
        <f>VLOOKUP(E70,VIP!$A$2:$O20136,7,FALSE)</f>
        <v>Si</v>
      </c>
      <c r="I70" s="157" t="str">
        <f>VLOOKUP(E70,VIP!$A$2:$O12101,8,FALSE)</f>
        <v>Si</v>
      </c>
      <c r="J70" s="157" t="str">
        <f>VLOOKUP(E70,VIP!$A$2:$O12051,8,FALSE)</f>
        <v>Si</v>
      </c>
      <c r="K70" s="157" t="str">
        <f>VLOOKUP(E70,VIP!$A$2:$O15625,6,0)</f>
        <v>NO</v>
      </c>
      <c r="L70" s="140" t="s">
        <v>2410</v>
      </c>
      <c r="M70" s="208" t="s">
        <v>2535</v>
      </c>
      <c r="N70" s="95" t="s">
        <v>2444</v>
      </c>
      <c r="O70" s="157" t="s">
        <v>2445</v>
      </c>
      <c r="P70" s="157"/>
      <c r="Q70" s="209" t="s">
        <v>2776</v>
      </c>
    </row>
    <row r="71" spans="1:17" ht="18" x14ac:dyDescent="0.25">
      <c r="A71" s="157" t="str">
        <f>VLOOKUP(E71,'LISTADO ATM'!$A$2:$C$901,3,0)</f>
        <v>DISTRITO NACIONAL</v>
      </c>
      <c r="B71" s="150" t="s">
        <v>2744</v>
      </c>
      <c r="C71" s="96">
        <v>44428.340821759259</v>
      </c>
      <c r="D71" s="96" t="s">
        <v>2460</v>
      </c>
      <c r="E71" s="136">
        <v>409</v>
      </c>
      <c r="F71" s="157" t="str">
        <f>VLOOKUP(E71,VIP!$A$2:$O15174,2,0)</f>
        <v>DRBR409</v>
      </c>
      <c r="G71" s="157" t="str">
        <f>VLOOKUP(E71,'LISTADO ATM'!$A$2:$B$900,2,0)</f>
        <v xml:space="preserve">ATM Oficina Las Palmas de Herrera I </v>
      </c>
      <c r="H71" s="157" t="str">
        <f>VLOOKUP(E71,VIP!$A$2:$O20135,7,FALSE)</f>
        <v>Si</v>
      </c>
      <c r="I71" s="157" t="str">
        <f>VLOOKUP(E71,VIP!$A$2:$O12100,8,FALSE)</f>
        <v>Si</v>
      </c>
      <c r="J71" s="157" t="str">
        <f>VLOOKUP(E71,VIP!$A$2:$O12050,8,FALSE)</f>
        <v>Si</v>
      </c>
      <c r="K71" s="157" t="str">
        <f>VLOOKUP(E71,VIP!$A$2:$O15624,6,0)</f>
        <v>NO</v>
      </c>
      <c r="L71" s="140" t="s">
        <v>2410</v>
      </c>
      <c r="M71" s="208" t="s">
        <v>2535</v>
      </c>
      <c r="N71" s="95" t="s">
        <v>2444</v>
      </c>
      <c r="O71" s="157" t="s">
        <v>2747</v>
      </c>
      <c r="P71" s="157"/>
      <c r="Q71" s="209" t="s">
        <v>2832</v>
      </c>
    </row>
    <row r="72" spans="1:17" ht="18" x14ac:dyDescent="0.25">
      <c r="A72" s="157" t="str">
        <f>VLOOKUP(E72,'LISTADO ATM'!$A$2:$C$901,3,0)</f>
        <v>SUR</v>
      </c>
      <c r="B72" s="150" t="s">
        <v>2743</v>
      </c>
      <c r="C72" s="96">
        <v>44428.342604166668</v>
      </c>
      <c r="D72" s="96" t="s">
        <v>2441</v>
      </c>
      <c r="E72" s="136">
        <v>751</v>
      </c>
      <c r="F72" s="157" t="str">
        <f>VLOOKUP(E72,VIP!$A$2:$O15173,2,0)</f>
        <v>DRBR751</v>
      </c>
      <c r="G72" s="157" t="str">
        <f>VLOOKUP(E72,'LISTADO ATM'!$A$2:$B$900,2,0)</f>
        <v>ATM Eco Petroleo Camilo</v>
      </c>
      <c r="H72" s="157" t="str">
        <f>VLOOKUP(E72,VIP!$A$2:$O20134,7,FALSE)</f>
        <v>N/A</v>
      </c>
      <c r="I72" s="157" t="str">
        <f>VLOOKUP(E72,VIP!$A$2:$O12099,8,FALSE)</f>
        <v>N/A</v>
      </c>
      <c r="J72" s="157" t="str">
        <f>VLOOKUP(E72,VIP!$A$2:$O12049,8,FALSE)</f>
        <v>N/A</v>
      </c>
      <c r="K72" s="157" t="str">
        <f>VLOOKUP(E72,VIP!$A$2:$O15623,6,0)</f>
        <v>N/A</v>
      </c>
      <c r="L72" s="140" t="s">
        <v>2410</v>
      </c>
      <c r="M72" s="95" t="s">
        <v>2438</v>
      </c>
      <c r="N72" s="95" t="s">
        <v>2444</v>
      </c>
      <c r="O72" s="157" t="s">
        <v>2445</v>
      </c>
      <c r="P72" s="157"/>
      <c r="Q72" s="156" t="s">
        <v>2410</v>
      </c>
    </row>
    <row r="73" spans="1:17" ht="18" x14ac:dyDescent="0.25">
      <c r="A73" s="157" t="str">
        <f>VLOOKUP(E73,'LISTADO ATM'!$A$2:$C$901,3,0)</f>
        <v>NORTE</v>
      </c>
      <c r="B73" s="150" t="s">
        <v>2742</v>
      </c>
      <c r="C73" s="96">
        <v>44428.376006944447</v>
      </c>
      <c r="D73" s="96" t="s">
        <v>2175</v>
      </c>
      <c r="E73" s="136">
        <v>874</v>
      </c>
      <c r="F73" s="157" t="str">
        <f>VLOOKUP(E73,VIP!$A$2:$O15172,2,0)</f>
        <v>DRBR874</v>
      </c>
      <c r="G73" s="157" t="str">
        <f>VLOOKUP(E73,'LISTADO ATM'!$A$2:$B$900,2,0)</f>
        <v xml:space="preserve">ATM Zona Franca Esperanza II (Mao) </v>
      </c>
      <c r="H73" s="157" t="str">
        <f>VLOOKUP(E73,VIP!$A$2:$O20133,7,FALSE)</f>
        <v>Si</v>
      </c>
      <c r="I73" s="157" t="str">
        <f>VLOOKUP(E73,VIP!$A$2:$O12098,8,FALSE)</f>
        <v>Si</v>
      </c>
      <c r="J73" s="157" t="str">
        <f>VLOOKUP(E73,VIP!$A$2:$O12048,8,FALSE)</f>
        <v>Si</v>
      </c>
      <c r="K73" s="157" t="str">
        <f>VLOOKUP(E73,VIP!$A$2:$O15622,6,0)</f>
        <v>NO</v>
      </c>
      <c r="L73" s="140" t="s">
        <v>2213</v>
      </c>
      <c r="M73" s="208" t="s">
        <v>2535</v>
      </c>
      <c r="N73" s="95" t="s">
        <v>2444</v>
      </c>
      <c r="O73" s="157" t="s">
        <v>2583</v>
      </c>
      <c r="P73" s="157"/>
      <c r="Q73" s="209" t="s">
        <v>2762</v>
      </c>
    </row>
    <row r="74" spans="1:17" ht="18" x14ac:dyDescent="0.25">
      <c r="A74" s="157" t="str">
        <f>VLOOKUP(E74,'LISTADO ATM'!$A$2:$C$901,3,0)</f>
        <v>DISTRITO NACIONAL</v>
      </c>
      <c r="B74" s="150" t="s">
        <v>2741</v>
      </c>
      <c r="C74" s="96">
        <v>44428.38921296296</v>
      </c>
      <c r="D74" s="96" t="s">
        <v>2460</v>
      </c>
      <c r="E74" s="136">
        <v>504</v>
      </c>
      <c r="F74" s="157" t="str">
        <f>VLOOKUP(E74,VIP!$A$2:$O15171,2,0)</f>
        <v>DRBR504</v>
      </c>
      <c r="G74" s="157" t="str">
        <f>VLOOKUP(E74,'LISTADO ATM'!$A$2:$B$900,2,0)</f>
        <v>ATM Oficina Plaza Moderna</v>
      </c>
      <c r="H74" s="157" t="str">
        <f>VLOOKUP(E74,VIP!$A$2:$O20132,7,FALSE)</f>
        <v>Si</v>
      </c>
      <c r="I74" s="157" t="str">
        <f>VLOOKUP(E74,VIP!$A$2:$O12097,8,FALSE)</f>
        <v>Si</v>
      </c>
      <c r="J74" s="157" t="str">
        <f>VLOOKUP(E74,VIP!$A$2:$O12047,8,FALSE)</f>
        <v>Si</v>
      </c>
      <c r="K74" s="157" t="str">
        <f>VLOOKUP(E74,VIP!$A$2:$O15621,6,0)</f>
        <v>NO</v>
      </c>
      <c r="L74" s="140" t="s">
        <v>2550</v>
      </c>
      <c r="M74" s="208" t="s">
        <v>2535</v>
      </c>
      <c r="N74" s="95" t="s">
        <v>2444</v>
      </c>
      <c r="O74" s="157" t="s">
        <v>2747</v>
      </c>
      <c r="P74" s="157"/>
      <c r="Q74" s="209" t="s">
        <v>2826</v>
      </c>
    </row>
    <row r="75" spans="1:17" ht="18" x14ac:dyDescent="0.25">
      <c r="A75" s="157" t="str">
        <f>VLOOKUP(E75,'LISTADO ATM'!$A$2:$C$901,3,0)</f>
        <v>DISTRITO NACIONAL</v>
      </c>
      <c r="B75" s="150" t="s">
        <v>2740</v>
      </c>
      <c r="C75" s="96">
        <v>44428.390451388892</v>
      </c>
      <c r="D75" s="96" t="s">
        <v>2174</v>
      </c>
      <c r="E75" s="136">
        <v>248</v>
      </c>
      <c r="F75" s="157" t="str">
        <f>VLOOKUP(E75,VIP!$A$2:$O15170,2,0)</f>
        <v>DRBR248</v>
      </c>
      <c r="G75" s="157" t="str">
        <f>VLOOKUP(E75,'LISTADO ATM'!$A$2:$B$900,2,0)</f>
        <v xml:space="preserve">ATM Shell Paraiso </v>
      </c>
      <c r="H75" s="157" t="str">
        <f>VLOOKUP(E75,VIP!$A$2:$O20131,7,FALSE)</f>
        <v>Si</v>
      </c>
      <c r="I75" s="157" t="str">
        <f>VLOOKUP(E75,VIP!$A$2:$O12096,8,FALSE)</f>
        <v>Si</v>
      </c>
      <c r="J75" s="157" t="str">
        <f>VLOOKUP(E75,VIP!$A$2:$O12046,8,FALSE)</f>
        <v>Si</v>
      </c>
      <c r="K75" s="157" t="str">
        <f>VLOOKUP(E75,VIP!$A$2:$O15620,6,0)</f>
        <v>NO</v>
      </c>
      <c r="L75" s="140" t="s">
        <v>2213</v>
      </c>
      <c r="M75" s="95" t="s">
        <v>2438</v>
      </c>
      <c r="N75" s="95" t="s">
        <v>2444</v>
      </c>
      <c r="O75" s="157" t="s">
        <v>2446</v>
      </c>
      <c r="P75" s="157"/>
      <c r="Q75" s="156" t="s">
        <v>2213</v>
      </c>
    </row>
    <row r="76" spans="1:17" ht="18" x14ac:dyDescent="0.25">
      <c r="A76" s="157" t="str">
        <f>VLOOKUP(E76,'LISTADO ATM'!$A$2:$C$901,3,0)</f>
        <v>SUR</v>
      </c>
      <c r="B76" s="150" t="s">
        <v>2739</v>
      </c>
      <c r="C76" s="96">
        <v>44428.414178240739</v>
      </c>
      <c r="D76" s="96" t="s">
        <v>2174</v>
      </c>
      <c r="E76" s="136">
        <v>512</v>
      </c>
      <c r="F76" s="157" t="str">
        <f>VLOOKUP(E76,VIP!$A$2:$O15169,2,0)</f>
        <v>DRBR512</v>
      </c>
      <c r="G76" s="157" t="str">
        <f>VLOOKUP(E76,'LISTADO ATM'!$A$2:$B$900,2,0)</f>
        <v>ATM Plaza Jesús Ferreira</v>
      </c>
      <c r="H76" s="157" t="str">
        <f>VLOOKUP(E76,VIP!$A$2:$O20130,7,FALSE)</f>
        <v>N/A</v>
      </c>
      <c r="I76" s="157" t="str">
        <f>VLOOKUP(E76,VIP!$A$2:$O12095,8,FALSE)</f>
        <v>N/A</v>
      </c>
      <c r="J76" s="157" t="str">
        <f>VLOOKUP(E76,VIP!$A$2:$O12045,8,FALSE)</f>
        <v>N/A</v>
      </c>
      <c r="K76" s="157" t="str">
        <f>VLOOKUP(E76,VIP!$A$2:$O15619,6,0)</f>
        <v>N/A</v>
      </c>
      <c r="L76" s="140" t="s">
        <v>2213</v>
      </c>
      <c r="M76" s="95" t="s">
        <v>2438</v>
      </c>
      <c r="N76" s="95" t="s">
        <v>2444</v>
      </c>
      <c r="O76" s="157" t="s">
        <v>2446</v>
      </c>
      <c r="P76" s="157"/>
      <c r="Q76" s="156" t="s">
        <v>2213</v>
      </c>
    </row>
    <row r="77" spans="1:17" ht="18" x14ac:dyDescent="0.25">
      <c r="A77" s="157" t="str">
        <f>VLOOKUP(E77,'LISTADO ATM'!$A$2:$C$901,3,0)</f>
        <v>DISTRITO NACIONAL</v>
      </c>
      <c r="B77" s="150" t="s">
        <v>2738</v>
      </c>
      <c r="C77" s="96">
        <v>44428.415775462963</v>
      </c>
      <c r="D77" s="96" t="s">
        <v>2174</v>
      </c>
      <c r="E77" s="136">
        <v>244</v>
      </c>
      <c r="F77" s="157" t="str">
        <f>VLOOKUP(E77,VIP!$A$2:$O15168,2,0)</f>
        <v>DRBR244</v>
      </c>
      <c r="G77" s="157" t="str">
        <f>VLOOKUP(E77,'LISTADO ATM'!$A$2:$B$900,2,0)</f>
        <v xml:space="preserve">ATM Ministerio de Hacienda (antiguo Finanzas) </v>
      </c>
      <c r="H77" s="157" t="str">
        <f>VLOOKUP(E77,VIP!$A$2:$O20129,7,FALSE)</f>
        <v>Si</v>
      </c>
      <c r="I77" s="157" t="str">
        <f>VLOOKUP(E77,VIP!$A$2:$O12094,8,FALSE)</f>
        <v>Si</v>
      </c>
      <c r="J77" s="157" t="str">
        <f>VLOOKUP(E77,VIP!$A$2:$O12044,8,FALSE)</f>
        <v>Si</v>
      </c>
      <c r="K77" s="157" t="str">
        <f>VLOOKUP(E77,VIP!$A$2:$O15618,6,0)</f>
        <v>NO</v>
      </c>
      <c r="L77" s="140" t="s">
        <v>2213</v>
      </c>
      <c r="M77" s="95" t="s">
        <v>2438</v>
      </c>
      <c r="N77" s="95" t="s">
        <v>2444</v>
      </c>
      <c r="O77" s="157" t="s">
        <v>2446</v>
      </c>
      <c r="P77" s="157"/>
      <c r="Q77" s="156" t="s">
        <v>2213</v>
      </c>
    </row>
    <row r="78" spans="1:17" ht="18" x14ac:dyDescent="0.25">
      <c r="A78" s="157" t="str">
        <f>VLOOKUP(E78,'LISTADO ATM'!$A$2:$C$901,3,0)</f>
        <v>DISTRITO NACIONAL</v>
      </c>
      <c r="B78" s="150" t="s">
        <v>2737</v>
      </c>
      <c r="C78" s="96">
        <v>44428.416886574072</v>
      </c>
      <c r="D78" s="96" t="s">
        <v>2174</v>
      </c>
      <c r="E78" s="136">
        <v>232</v>
      </c>
      <c r="F78" s="157" t="str">
        <f>VLOOKUP(E78,VIP!$A$2:$O15167,2,0)</f>
        <v>DRBR232</v>
      </c>
      <c r="G78" s="157" t="str">
        <f>VLOOKUP(E78,'LISTADO ATM'!$A$2:$B$900,2,0)</f>
        <v xml:space="preserve">ATM S/M Nacional Charles de Gaulle </v>
      </c>
      <c r="H78" s="157" t="str">
        <f>VLOOKUP(E78,VIP!$A$2:$O20128,7,FALSE)</f>
        <v>Si</v>
      </c>
      <c r="I78" s="157" t="str">
        <f>VLOOKUP(E78,VIP!$A$2:$O12093,8,FALSE)</f>
        <v>Si</v>
      </c>
      <c r="J78" s="157" t="str">
        <f>VLOOKUP(E78,VIP!$A$2:$O12043,8,FALSE)</f>
        <v>Si</v>
      </c>
      <c r="K78" s="157" t="str">
        <f>VLOOKUP(E78,VIP!$A$2:$O15617,6,0)</f>
        <v>SI</v>
      </c>
      <c r="L78" s="140" t="s">
        <v>2213</v>
      </c>
      <c r="M78" s="208" t="s">
        <v>2535</v>
      </c>
      <c r="N78" s="95" t="s">
        <v>2444</v>
      </c>
      <c r="O78" s="157" t="s">
        <v>2446</v>
      </c>
      <c r="P78" s="157"/>
      <c r="Q78" s="209" t="s">
        <v>2763</v>
      </c>
    </row>
    <row r="79" spans="1:17" ht="18" x14ac:dyDescent="0.25">
      <c r="A79" s="157" t="str">
        <f>VLOOKUP(E79,'LISTADO ATM'!$A$2:$C$901,3,0)</f>
        <v>DISTRITO NACIONAL</v>
      </c>
      <c r="B79" s="150" t="s">
        <v>2736</v>
      </c>
      <c r="C79" s="96">
        <v>44428.418067129627</v>
      </c>
      <c r="D79" s="96" t="s">
        <v>2174</v>
      </c>
      <c r="E79" s="136">
        <v>224</v>
      </c>
      <c r="F79" s="157" t="str">
        <f>VLOOKUP(E79,VIP!$A$2:$O15166,2,0)</f>
        <v>DRBR224</v>
      </c>
      <c r="G79" s="157" t="str">
        <f>VLOOKUP(E79,'LISTADO ATM'!$A$2:$B$900,2,0)</f>
        <v xml:space="preserve">ATM S/M Nacional El Millón (Núñez de Cáceres) </v>
      </c>
      <c r="H79" s="157" t="str">
        <f>VLOOKUP(E79,VIP!$A$2:$O20127,7,FALSE)</f>
        <v>Si</v>
      </c>
      <c r="I79" s="157" t="str">
        <f>VLOOKUP(E79,VIP!$A$2:$O12092,8,FALSE)</f>
        <v>Si</v>
      </c>
      <c r="J79" s="157" t="str">
        <f>VLOOKUP(E79,VIP!$A$2:$O12042,8,FALSE)</f>
        <v>Si</v>
      </c>
      <c r="K79" s="157" t="str">
        <f>VLOOKUP(E79,VIP!$A$2:$O15616,6,0)</f>
        <v>SI</v>
      </c>
      <c r="L79" s="140" t="s">
        <v>2213</v>
      </c>
      <c r="M79" s="95" t="s">
        <v>2438</v>
      </c>
      <c r="N79" s="95" t="s">
        <v>2444</v>
      </c>
      <c r="O79" s="157" t="s">
        <v>2446</v>
      </c>
      <c r="P79" s="157"/>
      <c r="Q79" s="156" t="s">
        <v>2213</v>
      </c>
    </row>
    <row r="80" spans="1:17" ht="18" x14ac:dyDescent="0.25">
      <c r="A80" s="157" t="str">
        <f>VLOOKUP(E80,'LISTADO ATM'!$A$2:$C$901,3,0)</f>
        <v>NORTE</v>
      </c>
      <c r="B80" s="150" t="s">
        <v>2735</v>
      </c>
      <c r="C80" s="96">
        <v>44428.419363425928</v>
      </c>
      <c r="D80" s="96" t="s">
        <v>2175</v>
      </c>
      <c r="E80" s="136">
        <v>105</v>
      </c>
      <c r="F80" s="157" t="str">
        <f>VLOOKUP(E80,VIP!$A$2:$O15165,2,0)</f>
        <v>DRBR105</v>
      </c>
      <c r="G80" s="157" t="str">
        <f>VLOOKUP(E80,'LISTADO ATM'!$A$2:$B$900,2,0)</f>
        <v xml:space="preserve">ATM Autobanco Estancia Nueva (Moca) </v>
      </c>
      <c r="H80" s="157" t="str">
        <f>VLOOKUP(E80,VIP!$A$2:$O20126,7,FALSE)</f>
        <v>Si</v>
      </c>
      <c r="I80" s="157" t="str">
        <f>VLOOKUP(E80,VIP!$A$2:$O12091,8,FALSE)</f>
        <v>Si</v>
      </c>
      <c r="J80" s="157" t="str">
        <f>VLOOKUP(E80,VIP!$A$2:$O12041,8,FALSE)</f>
        <v>Si</v>
      </c>
      <c r="K80" s="157" t="str">
        <f>VLOOKUP(E80,VIP!$A$2:$O15615,6,0)</f>
        <v>NO</v>
      </c>
      <c r="L80" s="140" t="s">
        <v>2213</v>
      </c>
      <c r="M80" s="95" t="s">
        <v>2438</v>
      </c>
      <c r="N80" s="95" t="s">
        <v>2444</v>
      </c>
      <c r="O80" s="157" t="s">
        <v>2583</v>
      </c>
      <c r="P80" s="157"/>
      <c r="Q80" s="156" t="s">
        <v>2213</v>
      </c>
    </row>
    <row r="81" spans="1:17" ht="18" x14ac:dyDescent="0.25">
      <c r="A81" s="157" t="str">
        <f>VLOOKUP(E81,'LISTADO ATM'!$A$2:$C$901,3,0)</f>
        <v>DISTRITO NACIONAL</v>
      </c>
      <c r="B81" s="150" t="s">
        <v>2752</v>
      </c>
      <c r="C81" s="96">
        <v>44428.438321759262</v>
      </c>
      <c r="D81" s="96" t="s">
        <v>2460</v>
      </c>
      <c r="E81" s="136">
        <v>548</v>
      </c>
      <c r="F81" s="157" t="str">
        <f>VLOOKUP(E81,VIP!$A$2:$O15181,2,0)</f>
        <v>DRBR130</v>
      </c>
      <c r="G81" s="157" t="str">
        <f>VLOOKUP(E81,'LISTADO ATM'!$A$2:$B$900,2,0)</f>
        <v xml:space="preserve">ATM AMET </v>
      </c>
      <c r="H81" s="157" t="str">
        <f>VLOOKUP(E81,VIP!$A$2:$O20142,7,FALSE)</f>
        <v>Si</v>
      </c>
      <c r="I81" s="157" t="str">
        <f>VLOOKUP(E81,VIP!$A$2:$O12107,8,FALSE)</f>
        <v>Si</v>
      </c>
      <c r="J81" s="157" t="str">
        <f>VLOOKUP(E81,VIP!$A$2:$O12057,8,FALSE)</f>
        <v>Si</v>
      </c>
      <c r="K81" s="157" t="str">
        <f>VLOOKUP(E81,VIP!$A$2:$O15631,6,0)</f>
        <v>NO</v>
      </c>
      <c r="L81" s="140" t="s">
        <v>2753</v>
      </c>
      <c r="M81" s="208" t="s">
        <v>2535</v>
      </c>
      <c r="N81" s="208" t="s">
        <v>2754</v>
      </c>
      <c r="O81" s="157" t="s">
        <v>2755</v>
      </c>
      <c r="P81" s="157" t="s">
        <v>2761</v>
      </c>
      <c r="Q81" s="209" t="s">
        <v>2756</v>
      </c>
    </row>
    <row r="82" spans="1:17" ht="18" x14ac:dyDescent="0.25">
      <c r="A82" s="157" t="str">
        <f>VLOOKUP(E82,'LISTADO ATM'!$A$2:$C$901,3,0)</f>
        <v>DISTRITO NACIONAL</v>
      </c>
      <c r="B82" s="150" t="s">
        <v>2734</v>
      </c>
      <c r="C82" s="96">
        <v>44428.440138888887</v>
      </c>
      <c r="D82" s="96" t="s">
        <v>2174</v>
      </c>
      <c r="E82" s="136">
        <v>620</v>
      </c>
      <c r="F82" s="157" t="str">
        <f>VLOOKUP(E82,VIP!$A$2:$O15164,2,0)</f>
        <v>DRBR620</v>
      </c>
      <c r="G82" s="157" t="str">
        <f>VLOOKUP(E82,'LISTADO ATM'!$A$2:$B$900,2,0)</f>
        <v xml:space="preserve">ATM Ministerio de Medio Ambiente </v>
      </c>
      <c r="H82" s="157" t="str">
        <f>VLOOKUP(E82,VIP!$A$2:$O20125,7,FALSE)</f>
        <v>Si</v>
      </c>
      <c r="I82" s="157" t="str">
        <f>VLOOKUP(E82,VIP!$A$2:$O12090,8,FALSE)</f>
        <v>No</v>
      </c>
      <c r="J82" s="157" t="str">
        <f>VLOOKUP(E82,VIP!$A$2:$O12040,8,FALSE)</f>
        <v>No</v>
      </c>
      <c r="K82" s="157" t="str">
        <f>VLOOKUP(E82,VIP!$A$2:$O15614,6,0)</f>
        <v>NO</v>
      </c>
      <c r="L82" s="140" t="s">
        <v>2626</v>
      </c>
      <c r="M82" s="95" t="s">
        <v>2438</v>
      </c>
      <c r="N82" s="95" t="s">
        <v>2444</v>
      </c>
      <c r="O82" s="157" t="s">
        <v>2446</v>
      </c>
      <c r="P82" s="157"/>
      <c r="Q82" s="156" t="s">
        <v>2626</v>
      </c>
    </row>
    <row r="83" spans="1:17" ht="18" x14ac:dyDescent="0.25">
      <c r="A83" s="157" t="str">
        <f>VLOOKUP(E83,'LISTADO ATM'!$A$2:$C$901,3,0)</f>
        <v>DISTRITO NACIONAL</v>
      </c>
      <c r="B83" s="150" t="s">
        <v>2733</v>
      </c>
      <c r="C83" s="96">
        <v>44428.440706018519</v>
      </c>
      <c r="D83" s="96" t="s">
        <v>2174</v>
      </c>
      <c r="E83" s="136">
        <v>761</v>
      </c>
      <c r="F83" s="157" t="str">
        <f>VLOOKUP(E83,VIP!$A$2:$O15163,2,0)</f>
        <v>DRBR761</v>
      </c>
      <c r="G83" s="157" t="str">
        <f>VLOOKUP(E83,'LISTADO ATM'!$A$2:$B$900,2,0)</f>
        <v xml:space="preserve">ATM ISSPOL </v>
      </c>
      <c r="H83" s="157" t="str">
        <f>VLOOKUP(E83,VIP!$A$2:$O20124,7,FALSE)</f>
        <v>Si</v>
      </c>
      <c r="I83" s="157" t="str">
        <f>VLOOKUP(E83,VIP!$A$2:$O12089,8,FALSE)</f>
        <v>Si</v>
      </c>
      <c r="J83" s="157" t="str">
        <f>VLOOKUP(E83,VIP!$A$2:$O12039,8,FALSE)</f>
        <v>Si</v>
      </c>
      <c r="K83" s="157" t="str">
        <f>VLOOKUP(E83,VIP!$A$2:$O15613,6,0)</f>
        <v>NO</v>
      </c>
      <c r="L83" s="140" t="s">
        <v>2239</v>
      </c>
      <c r="M83" s="95" t="s">
        <v>2438</v>
      </c>
      <c r="N83" s="95" t="s">
        <v>2444</v>
      </c>
      <c r="O83" s="157" t="s">
        <v>2446</v>
      </c>
      <c r="P83" s="157"/>
      <c r="Q83" s="156" t="s">
        <v>2239</v>
      </c>
    </row>
    <row r="84" spans="1:17" ht="18" x14ac:dyDescent="0.25">
      <c r="A84" s="157" t="str">
        <f>VLOOKUP(E84,'LISTADO ATM'!$A$2:$C$901,3,0)</f>
        <v>DISTRITO NACIONAL</v>
      </c>
      <c r="B84" s="150" t="s">
        <v>2751</v>
      </c>
      <c r="C84" s="96">
        <v>44428.441250000003</v>
      </c>
      <c r="D84" s="96" t="s">
        <v>2460</v>
      </c>
      <c r="E84" s="136">
        <v>567</v>
      </c>
      <c r="F84" s="157" t="str">
        <f>VLOOKUP(E84,VIP!$A$2:$O15180,2,0)</f>
        <v>DRBR015</v>
      </c>
      <c r="G84" s="157" t="str">
        <f>VLOOKUP(E84,'LISTADO ATM'!$A$2:$B$900,2,0)</f>
        <v xml:space="preserve">ATM Oficina Máximo Gómez </v>
      </c>
      <c r="H84" s="157" t="str">
        <f>VLOOKUP(E84,VIP!$A$2:$O20141,7,FALSE)</f>
        <v>Si</v>
      </c>
      <c r="I84" s="157" t="str">
        <f>VLOOKUP(E84,VIP!$A$2:$O12106,8,FALSE)</f>
        <v>Si</v>
      </c>
      <c r="J84" s="157" t="str">
        <f>VLOOKUP(E84,VIP!$A$2:$O12056,8,FALSE)</f>
        <v>Si</v>
      </c>
      <c r="K84" s="157" t="str">
        <f>VLOOKUP(E84,VIP!$A$2:$O15630,6,0)</f>
        <v>NO</v>
      </c>
      <c r="L84" s="140" t="s">
        <v>2753</v>
      </c>
      <c r="M84" s="208" t="s">
        <v>2535</v>
      </c>
      <c r="N84" s="208" t="s">
        <v>2754</v>
      </c>
      <c r="O84" s="157" t="s">
        <v>2755</v>
      </c>
      <c r="P84" s="157" t="s">
        <v>2761</v>
      </c>
      <c r="Q84" s="209" t="s">
        <v>2757</v>
      </c>
    </row>
    <row r="85" spans="1:17" ht="18" x14ac:dyDescent="0.25">
      <c r="A85" s="157" t="str">
        <f>VLOOKUP(E85,'LISTADO ATM'!$A$2:$C$901,3,0)</f>
        <v>NORTE</v>
      </c>
      <c r="B85" s="150" t="s">
        <v>2732</v>
      </c>
      <c r="C85" s="96">
        <v>44428.442164351851</v>
      </c>
      <c r="D85" s="96" t="s">
        <v>2175</v>
      </c>
      <c r="E85" s="136">
        <v>603</v>
      </c>
      <c r="F85" s="157" t="str">
        <f>VLOOKUP(E85,VIP!$A$2:$O15162,2,0)</f>
        <v>DRBR126</v>
      </c>
      <c r="G85" s="157" t="str">
        <f>VLOOKUP(E85,'LISTADO ATM'!$A$2:$B$900,2,0)</f>
        <v xml:space="preserve">ATM Zona Franca (Santiago) II </v>
      </c>
      <c r="H85" s="157" t="str">
        <f>VLOOKUP(E85,VIP!$A$2:$O20123,7,FALSE)</f>
        <v>Si</v>
      </c>
      <c r="I85" s="157" t="str">
        <f>VLOOKUP(E85,VIP!$A$2:$O12088,8,FALSE)</f>
        <v>Si</v>
      </c>
      <c r="J85" s="157" t="str">
        <f>VLOOKUP(E85,VIP!$A$2:$O12038,8,FALSE)</f>
        <v>Si</v>
      </c>
      <c r="K85" s="157" t="str">
        <f>VLOOKUP(E85,VIP!$A$2:$O15612,6,0)</f>
        <v>NO</v>
      </c>
      <c r="L85" s="140" t="s">
        <v>2626</v>
      </c>
      <c r="M85" s="208" t="s">
        <v>2535</v>
      </c>
      <c r="N85" s="95" t="s">
        <v>2444</v>
      </c>
      <c r="O85" s="157" t="s">
        <v>2583</v>
      </c>
      <c r="P85" s="157"/>
      <c r="Q85" s="209" t="s">
        <v>2774</v>
      </c>
    </row>
    <row r="86" spans="1:17" ht="18" x14ac:dyDescent="0.25">
      <c r="A86" s="157" t="str">
        <f>VLOOKUP(E86,'LISTADO ATM'!$A$2:$C$901,3,0)</f>
        <v>DISTRITO NACIONAL</v>
      </c>
      <c r="B86" s="150" t="s">
        <v>2731</v>
      </c>
      <c r="C86" s="96">
        <v>44428.442754629628</v>
      </c>
      <c r="D86" s="96" t="s">
        <v>2174</v>
      </c>
      <c r="E86" s="136">
        <v>561</v>
      </c>
      <c r="F86" s="157" t="str">
        <f>VLOOKUP(E86,VIP!$A$2:$O15161,2,0)</f>
        <v>DRBR133</v>
      </c>
      <c r="G86" s="157" t="str">
        <f>VLOOKUP(E86,'LISTADO ATM'!$A$2:$B$900,2,0)</f>
        <v xml:space="preserve">ATM Comando Regional P.N. S.D. Este </v>
      </c>
      <c r="H86" s="157" t="str">
        <f>VLOOKUP(E86,VIP!$A$2:$O20122,7,FALSE)</f>
        <v>Si</v>
      </c>
      <c r="I86" s="157" t="str">
        <f>VLOOKUP(E86,VIP!$A$2:$O12087,8,FALSE)</f>
        <v>Si</v>
      </c>
      <c r="J86" s="157" t="str">
        <f>VLOOKUP(E86,VIP!$A$2:$O12037,8,FALSE)</f>
        <v>Si</v>
      </c>
      <c r="K86" s="157" t="str">
        <f>VLOOKUP(E86,VIP!$A$2:$O15611,6,0)</f>
        <v>NO</v>
      </c>
      <c r="L86" s="140" t="s">
        <v>2239</v>
      </c>
      <c r="M86" s="208" t="s">
        <v>2535</v>
      </c>
      <c r="N86" s="95" t="s">
        <v>2444</v>
      </c>
      <c r="O86" s="157" t="s">
        <v>2446</v>
      </c>
      <c r="P86" s="157"/>
      <c r="Q86" s="209" t="s">
        <v>2822</v>
      </c>
    </row>
    <row r="87" spans="1:17" ht="18" x14ac:dyDescent="0.25">
      <c r="A87" s="157" t="str">
        <f>VLOOKUP(E87,'LISTADO ATM'!$A$2:$C$901,3,0)</f>
        <v>ESTE</v>
      </c>
      <c r="B87" s="150" t="s">
        <v>2730</v>
      </c>
      <c r="C87" s="96">
        <v>44428.444212962961</v>
      </c>
      <c r="D87" s="96" t="s">
        <v>2441</v>
      </c>
      <c r="E87" s="136">
        <v>631</v>
      </c>
      <c r="F87" s="157" t="str">
        <f>VLOOKUP(E87,VIP!$A$2:$O15160,2,0)</f>
        <v>DRBR417</v>
      </c>
      <c r="G87" s="157" t="str">
        <f>VLOOKUP(E87,'LISTADO ATM'!$A$2:$B$900,2,0)</f>
        <v xml:space="preserve">ATM ASOCODEQUI (San Pedro) </v>
      </c>
      <c r="H87" s="157" t="str">
        <f>VLOOKUP(E87,VIP!$A$2:$O20121,7,FALSE)</f>
        <v>Si</v>
      </c>
      <c r="I87" s="157" t="str">
        <f>VLOOKUP(E87,VIP!$A$2:$O12086,8,FALSE)</f>
        <v>Si</v>
      </c>
      <c r="J87" s="157" t="str">
        <f>VLOOKUP(E87,VIP!$A$2:$O12036,8,FALSE)</f>
        <v>Si</v>
      </c>
      <c r="K87" s="157" t="str">
        <f>VLOOKUP(E87,VIP!$A$2:$O15610,6,0)</f>
        <v>NO</v>
      </c>
      <c r="L87" s="140" t="s">
        <v>2410</v>
      </c>
      <c r="M87" s="208" t="s">
        <v>2535</v>
      </c>
      <c r="N87" s="95" t="s">
        <v>2444</v>
      </c>
      <c r="O87" s="157" t="s">
        <v>2445</v>
      </c>
      <c r="P87" s="157"/>
      <c r="Q87" s="209" t="s">
        <v>2776</v>
      </c>
    </row>
    <row r="88" spans="1:17" ht="18" x14ac:dyDescent="0.25">
      <c r="A88" s="157" t="str">
        <f>VLOOKUP(E88,'LISTADO ATM'!$A$2:$C$901,3,0)</f>
        <v>SUR</v>
      </c>
      <c r="B88" s="150" t="s">
        <v>2750</v>
      </c>
      <c r="C88" s="96">
        <v>44428.444282407407</v>
      </c>
      <c r="D88" s="96" t="s">
        <v>2460</v>
      </c>
      <c r="E88" s="136">
        <v>403</v>
      </c>
      <c r="F88" s="157" t="str">
        <f>VLOOKUP(E88,VIP!$A$2:$O15179,2,0)</f>
        <v>DRBR403</v>
      </c>
      <c r="G88" s="157" t="str">
        <f>VLOOKUP(E88,'LISTADO ATM'!$A$2:$B$900,2,0)</f>
        <v xml:space="preserve">ATM Oficina Vicente Noble </v>
      </c>
      <c r="H88" s="157" t="str">
        <f>VLOOKUP(E88,VIP!$A$2:$O20140,7,FALSE)</f>
        <v>Si</v>
      </c>
      <c r="I88" s="157" t="str">
        <f>VLOOKUP(E88,VIP!$A$2:$O12105,8,FALSE)</f>
        <v>Si</v>
      </c>
      <c r="J88" s="157" t="str">
        <f>VLOOKUP(E88,VIP!$A$2:$O12055,8,FALSE)</f>
        <v>Si</v>
      </c>
      <c r="K88" s="157" t="str">
        <f>VLOOKUP(E88,VIP!$A$2:$O15629,6,0)</f>
        <v>NO</v>
      </c>
      <c r="L88" s="140" t="s">
        <v>2626</v>
      </c>
      <c r="M88" s="208" t="s">
        <v>2535</v>
      </c>
      <c r="N88" s="208" t="s">
        <v>2754</v>
      </c>
      <c r="O88" s="157" t="s">
        <v>2755</v>
      </c>
      <c r="P88" s="157" t="s">
        <v>2760</v>
      </c>
      <c r="Q88" s="209" t="s">
        <v>2758</v>
      </c>
    </row>
    <row r="89" spans="1:17" ht="18" x14ac:dyDescent="0.25">
      <c r="A89" s="157" t="str">
        <f>VLOOKUP(E89,'LISTADO ATM'!$A$2:$C$901,3,0)</f>
        <v>NORTE</v>
      </c>
      <c r="B89" s="150" t="s">
        <v>2749</v>
      </c>
      <c r="C89" s="96">
        <v>44428.444791666669</v>
      </c>
      <c r="D89" s="96" t="s">
        <v>2460</v>
      </c>
      <c r="E89" s="136">
        <v>808</v>
      </c>
      <c r="F89" s="157" t="str">
        <f>VLOOKUP(E89,VIP!$A$2:$O15178,2,0)</f>
        <v>DRBR808</v>
      </c>
      <c r="G89" s="157" t="str">
        <f>VLOOKUP(E89,'LISTADO ATM'!$A$2:$B$900,2,0)</f>
        <v xml:space="preserve">ATM Oficina Castillo </v>
      </c>
      <c r="H89" s="157" t="str">
        <f>VLOOKUP(E89,VIP!$A$2:$O20139,7,FALSE)</f>
        <v>Si</v>
      </c>
      <c r="I89" s="157" t="str">
        <f>VLOOKUP(E89,VIP!$A$2:$O12104,8,FALSE)</f>
        <v>Si</v>
      </c>
      <c r="J89" s="157" t="str">
        <f>VLOOKUP(E89,VIP!$A$2:$O12054,8,FALSE)</f>
        <v>Si</v>
      </c>
      <c r="K89" s="157" t="str">
        <f>VLOOKUP(E89,VIP!$A$2:$O15628,6,0)</f>
        <v>NO</v>
      </c>
      <c r="L89" s="140" t="s">
        <v>2753</v>
      </c>
      <c r="M89" s="208" t="s">
        <v>2535</v>
      </c>
      <c r="N89" s="208" t="s">
        <v>2754</v>
      </c>
      <c r="O89" s="157" t="s">
        <v>2755</v>
      </c>
      <c r="P89" s="157" t="s">
        <v>2761</v>
      </c>
      <c r="Q89" s="209" t="s">
        <v>2756</v>
      </c>
    </row>
    <row r="90" spans="1:17" ht="18" x14ac:dyDescent="0.25">
      <c r="A90" s="157" t="str">
        <f>VLOOKUP(E90,'LISTADO ATM'!$A$2:$C$901,3,0)</f>
        <v>NORTE</v>
      </c>
      <c r="B90" s="150" t="s">
        <v>2748</v>
      </c>
      <c r="C90" s="96">
        <v>44428.445370370369</v>
      </c>
      <c r="D90" s="96" t="s">
        <v>2460</v>
      </c>
      <c r="E90" s="136">
        <v>288</v>
      </c>
      <c r="F90" s="157" t="str">
        <f>VLOOKUP(E90,VIP!$A$2:$O15177,2,0)</f>
        <v>DRBR288</v>
      </c>
      <c r="G90" s="157" t="str">
        <f>VLOOKUP(E90,'LISTADO ATM'!$A$2:$B$900,2,0)</f>
        <v xml:space="preserve">ATM Oficina Camino Real II (Puerto Plata) </v>
      </c>
      <c r="H90" s="157" t="str">
        <f>VLOOKUP(E90,VIP!$A$2:$O20138,7,FALSE)</f>
        <v>N/A</v>
      </c>
      <c r="I90" s="157" t="str">
        <f>VLOOKUP(E90,VIP!$A$2:$O12103,8,FALSE)</f>
        <v>N/A</v>
      </c>
      <c r="J90" s="157" t="str">
        <f>VLOOKUP(E90,VIP!$A$2:$O12053,8,FALSE)</f>
        <v>N/A</v>
      </c>
      <c r="K90" s="157" t="str">
        <f>VLOOKUP(E90,VIP!$A$2:$O15627,6,0)</f>
        <v>N/A</v>
      </c>
      <c r="L90" s="140" t="s">
        <v>2456</v>
      </c>
      <c r="M90" s="208" t="s">
        <v>2535</v>
      </c>
      <c r="N90" s="208" t="s">
        <v>2754</v>
      </c>
      <c r="O90" s="157" t="s">
        <v>2755</v>
      </c>
      <c r="P90" s="157" t="s">
        <v>2760</v>
      </c>
      <c r="Q90" s="209" t="s">
        <v>2759</v>
      </c>
    </row>
    <row r="91" spans="1:17" ht="18" x14ac:dyDescent="0.25">
      <c r="A91" s="157" t="str">
        <f>VLOOKUP(E91,'LISTADO ATM'!$A$2:$C$901,3,0)</f>
        <v>DISTRITO NACIONAL</v>
      </c>
      <c r="B91" s="150" t="s">
        <v>2729</v>
      </c>
      <c r="C91" s="96">
        <v>44428.446087962962</v>
      </c>
      <c r="D91" s="96" t="s">
        <v>2441</v>
      </c>
      <c r="E91" s="136">
        <v>684</v>
      </c>
      <c r="F91" s="157" t="str">
        <f>VLOOKUP(E91,VIP!$A$2:$O15159,2,0)</f>
        <v>DRBR684</v>
      </c>
      <c r="G91" s="157" t="str">
        <f>VLOOKUP(E91,'LISTADO ATM'!$A$2:$B$900,2,0)</f>
        <v>ATM Estación Texaco Prolongación 27 Febrero</v>
      </c>
      <c r="H91" s="157" t="str">
        <f>VLOOKUP(E91,VIP!$A$2:$O20120,7,FALSE)</f>
        <v>NO</v>
      </c>
      <c r="I91" s="157" t="str">
        <f>VLOOKUP(E91,VIP!$A$2:$O12085,8,FALSE)</f>
        <v>NO</v>
      </c>
      <c r="J91" s="157" t="str">
        <f>VLOOKUP(E91,VIP!$A$2:$O12035,8,FALSE)</f>
        <v>NO</v>
      </c>
      <c r="K91" s="157" t="str">
        <f>VLOOKUP(E91,VIP!$A$2:$O15609,6,0)</f>
        <v>NO</v>
      </c>
      <c r="L91" s="140" t="s">
        <v>2410</v>
      </c>
      <c r="M91" s="208" t="s">
        <v>2535</v>
      </c>
      <c r="N91" s="95" t="s">
        <v>2444</v>
      </c>
      <c r="O91" s="157" t="s">
        <v>2445</v>
      </c>
      <c r="P91" s="157"/>
      <c r="Q91" s="209" t="s">
        <v>2777</v>
      </c>
    </row>
    <row r="92" spans="1:17" ht="18" x14ac:dyDescent="0.25">
      <c r="A92" s="157" t="str">
        <f>VLOOKUP(E92,'LISTADO ATM'!$A$2:$C$901,3,0)</f>
        <v>NORTE</v>
      </c>
      <c r="B92" s="150" t="s">
        <v>2728</v>
      </c>
      <c r="C92" s="96">
        <v>44428.447164351855</v>
      </c>
      <c r="D92" s="96" t="s">
        <v>2460</v>
      </c>
      <c r="E92" s="136">
        <v>142</v>
      </c>
      <c r="F92" s="157" t="str">
        <f>VLOOKUP(E92,VIP!$A$2:$O15158,2,0)</f>
        <v>DRBR142</v>
      </c>
      <c r="G92" s="157" t="str">
        <f>VLOOKUP(E92,'LISTADO ATM'!$A$2:$B$900,2,0)</f>
        <v xml:space="preserve">ATM Centro de Caja Galerías Bonao </v>
      </c>
      <c r="H92" s="157" t="str">
        <f>VLOOKUP(E92,VIP!$A$2:$O20119,7,FALSE)</f>
        <v>Si</v>
      </c>
      <c r="I92" s="157" t="str">
        <f>VLOOKUP(E92,VIP!$A$2:$O12084,8,FALSE)</f>
        <v>Si</v>
      </c>
      <c r="J92" s="157" t="str">
        <f>VLOOKUP(E92,VIP!$A$2:$O12034,8,FALSE)</f>
        <v>Si</v>
      </c>
      <c r="K92" s="157" t="str">
        <f>VLOOKUP(E92,VIP!$A$2:$O15608,6,0)</f>
        <v>SI</v>
      </c>
      <c r="L92" s="140" t="s">
        <v>2410</v>
      </c>
      <c r="M92" s="208" t="s">
        <v>2535</v>
      </c>
      <c r="N92" s="95" t="s">
        <v>2444</v>
      </c>
      <c r="O92" s="157" t="s">
        <v>2747</v>
      </c>
      <c r="P92" s="157"/>
      <c r="Q92" s="209" t="s">
        <v>2776</v>
      </c>
    </row>
    <row r="93" spans="1:17" ht="18" x14ac:dyDescent="0.25">
      <c r="A93" s="157" t="str">
        <f>VLOOKUP(E93,'LISTADO ATM'!$A$2:$C$901,3,0)</f>
        <v>DISTRITO NACIONAL</v>
      </c>
      <c r="B93" s="150" t="s">
        <v>2727</v>
      </c>
      <c r="C93" s="96">
        <v>44428.448495370372</v>
      </c>
      <c r="D93" s="96" t="s">
        <v>2441</v>
      </c>
      <c r="E93" s="136">
        <v>240</v>
      </c>
      <c r="F93" s="157" t="str">
        <f>VLOOKUP(E93,VIP!$A$2:$O15157,2,0)</f>
        <v>DRBR24D</v>
      </c>
      <c r="G93" s="157" t="str">
        <f>VLOOKUP(E93,'LISTADO ATM'!$A$2:$B$900,2,0)</f>
        <v xml:space="preserve">ATM Oficina Carrefour I </v>
      </c>
      <c r="H93" s="157" t="str">
        <f>VLOOKUP(E93,VIP!$A$2:$O20118,7,FALSE)</f>
        <v>Si</v>
      </c>
      <c r="I93" s="157" t="str">
        <f>VLOOKUP(E93,VIP!$A$2:$O12083,8,FALSE)</f>
        <v>Si</v>
      </c>
      <c r="J93" s="157" t="str">
        <f>VLOOKUP(E93,VIP!$A$2:$O12033,8,FALSE)</f>
        <v>Si</v>
      </c>
      <c r="K93" s="157" t="str">
        <f>VLOOKUP(E93,VIP!$A$2:$O15607,6,0)</f>
        <v>SI</v>
      </c>
      <c r="L93" s="140" t="s">
        <v>2410</v>
      </c>
      <c r="M93" s="208" t="s">
        <v>2535</v>
      </c>
      <c r="N93" s="95" t="s">
        <v>2444</v>
      </c>
      <c r="O93" s="157" t="s">
        <v>2445</v>
      </c>
      <c r="P93" s="157"/>
      <c r="Q93" s="209" t="s">
        <v>2776</v>
      </c>
    </row>
    <row r="94" spans="1:17" ht="18" x14ac:dyDescent="0.25">
      <c r="A94" s="157" t="str">
        <f>VLOOKUP(E94,'LISTADO ATM'!$A$2:$C$901,3,0)</f>
        <v>DISTRITO NACIONAL</v>
      </c>
      <c r="B94" s="150" t="s">
        <v>2726</v>
      </c>
      <c r="C94" s="96">
        <v>44428.449594907404</v>
      </c>
      <c r="D94" s="96" t="s">
        <v>2460</v>
      </c>
      <c r="E94" s="136">
        <v>347</v>
      </c>
      <c r="F94" s="157" t="str">
        <f>VLOOKUP(E94,VIP!$A$2:$O15156,2,0)</f>
        <v>DRBR347</v>
      </c>
      <c r="G94" s="157" t="str">
        <f>VLOOKUP(E94,'LISTADO ATM'!$A$2:$B$900,2,0)</f>
        <v>ATM Patio de Colombia</v>
      </c>
      <c r="H94" s="157" t="str">
        <f>VLOOKUP(E94,VIP!$A$2:$O20117,7,FALSE)</f>
        <v>N/A</v>
      </c>
      <c r="I94" s="157" t="str">
        <f>VLOOKUP(E94,VIP!$A$2:$O12082,8,FALSE)</f>
        <v>N/A</v>
      </c>
      <c r="J94" s="157" t="str">
        <f>VLOOKUP(E94,VIP!$A$2:$O12032,8,FALSE)</f>
        <v>N/A</v>
      </c>
      <c r="K94" s="157" t="str">
        <f>VLOOKUP(E94,VIP!$A$2:$O15606,6,0)</f>
        <v>N/A</v>
      </c>
      <c r="L94" s="140" t="s">
        <v>2410</v>
      </c>
      <c r="M94" s="208" t="s">
        <v>2535</v>
      </c>
      <c r="N94" s="208" t="s">
        <v>2444</v>
      </c>
      <c r="O94" s="157" t="s">
        <v>2747</v>
      </c>
      <c r="P94" s="157"/>
      <c r="Q94" s="209" t="s">
        <v>2778</v>
      </c>
    </row>
    <row r="95" spans="1:17" ht="18" x14ac:dyDescent="0.25">
      <c r="A95" s="157" t="str">
        <f>VLOOKUP(E95,'LISTADO ATM'!$A$2:$C$901,3,0)</f>
        <v>DISTRITO NACIONAL</v>
      </c>
      <c r="B95" s="150" t="s">
        <v>2725</v>
      </c>
      <c r="C95" s="96">
        <v>44428.450844907406</v>
      </c>
      <c r="D95" s="96" t="s">
        <v>2460</v>
      </c>
      <c r="E95" s="136">
        <v>713</v>
      </c>
      <c r="F95" s="157" t="str">
        <f>VLOOKUP(E95,VIP!$A$2:$O15155,2,0)</f>
        <v>DRBR016</v>
      </c>
      <c r="G95" s="157" t="str">
        <f>VLOOKUP(E95,'LISTADO ATM'!$A$2:$B$900,2,0)</f>
        <v xml:space="preserve">ATM Oficina Las Américas </v>
      </c>
      <c r="H95" s="157" t="str">
        <f>VLOOKUP(E95,VIP!$A$2:$O20116,7,FALSE)</f>
        <v>Si</v>
      </c>
      <c r="I95" s="157" t="str">
        <f>VLOOKUP(E95,VIP!$A$2:$O12081,8,FALSE)</f>
        <v>Si</v>
      </c>
      <c r="J95" s="157" t="str">
        <f>VLOOKUP(E95,VIP!$A$2:$O12031,8,FALSE)</f>
        <v>Si</v>
      </c>
      <c r="K95" s="157" t="str">
        <f>VLOOKUP(E95,VIP!$A$2:$O15605,6,0)</f>
        <v>NO</v>
      </c>
      <c r="L95" s="140" t="s">
        <v>2410</v>
      </c>
      <c r="M95" s="208" t="s">
        <v>2535</v>
      </c>
      <c r="N95" s="95" t="s">
        <v>2444</v>
      </c>
      <c r="O95" s="157" t="s">
        <v>2747</v>
      </c>
      <c r="P95" s="157"/>
      <c r="Q95" s="209" t="s">
        <v>2832</v>
      </c>
    </row>
    <row r="96" spans="1:17" ht="18" x14ac:dyDescent="0.25">
      <c r="A96" s="157" t="str">
        <f>VLOOKUP(E96,'LISTADO ATM'!$A$2:$C$901,3,0)</f>
        <v>DISTRITO NACIONAL</v>
      </c>
      <c r="B96" s="150" t="s">
        <v>2724</v>
      </c>
      <c r="C96" s="96">
        <v>44428.452037037037</v>
      </c>
      <c r="D96" s="96" t="s">
        <v>2441</v>
      </c>
      <c r="E96" s="136">
        <v>562</v>
      </c>
      <c r="F96" s="157" t="str">
        <f>VLOOKUP(E96,VIP!$A$2:$O15154,2,0)</f>
        <v>DRBR226</v>
      </c>
      <c r="G96" s="157" t="str">
        <f>VLOOKUP(E96,'LISTADO ATM'!$A$2:$B$900,2,0)</f>
        <v xml:space="preserve">ATM S/M Jumbo Carretera Mella </v>
      </c>
      <c r="H96" s="157" t="str">
        <f>VLOOKUP(E96,VIP!$A$2:$O20115,7,FALSE)</f>
        <v>Si</v>
      </c>
      <c r="I96" s="157" t="str">
        <f>VLOOKUP(E96,VIP!$A$2:$O12080,8,FALSE)</f>
        <v>Si</v>
      </c>
      <c r="J96" s="157" t="str">
        <f>VLOOKUP(E96,VIP!$A$2:$O12030,8,FALSE)</f>
        <v>Si</v>
      </c>
      <c r="K96" s="157" t="str">
        <f>VLOOKUP(E96,VIP!$A$2:$O15604,6,0)</f>
        <v>SI</v>
      </c>
      <c r="L96" s="140" t="s">
        <v>2410</v>
      </c>
      <c r="M96" s="208" t="s">
        <v>2535</v>
      </c>
      <c r="N96" s="95" t="s">
        <v>2444</v>
      </c>
      <c r="O96" s="157" t="s">
        <v>2445</v>
      </c>
      <c r="P96" s="157"/>
      <c r="Q96" s="209" t="s">
        <v>2777</v>
      </c>
    </row>
    <row r="97" spans="1:17" ht="18" x14ac:dyDescent="0.25">
      <c r="A97" s="157" t="str">
        <f>VLOOKUP(E97,'LISTADO ATM'!$A$2:$C$901,3,0)</f>
        <v>DISTRITO NACIONAL</v>
      </c>
      <c r="B97" s="150" t="s">
        <v>2723</v>
      </c>
      <c r="C97" s="96">
        <v>44428.453159722223</v>
      </c>
      <c r="D97" s="96" t="s">
        <v>2441</v>
      </c>
      <c r="E97" s="136">
        <v>755</v>
      </c>
      <c r="F97" s="157" t="str">
        <f>VLOOKUP(E97,VIP!$A$2:$O15153,2,0)</f>
        <v>DRBR755</v>
      </c>
      <c r="G97" s="157" t="str">
        <f>VLOOKUP(E97,'LISTADO ATM'!$A$2:$B$900,2,0)</f>
        <v xml:space="preserve">ATM Oficina Galería del Este (Plaza) </v>
      </c>
      <c r="H97" s="157" t="str">
        <f>VLOOKUP(E97,VIP!$A$2:$O20114,7,FALSE)</f>
        <v>Si</v>
      </c>
      <c r="I97" s="157" t="str">
        <f>VLOOKUP(E97,VIP!$A$2:$O12079,8,FALSE)</f>
        <v>Si</v>
      </c>
      <c r="J97" s="157" t="str">
        <f>VLOOKUP(E97,VIP!$A$2:$O12029,8,FALSE)</f>
        <v>Si</v>
      </c>
      <c r="K97" s="157" t="str">
        <f>VLOOKUP(E97,VIP!$A$2:$O15603,6,0)</f>
        <v>NO</v>
      </c>
      <c r="L97" s="140" t="s">
        <v>2410</v>
      </c>
      <c r="M97" s="208" t="s">
        <v>2535</v>
      </c>
      <c r="N97" s="95" t="s">
        <v>2444</v>
      </c>
      <c r="O97" s="157" t="s">
        <v>2445</v>
      </c>
      <c r="P97" s="157"/>
      <c r="Q97" s="209" t="s">
        <v>2779</v>
      </c>
    </row>
    <row r="98" spans="1:17" ht="18" x14ac:dyDescent="0.25">
      <c r="A98" s="157" t="str">
        <f>VLOOKUP(E98,'LISTADO ATM'!$A$2:$C$901,3,0)</f>
        <v>DISTRITO NACIONAL</v>
      </c>
      <c r="B98" s="150" t="s">
        <v>2722</v>
      </c>
      <c r="C98" s="96">
        <v>44428.45994212963</v>
      </c>
      <c r="D98" s="96" t="s">
        <v>2460</v>
      </c>
      <c r="E98" s="136">
        <v>314</v>
      </c>
      <c r="F98" s="157" t="str">
        <f>VLOOKUP(E98,VIP!$A$2:$O15152,2,0)</f>
        <v>DRBR314</v>
      </c>
      <c r="G98" s="157" t="str">
        <f>VLOOKUP(E98,'LISTADO ATM'!$A$2:$B$900,2,0)</f>
        <v xml:space="preserve">ATM UNP Cambita Garabito (San Cristóbal) </v>
      </c>
      <c r="H98" s="157" t="str">
        <f>VLOOKUP(E98,VIP!$A$2:$O20113,7,FALSE)</f>
        <v>Si</v>
      </c>
      <c r="I98" s="157" t="str">
        <f>VLOOKUP(E98,VIP!$A$2:$O12078,8,FALSE)</f>
        <v>Si</v>
      </c>
      <c r="J98" s="157" t="str">
        <f>VLOOKUP(E98,VIP!$A$2:$O12028,8,FALSE)</f>
        <v>Si</v>
      </c>
      <c r="K98" s="157" t="str">
        <f>VLOOKUP(E98,VIP!$A$2:$O15602,6,0)</f>
        <v>NO</v>
      </c>
      <c r="L98" s="140" t="s">
        <v>2410</v>
      </c>
      <c r="M98" s="208" t="s">
        <v>2535</v>
      </c>
      <c r="N98" s="95" t="s">
        <v>2444</v>
      </c>
      <c r="O98" s="157" t="s">
        <v>2747</v>
      </c>
      <c r="P98" s="157"/>
      <c r="Q98" s="209" t="s">
        <v>2777</v>
      </c>
    </row>
    <row r="99" spans="1:17" ht="18" x14ac:dyDescent="0.25">
      <c r="A99" s="157" t="str">
        <f>VLOOKUP(E99,'LISTADO ATM'!$A$2:$C$901,3,0)</f>
        <v>ESTE</v>
      </c>
      <c r="B99" s="150" t="s">
        <v>2721</v>
      </c>
      <c r="C99" s="96">
        <v>44428.463912037034</v>
      </c>
      <c r="D99" s="96" t="s">
        <v>2441</v>
      </c>
      <c r="E99" s="136">
        <v>838</v>
      </c>
      <c r="F99" s="157" t="str">
        <f>VLOOKUP(E99,VIP!$A$2:$O15151,2,0)</f>
        <v>DRBR838</v>
      </c>
      <c r="G99" s="157" t="str">
        <f>VLOOKUP(E99,'LISTADO ATM'!$A$2:$B$900,2,0)</f>
        <v xml:space="preserve">ATM UNP Consuelo </v>
      </c>
      <c r="H99" s="157" t="str">
        <f>VLOOKUP(E99,VIP!$A$2:$O20112,7,FALSE)</f>
        <v>Si</v>
      </c>
      <c r="I99" s="157" t="str">
        <f>VLOOKUP(E99,VIP!$A$2:$O12077,8,FALSE)</f>
        <v>Si</v>
      </c>
      <c r="J99" s="157" t="str">
        <f>VLOOKUP(E99,VIP!$A$2:$O12027,8,FALSE)</f>
        <v>Si</v>
      </c>
      <c r="K99" s="157" t="str">
        <f>VLOOKUP(E99,VIP!$A$2:$O15601,6,0)</f>
        <v>NO</v>
      </c>
      <c r="L99" s="140" t="s">
        <v>2410</v>
      </c>
      <c r="M99" s="208" t="s">
        <v>2535</v>
      </c>
      <c r="N99" s="95" t="s">
        <v>2444</v>
      </c>
      <c r="O99" s="157" t="s">
        <v>2445</v>
      </c>
      <c r="P99" s="157"/>
      <c r="Q99" s="209" t="s">
        <v>2777</v>
      </c>
    </row>
    <row r="100" spans="1:17" ht="18" x14ac:dyDescent="0.25">
      <c r="A100" s="157" t="str">
        <f>VLOOKUP(E100,'LISTADO ATM'!$A$2:$C$901,3,0)</f>
        <v>DISTRITO NACIONAL</v>
      </c>
      <c r="B100" s="150" t="s">
        <v>2720</v>
      </c>
      <c r="C100" s="96">
        <v>44428.466377314813</v>
      </c>
      <c r="D100" s="96" t="s">
        <v>2441</v>
      </c>
      <c r="E100" s="136">
        <v>507</v>
      </c>
      <c r="F100" s="157" t="str">
        <f>VLOOKUP(E100,VIP!$A$2:$O15150,2,0)</f>
        <v>DRBR507</v>
      </c>
      <c r="G100" s="157" t="str">
        <f>VLOOKUP(E100,'LISTADO ATM'!$A$2:$B$900,2,0)</f>
        <v>ATM Estación Sigma Boca Chica</v>
      </c>
      <c r="H100" s="157" t="str">
        <f>VLOOKUP(E100,VIP!$A$2:$O20111,7,FALSE)</f>
        <v>Si</v>
      </c>
      <c r="I100" s="157" t="str">
        <f>VLOOKUP(E100,VIP!$A$2:$O12076,8,FALSE)</f>
        <v>Si</v>
      </c>
      <c r="J100" s="157" t="str">
        <f>VLOOKUP(E100,VIP!$A$2:$O12026,8,FALSE)</f>
        <v>Si</v>
      </c>
      <c r="K100" s="157" t="str">
        <f>VLOOKUP(E100,VIP!$A$2:$O15600,6,0)</f>
        <v>NO</v>
      </c>
      <c r="L100" s="140" t="s">
        <v>2434</v>
      </c>
      <c r="M100" s="208" t="s">
        <v>2535</v>
      </c>
      <c r="N100" s="95" t="s">
        <v>2444</v>
      </c>
      <c r="O100" s="157" t="s">
        <v>2445</v>
      </c>
      <c r="P100" s="157"/>
      <c r="Q100" s="209" t="s">
        <v>2770</v>
      </c>
    </row>
    <row r="101" spans="1:17" ht="18" x14ac:dyDescent="0.25">
      <c r="A101" s="157" t="str">
        <f>VLOOKUP(E101,'LISTADO ATM'!$A$2:$C$901,3,0)</f>
        <v>ESTE</v>
      </c>
      <c r="B101" s="150" t="s">
        <v>2802</v>
      </c>
      <c r="C101" s="96">
        <v>44428.506064814814</v>
      </c>
      <c r="D101" s="96" t="s">
        <v>2174</v>
      </c>
      <c r="E101" s="136">
        <v>368</v>
      </c>
      <c r="F101" s="157" t="str">
        <f>VLOOKUP(E101,VIP!$A$2:$O15171,2,0)</f>
        <v xml:space="preserve">DRBR368 </v>
      </c>
      <c r="G101" s="157" t="str">
        <f>VLOOKUP(E101,'LISTADO ATM'!$A$2:$B$900,2,0)</f>
        <v>ATM Ayuntamiento Peralvillo</v>
      </c>
      <c r="H101" s="157" t="str">
        <f>VLOOKUP(E101,VIP!$A$2:$O20132,7,FALSE)</f>
        <v>N/A</v>
      </c>
      <c r="I101" s="157" t="str">
        <f>VLOOKUP(E101,VIP!$A$2:$O12097,8,FALSE)</f>
        <v>N/A</v>
      </c>
      <c r="J101" s="157" t="str">
        <f>VLOOKUP(E101,VIP!$A$2:$O12047,8,FALSE)</f>
        <v>N/A</v>
      </c>
      <c r="K101" s="157" t="str">
        <f>VLOOKUP(E101,VIP!$A$2:$O15621,6,0)</f>
        <v>N/A</v>
      </c>
      <c r="L101" s="140" t="s">
        <v>2803</v>
      </c>
      <c r="M101" s="95" t="s">
        <v>2438</v>
      </c>
      <c r="N101" s="95" t="s">
        <v>2608</v>
      </c>
      <c r="O101" s="157" t="s">
        <v>2446</v>
      </c>
      <c r="P101" s="157"/>
      <c r="Q101" s="156" t="s">
        <v>2803</v>
      </c>
    </row>
    <row r="102" spans="1:17" ht="18" x14ac:dyDescent="0.25">
      <c r="A102" s="157" t="str">
        <f>VLOOKUP(E102,'LISTADO ATM'!$A$2:$C$901,3,0)</f>
        <v>DISTRITO NACIONAL</v>
      </c>
      <c r="B102" s="150" t="s">
        <v>2801</v>
      </c>
      <c r="C102" s="96">
        <v>44428.510231481479</v>
      </c>
      <c r="D102" s="96" t="s">
        <v>2174</v>
      </c>
      <c r="E102" s="136">
        <v>951</v>
      </c>
      <c r="F102" s="157" t="str">
        <f>VLOOKUP(E102,VIP!$A$2:$O15170,2,0)</f>
        <v>DRBR203</v>
      </c>
      <c r="G102" s="157" t="str">
        <f>VLOOKUP(E102,'LISTADO ATM'!$A$2:$B$900,2,0)</f>
        <v xml:space="preserve">ATM Oficina Plaza Haché JFK </v>
      </c>
      <c r="H102" s="157" t="str">
        <f>VLOOKUP(E102,VIP!$A$2:$O20131,7,FALSE)</f>
        <v>Si</v>
      </c>
      <c r="I102" s="157" t="str">
        <f>VLOOKUP(E102,VIP!$A$2:$O12096,8,FALSE)</f>
        <v>Si</v>
      </c>
      <c r="J102" s="157" t="str">
        <f>VLOOKUP(E102,VIP!$A$2:$O12046,8,FALSE)</f>
        <v>Si</v>
      </c>
      <c r="K102" s="157" t="str">
        <f>VLOOKUP(E102,VIP!$A$2:$O15620,6,0)</f>
        <v>NO</v>
      </c>
      <c r="L102" s="140" t="s">
        <v>2213</v>
      </c>
      <c r="M102" s="95" t="s">
        <v>2438</v>
      </c>
      <c r="N102" s="95" t="s">
        <v>2608</v>
      </c>
      <c r="O102" s="157" t="s">
        <v>2446</v>
      </c>
      <c r="P102" s="157"/>
      <c r="Q102" s="156" t="s">
        <v>2213</v>
      </c>
    </row>
    <row r="103" spans="1:17" ht="18" x14ac:dyDescent="0.25">
      <c r="A103" s="157" t="str">
        <f>VLOOKUP(E103,'LISTADO ATM'!$A$2:$C$901,3,0)</f>
        <v>DISTRITO NACIONAL</v>
      </c>
      <c r="B103" s="150" t="s">
        <v>2800</v>
      </c>
      <c r="C103" s="96">
        <v>44428.517685185187</v>
      </c>
      <c r="D103" s="96" t="s">
        <v>2174</v>
      </c>
      <c r="E103" s="136">
        <v>246</v>
      </c>
      <c r="F103" s="157" t="str">
        <f>VLOOKUP(E103,VIP!$A$2:$O15169,2,0)</f>
        <v>DRBR246</v>
      </c>
      <c r="G103" s="157" t="str">
        <f>VLOOKUP(E103,'LISTADO ATM'!$A$2:$B$900,2,0)</f>
        <v xml:space="preserve">ATM Oficina Torre BR (Lobby) </v>
      </c>
      <c r="H103" s="157" t="str">
        <f>VLOOKUP(E103,VIP!$A$2:$O20130,7,FALSE)</f>
        <v>Si</v>
      </c>
      <c r="I103" s="157" t="str">
        <f>VLOOKUP(E103,VIP!$A$2:$O12095,8,FALSE)</f>
        <v>Si</v>
      </c>
      <c r="J103" s="157" t="str">
        <f>VLOOKUP(E103,VIP!$A$2:$O12045,8,FALSE)</f>
        <v>Si</v>
      </c>
      <c r="K103" s="157" t="str">
        <f>VLOOKUP(E103,VIP!$A$2:$O15619,6,0)</f>
        <v>SI</v>
      </c>
      <c r="L103" s="140" t="s">
        <v>2239</v>
      </c>
      <c r="M103" s="95" t="s">
        <v>2438</v>
      </c>
      <c r="N103" s="95" t="s">
        <v>2608</v>
      </c>
      <c r="O103" s="157" t="s">
        <v>2446</v>
      </c>
      <c r="P103" s="157"/>
      <c r="Q103" s="156" t="s">
        <v>2239</v>
      </c>
    </row>
    <row r="104" spans="1:17" ht="18" x14ac:dyDescent="0.25">
      <c r="A104" s="157" t="str">
        <f>VLOOKUP(E104,'LISTADO ATM'!$A$2:$C$901,3,0)</f>
        <v>DISTRITO NACIONAL</v>
      </c>
      <c r="B104" s="150" t="s">
        <v>2799</v>
      </c>
      <c r="C104" s="96">
        <v>44428.533900462964</v>
      </c>
      <c r="D104" s="96" t="s">
        <v>2174</v>
      </c>
      <c r="E104" s="136">
        <v>841</v>
      </c>
      <c r="F104" s="157" t="str">
        <f>VLOOKUP(E104,VIP!$A$2:$O15168,2,0)</f>
        <v>DRBR841</v>
      </c>
      <c r="G104" s="157" t="str">
        <f>VLOOKUP(E104,'LISTADO ATM'!$A$2:$B$900,2,0)</f>
        <v xml:space="preserve">ATM CEA </v>
      </c>
      <c r="H104" s="157" t="str">
        <f>VLOOKUP(E104,VIP!$A$2:$O20129,7,FALSE)</f>
        <v>Si</v>
      </c>
      <c r="I104" s="157" t="str">
        <f>VLOOKUP(E104,VIP!$A$2:$O12094,8,FALSE)</f>
        <v>No</v>
      </c>
      <c r="J104" s="157" t="str">
        <f>VLOOKUP(E104,VIP!$A$2:$O12044,8,FALSE)</f>
        <v>No</v>
      </c>
      <c r="K104" s="157" t="str">
        <f>VLOOKUP(E104,VIP!$A$2:$O15618,6,0)</f>
        <v>NO</v>
      </c>
      <c r="L104" s="140" t="s">
        <v>2213</v>
      </c>
      <c r="M104" s="95" t="s">
        <v>2438</v>
      </c>
      <c r="N104" s="95" t="s">
        <v>2608</v>
      </c>
      <c r="O104" s="157" t="s">
        <v>2446</v>
      </c>
      <c r="P104" s="157"/>
      <c r="Q104" s="156" t="s">
        <v>2213</v>
      </c>
    </row>
    <row r="105" spans="1:17" ht="18" x14ac:dyDescent="0.25">
      <c r="A105" s="157" t="str">
        <f>VLOOKUP(E105,'LISTADO ATM'!$A$2:$C$901,3,0)</f>
        <v>DISTRITO NACIONAL</v>
      </c>
      <c r="B105" s="150" t="s">
        <v>2798</v>
      </c>
      <c r="C105" s="96">
        <v>44428.550636574073</v>
      </c>
      <c r="D105" s="96" t="s">
        <v>2441</v>
      </c>
      <c r="E105" s="136">
        <v>325</v>
      </c>
      <c r="F105" s="157" t="str">
        <f>VLOOKUP(E105,VIP!$A$2:$O15167,2,0)</f>
        <v>DRBR325</v>
      </c>
      <c r="G105" s="157" t="str">
        <f>VLOOKUP(E105,'LISTADO ATM'!$A$2:$B$900,2,0)</f>
        <v>ATM Casa Edwin</v>
      </c>
      <c r="H105" s="157" t="str">
        <f>VLOOKUP(E105,VIP!$A$2:$O20128,7,FALSE)</f>
        <v>Si</v>
      </c>
      <c r="I105" s="157" t="str">
        <f>VLOOKUP(E105,VIP!$A$2:$O12093,8,FALSE)</f>
        <v>Si</v>
      </c>
      <c r="J105" s="157" t="str">
        <f>VLOOKUP(E105,VIP!$A$2:$O12043,8,FALSE)</f>
        <v>Si</v>
      </c>
      <c r="K105" s="157" t="str">
        <f>VLOOKUP(E105,VIP!$A$2:$O15617,6,0)</f>
        <v>NO</v>
      </c>
      <c r="L105" s="140" t="s">
        <v>2410</v>
      </c>
      <c r="M105" s="208" t="s">
        <v>2535</v>
      </c>
      <c r="N105" s="95" t="s">
        <v>2444</v>
      </c>
      <c r="O105" s="157" t="s">
        <v>2445</v>
      </c>
      <c r="P105" s="157"/>
      <c r="Q105" s="209" t="s">
        <v>2831</v>
      </c>
    </row>
    <row r="106" spans="1:17" ht="18" x14ac:dyDescent="0.25">
      <c r="A106" s="157" t="str">
        <f>VLOOKUP(E106,'LISTADO ATM'!$A$2:$C$901,3,0)</f>
        <v>DISTRITO NACIONAL</v>
      </c>
      <c r="B106" s="150" t="s">
        <v>2797</v>
      </c>
      <c r="C106" s="96">
        <v>44428.554548611108</v>
      </c>
      <c r="D106" s="96" t="s">
        <v>2441</v>
      </c>
      <c r="E106" s="136">
        <v>744</v>
      </c>
      <c r="F106" s="157" t="str">
        <f>VLOOKUP(E106,VIP!$A$2:$O15166,2,0)</f>
        <v>DRBR289</v>
      </c>
      <c r="G106" s="157" t="str">
        <f>VLOOKUP(E106,'LISTADO ATM'!$A$2:$B$900,2,0)</f>
        <v xml:space="preserve">ATM Multicentro La Sirena Venezuela </v>
      </c>
      <c r="H106" s="157" t="str">
        <f>VLOOKUP(E106,VIP!$A$2:$O20127,7,FALSE)</f>
        <v>Si</v>
      </c>
      <c r="I106" s="157" t="str">
        <f>VLOOKUP(E106,VIP!$A$2:$O12092,8,FALSE)</f>
        <v>Si</v>
      </c>
      <c r="J106" s="157" t="str">
        <f>VLOOKUP(E106,VIP!$A$2:$O12042,8,FALSE)</f>
        <v>Si</v>
      </c>
      <c r="K106" s="157" t="str">
        <f>VLOOKUP(E106,VIP!$A$2:$O15616,6,0)</f>
        <v>SI</v>
      </c>
      <c r="L106" s="140" t="s">
        <v>2434</v>
      </c>
      <c r="M106" s="95" t="s">
        <v>2438</v>
      </c>
      <c r="N106" s="95" t="s">
        <v>2444</v>
      </c>
      <c r="O106" s="157" t="s">
        <v>2445</v>
      </c>
      <c r="P106" s="157"/>
      <c r="Q106" s="156" t="s">
        <v>2434</v>
      </c>
    </row>
    <row r="107" spans="1:17" ht="18" x14ac:dyDescent="0.25">
      <c r="A107" s="157" t="str">
        <f>VLOOKUP(E107,'LISTADO ATM'!$A$2:$C$901,3,0)</f>
        <v>NORTE</v>
      </c>
      <c r="B107" s="150" t="s">
        <v>2796</v>
      </c>
      <c r="C107" s="96">
        <v>44428.556145833332</v>
      </c>
      <c r="D107" s="96" t="s">
        <v>2613</v>
      </c>
      <c r="E107" s="136">
        <v>40</v>
      </c>
      <c r="F107" s="157" t="str">
        <f>VLOOKUP(E107,VIP!$A$2:$O15165,2,0)</f>
        <v>DRBR040</v>
      </c>
      <c r="G107" s="157" t="str">
        <f>VLOOKUP(E107,'LISTADO ATM'!$A$2:$B$900,2,0)</f>
        <v xml:space="preserve">ATM Oficina El Puñal </v>
      </c>
      <c r="H107" s="157" t="str">
        <f>VLOOKUP(E107,VIP!$A$2:$O20126,7,FALSE)</f>
        <v>Si</v>
      </c>
      <c r="I107" s="157" t="str">
        <f>VLOOKUP(E107,VIP!$A$2:$O12091,8,FALSE)</f>
        <v>Si</v>
      </c>
      <c r="J107" s="157" t="str">
        <f>VLOOKUP(E107,VIP!$A$2:$O12041,8,FALSE)</f>
        <v>Si</v>
      </c>
      <c r="K107" s="157" t="str">
        <f>VLOOKUP(E107,VIP!$A$2:$O15615,6,0)</f>
        <v>NO</v>
      </c>
      <c r="L107" s="140" t="s">
        <v>2410</v>
      </c>
      <c r="M107" s="95" t="s">
        <v>2438</v>
      </c>
      <c r="N107" s="95" t="s">
        <v>2444</v>
      </c>
      <c r="O107" s="157" t="s">
        <v>2614</v>
      </c>
      <c r="P107" s="157"/>
      <c r="Q107" s="156" t="s">
        <v>2410</v>
      </c>
    </row>
    <row r="108" spans="1:17" ht="18" x14ac:dyDescent="0.25">
      <c r="A108" s="157" t="str">
        <f>VLOOKUP(E108,'LISTADO ATM'!$A$2:$C$901,3,0)</f>
        <v>DISTRITO NACIONAL</v>
      </c>
      <c r="B108" s="150" t="s">
        <v>2795</v>
      </c>
      <c r="C108" s="96">
        <v>44428.557557870372</v>
      </c>
      <c r="D108" s="96" t="s">
        <v>2441</v>
      </c>
      <c r="E108" s="136">
        <v>524</v>
      </c>
      <c r="F108" s="157" t="str">
        <f>VLOOKUP(E108,VIP!$A$2:$O15164,2,0)</f>
        <v>DRBR524</v>
      </c>
      <c r="G108" s="157" t="str">
        <f>VLOOKUP(E108,'LISTADO ATM'!$A$2:$B$900,2,0)</f>
        <v xml:space="preserve">ATM DNCD </v>
      </c>
      <c r="H108" s="157" t="str">
        <f>VLOOKUP(E108,VIP!$A$2:$O20125,7,FALSE)</f>
        <v>Si</v>
      </c>
      <c r="I108" s="157" t="str">
        <f>VLOOKUP(E108,VIP!$A$2:$O12090,8,FALSE)</f>
        <v>Si</v>
      </c>
      <c r="J108" s="157" t="str">
        <f>VLOOKUP(E108,VIP!$A$2:$O12040,8,FALSE)</f>
        <v>Si</v>
      </c>
      <c r="K108" s="157" t="str">
        <f>VLOOKUP(E108,VIP!$A$2:$O15614,6,0)</f>
        <v>NO</v>
      </c>
      <c r="L108" s="140" t="s">
        <v>2410</v>
      </c>
      <c r="M108" s="95" t="s">
        <v>2438</v>
      </c>
      <c r="N108" s="95" t="s">
        <v>2444</v>
      </c>
      <c r="O108" s="157" t="s">
        <v>2445</v>
      </c>
      <c r="P108" s="157"/>
      <c r="Q108" s="156" t="s">
        <v>2410</v>
      </c>
    </row>
    <row r="109" spans="1:17" ht="18" x14ac:dyDescent="0.25">
      <c r="A109" s="157" t="str">
        <f>VLOOKUP(E109,'LISTADO ATM'!$A$2:$C$901,3,0)</f>
        <v>DISTRITO NACIONAL</v>
      </c>
      <c r="B109" s="150" t="s">
        <v>2794</v>
      </c>
      <c r="C109" s="96">
        <v>44428.558981481481</v>
      </c>
      <c r="D109" s="96" t="s">
        <v>2460</v>
      </c>
      <c r="E109" s="136">
        <v>734</v>
      </c>
      <c r="F109" s="157" t="str">
        <f>VLOOKUP(E109,VIP!$A$2:$O15163,2,0)</f>
        <v>DRBR178</v>
      </c>
      <c r="G109" s="157" t="str">
        <f>VLOOKUP(E109,'LISTADO ATM'!$A$2:$B$900,2,0)</f>
        <v xml:space="preserve">ATM Oficina Independencia I </v>
      </c>
      <c r="H109" s="157" t="str">
        <f>VLOOKUP(E109,VIP!$A$2:$O20124,7,FALSE)</f>
        <v>Si</v>
      </c>
      <c r="I109" s="157" t="str">
        <f>VLOOKUP(E109,VIP!$A$2:$O12089,8,FALSE)</f>
        <v>Si</v>
      </c>
      <c r="J109" s="157" t="str">
        <f>VLOOKUP(E109,VIP!$A$2:$O12039,8,FALSE)</f>
        <v>Si</v>
      </c>
      <c r="K109" s="157" t="str">
        <f>VLOOKUP(E109,VIP!$A$2:$O15613,6,0)</f>
        <v>SI</v>
      </c>
      <c r="L109" s="140" t="s">
        <v>2410</v>
      </c>
      <c r="M109" s="208" t="s">
        <v>2535</v>
      </c>
      <c r="N109" s="95" t="s">
        <v>2444</v>
      </c>
      <c r="O109" s="157" t="s">
        <v>2747</v>
      </c>
      <c r="P109" s="157"/>
      <c r="Q109" s="209" t="s">
        <v>2830</v>
      </c>
    </row>
    <row r="110" spans="1:17" ht="18" x14ac:dyDescent="0.25">
      <c r="A110" s="157" t="str">
        <f>VLOOKUP(E110,'LISTADO ATM'!$A$2:$C$901,3,0)</f>
        <v>DISTRITO NACIONAL</v>
      </c>
      <c r="B110" s="150" t="s">
        <v>2793</v>
      </c>
      <c r="C110" s="96">
        <v>44428.570104166669</v>
      </c>
      <c r="D110" s="96" t="s">
        <v>2174</v>
      </c>
      <c r="E110" s="136">
        <v>490</v>
      </c>
      <c r="F110" s="157" t="str">
        <f>VLOOKUP(E110,VIP!$A$2:$O15162,2,0)</f>
        <v>DRBR490</v>
      </c>
      <c r="G110" s="157" t="str">
        <f>VLOOKUP(E110,'LISTADO ATM'!$A$2:$B$900,2,0)</f>
        <v xml:space="preserve">ATM Hospital Ney Arias Lora </v>
      </c>
      <c r="H110" s="157" t="str">
        <f>VLOOKUP(E110,VIP!$A$2:$O20123,7,FALSE)</f>
        <v>Si</v>
      </c>
      <c r="I110" s="157" t="str">
        <f>VLOOKUP(E110,VIP!$A$2:$O12088,8,FALSE)</f>
        <v>Si</v>
      </c>
      <c r="J110" s="157" t="str">
        <f>VLOOKUP(E110,VIP!$A$2:$O12038,8,FALSE)</f>
        <v>Si</v>
      </c>
      <c r="K110" s="157" t="str">
        <f>VLOOKUP(E110,VIP!$A$2:$O15612,6,0)</f>
        <v>NO</v>
      </c>
      <c r="L110" s="140" t="s">
        <v>2213</v>
      </c>
      <c r="M110" s="95" t="s">
        <v>2438</v>
      </c>
      <c r="N110" s="95" t="s">
        <v>2608</v>
      </c>
      <c r="O110" s="157" t="s">
        <v>2446</v>
      </c>
      <c r="P110" s="157"/>
      <c r="Q110" s="156" t="s">
        <v>2213</v>
      </c>
    </row>
    <row r="111" spans="1:17" ht="18" x14ac:dyDescent="0.25">
      <c r="A111" s="157" t="str">
        <f>VLOOKUP(E111,'LISTADO ATM'!$A$2:$C$901,3,0)</f>
        <v>SUR</v>
      </c>
      <c r="B111" s="150" t="s">
        <v>2792</v>
      </c>
      <c r="C111" s="96">
        <v>44428.593668981484</v>
      </c>
      <c r="D111" s="96" t="s">
        <v>2441</v>
      </c>
      <c r="E111" s="136">
        <v>356</v>
      </c>
      <c r="F111" s="157" t="str">
        <f>VLOOKUP(E111,VIP!$A$2:$O15161,2,0)</f>
        <v>DRBR356</v>
      </c>
      <c r="G111" s="157" t="str">
        <f>VLOOKUP(E111,'LISTADO ATM'!$A$2:$B$900,2,0)</f>
        <v xml:space="preserve">ATM Estación Sigma (San Cristóbal) </v>
      </c>
      <c r="H111" s="157" t="str">
        <f>VLOOKUP(E111,VIP!$A$2:$O20122,7,FALSE)</f>
        <v>Si</v>
      </c>
      <c r="I111" s="157" t="str">
        <f>VLOOKUP(E111,VIP!$A$2:$O12087,8,FALSE)</f>
        <v>Si</v>
      </c>
      <c r="J111" s="157" t="str">
        <f>VLOOKUP(E111,VIP!$A$2:$O12037,8,FALSE)</f>
        <v>Si</v>
      </c>
      <c r="K111" s="157" t="str">
        <f>VLOOKUP(E111,VIP!$A$2:$O15611,6,0)</f>
        <v>NO</v>
      </c>
      <c r="L111" s="140" t="s">
        <v>2410</v>
      </c>
      <c r="M111" s="95" t="s">
        <v>2438</v>
      </c>
      <c r="N111" s="95" t="s">
        <v>2444</v>
      </c>
      <c r="O111" s="157" t="s">
        <v>2445</v>
      </c>
      <c r="P111" s="157"/>
      <c r="Q111" s="156" t="s">
        <v>2410</v>
      </c>
    </row>
    <row r="112" spans="1:17" ht="18" x14ac:dyDescent="0.25">
      <c r="A112" s="157" t="str">
        <f>VLOOKUP(E112,'LISTADO ATM'!$A$2:$C$901,3,0)</f>
        <v>DISTRITO NACIONAL</v>
      </c>
      <c r="B112" s="150" t="s">
        <v>2791</v>
      </c>
      <c r="C112" s="96">
        <v>44428.595625000002</v>
      </c>
      <c r="D112" s="96" t="s">
        <v>2441</v>
      </c>
      <c r="E112" s="136">
        <v>113</v>
      </c>
      <c r="F112" s="157" t="str">
        <f>VLOOKUP(E112,VIP!$A$2:$O15160,2,0)</f>
        <v>DRBR113</v>
      </c>
      <c r="G112" s="157" t="str">
        <f>VLOOKUP(E112,'LISTADO ATM'!$A$2:$B$900,2,0)</f>
        <v xml:space="preserve">ATM Autoservicio Atalaya del Mar </v>
      </c>
      <c r="H112" s="157" t="str">
        <f>VLOOKUP(E112,VIP!$A$2:$O20121,7,FALSE)</f>
        <v>Si</v>
      </c>
      <c r="I112" s="157" t="str">
        <f>VLOOKUP(E112,VIP!$A$2:$O12086,8,FALSE)</f>
        <v>No</v>
      </c>
      <c r="J112" s="157" t="str">
        <f>VLOOKUP(E112,VIP!$A$2:$O12036,8,FALSE)</f>
        <v>No</v>
      </c>
      <c r="K112" s="157" t="str">
        <f>VLOOKUP(E112,VIP!$A$2:$O15610,6,0)</f>
        <v>NO</v>
      </c>
      <c r="L112" s="140" t="s">
        <v>2625</v>
      </c>
      <c r="M112" s="208" t="s">
        <v>2535</v>
      </c>
      <c r="N112" s="95" t="s">
        <v>2444</v>
      </c>
      <c r="O112" s="157" t="s">
        <v>2445</v>
      </c>
      <c r="P112" s="157"/>
      <c r="Q112" s="209" t="s">
        <v>2827</v>
      </c>
    </row>
    <row r="113" spans="1:17" ht="18" x14ac:dyDescent="0.25">
      <c r="A113" s="157" t="str">
        <f>VLOOKUP(E113,'LISTADO ATM'!$A$2:$C$901,3,0)</f>
        <v>ESTE</v>
      </c>
      <c r="B113" s="150" t="s">
        <v>2790</v>
      </c>
      <c r="C113" s="96">
        <v>44428.599317129629</v>
      </c>
      <c r="D113" s="96" t="s">
        <v>2174</v>
      </c>
      <c r="E113" s="136">
        <v>680</v>
      </c>
      <c r="F113" s="157" t="str">
        <f>VLOOKUP(E113,VIP!$A$2:$O15159,2,0)</f>
        <v>DRBR680</v>
      </c>
      <c r="G113" s="157" t="str">
        <f>VLOOKUP(E113,'LISTADO ATM'!$A$2:$B$900,2,0)</f>
        <v>ATM Hotel Royalton</v>
      </c>
      <c r="H113" s="157" t="str">
        <f>VLOOKUP(E113,VIP!$A$2:$O20120,7,FALSE)</f>
        <v>NO</v>
      </c>
      <c r="I113" s="157" t="str">
        <f>VLOOKUP(E113,VIP!$A$2:$O12085,8,FALSE)</f>
        <v>NO</v>
      </c>
      <c r="J113" s="157" t="str">
        <f>VLOOKUP(E113,VIP!$A$2:$O12035,8,FALSE)</f>
        <v>NO</v>
      </c>
      <c r="K113" s="157" t="str">
        <f>VLOOKUP(E113,VIP!$A$2:$O15609,6,0)</f>
        <v>NO</v>
      </c>
      <c r="L113" s="140" t="s">
        <v>2213</v>
      </c>
      <c r="M113" s="95" t="s">
        <v>2438</v>
      </c>
      <c r="N113" s="95" t="s">
        <v>2444</v>
      </c>
      <c r="O113" s="157" t="s">
        <v>2446</v>
      </c>
      <c r="P113" s="157"/>
      <c r="Q113" s="156" t="s">
        <v>2213</v>
      </c>
    </row>
    <row r="114" spans="1:17" ht="18" x14ac:dyDescent="0.25">
      <c r="A114" s="157" t="str">
        <f>VLOOKUP(E114,'LISTADO ATM'!$A$2:$C$901,3,0)</f>
        <v>NORTE</v>
      </c>
      <c r="B114" s="150" t="s">
        <v>2789</v>
      </c>
      <c r="C114" s="96">
        <v>44428.600243055553</v>
      </c>
      <c r="D114" s="96" t="s">
        <v>2613</v>
      </c>
      <c r="E114" s="136">
        <v>937</v>
      </c>
      <c r="F114" s="157" t="str">
        <f>VLOOKUP(E114,VIP!$A$2:$O15158,2,0)</f>
        <v>DRBR937</v>
      </c>
      <c r="G114" s="157" t="str">
        <f>VLOOKUP(E114,'LISTADO ATM'!$A$2:$B$900,2,0)</f>
        <v xml:space="preserve">ATM Autobanco Oficina La Vega II </v>
      </c>
      <c r="H114" s="157" t="str">
        <f>VLOOKUP(E114,VIP!$A$2:$O20119,7,FALSE)</f>
        <v>Si</v>
      </c>
      <c r="I114" s="157" t="str">
        <f>VLOOKUP(E114,VIP!$A$2:$O12084,8,FALSE)</f>
        <v>Si</v>
      </c>
      <c r="J114" s="157" t="str">
        <f>VLOOKUP(E114,VIP!$A$2:$O12034,8,FALSE)</f>
        <v>Si</v>
      </c>
      <c r="K114" s="157" t="str">
        <f>VLOOKUP(E114,VIP!$A$2:$O15608,6,0)</f>
        <v>NO</v>
      </c>
      <c r="L114" s="140" t="s">
        <v>2625</v>
      </c>
      <c r="M114" s="95" t="s">
        <v>2438</v>
      </c>
      <c r="N114" s="95" t="s">
        <v>2444</v>
      </c>
      <c r="O114" s="157" t="s">
        <v>2614</v>
      </c>
      <c r="P114" s="157"/>
      <c r="Q114" s="156" t="s">
        <v>2625</v>
      </c>
    </row>
    <row r="115" spans="1:17" ht="18" x14ac:dyDescent="0.25">
      <c r="A115" s="157" t="str">
        <f>VLOOKUP(E115,'LISTADO ATM'!$A$2:$C$901,3,0)</f>
        <v>SUR</v>
      </c>
      <c r="B115" s="150" t="s">
        <v>2788</v>
      </c>
      <c r="C115" s="96">
        <v>44428.602453703701</v>
      </c>
      <c r="D115" s="96" t="s">
        <v>2460</v>
      </c>
      <c r="E115" s="136">
        <v>984</v>
      </c>
      <c r="F115" s="157" t="str">
        <f>VLOOKUP(E115,VIP!$A$2:$O15157,2,0)</f>
        <v>DRBR984</v>
      </c>
      <c r="G115" s="157" t="str">
        <f>VLOOKUP(E115,'LISTADO ATM'!$A$2:$B$900,2,0)</f>
        <v xml:space="preserve">ATM Oficina Neiba II </v>
      </c>
      <c r="H115" s="157" t="str">
        <f>VLOOKUP(E115,VIP!$A$2:$O20118,7,FALSE)</f>
        <v>Si</v>
      </c>
      <c r="I115" s="157" t="str">
        <f>VLOOKUP(E115,VIP!$A$2:$O12083,8,FALSE)</f>
        <v>Si</v>
      </c>
      <c r="J115" s="157" t="str">
        <f>VLOOKUP(E115,VIP!$A$2:$O12033,8,FALSE)</f>
        <v>Si</v>
      </c>
      <c r="K115" s="157" t="str">
        <f>VLOOKUP(E115,VIP!$A$2:$O15607,6,0)</f>
        <v>NO</v>
      </c>
      <c r="L115" s="140" t="s">
        <v>2410</v>
      </c>
      <c r="M115" s="95" t="s">
        <v>2438</v>
      </c>
      <c r="N115" s="95" t="s">
        <v>2444</v>
      </c>
      <c r="O115" s="157" t="s">
        <v>2747</v>
      </c>
      <c r="P115" s="157"/>
      <c r="Q115" s="156" t="s">
        <v>2410</v>
      </c>
    </row>
    <row r="116" spans="1:17" ht="18" x14ac:dyDescent="0.25">
      <c r="A116" s="157" t="str">
        <f>VLOOKUP(E116,'LISTADO ATM'!$A$2:$C$901,3,0)</f>
        <v>DISTRITO NACIONAL</v>
      </c>
      <c r="B116" s="150" t="s">
        <v>2787</v>
      </c>
      <c r="C116" s="96">
        <v>44428.602719907409</v>
      </c>
      <c r="D116" s="96" t="s">
        <v>2174</v>
      </c>
      <c r="E116" s="136">
        <v>718</v>
      </c>
      <c r="F116" s="157" t="str">
        <f>VLOOKUP(E116,VIP!$A$2:$O15156,2,0)</f>
        <v>DRBR24Y</v>
      </c>
      <c r="G116" s="157" t="str">
        <f>VLOOKUP(E116,'LISTADO ATM'!$A$2:$B$900,2,0)</f>
        <v xml:space="preserve">ATM Feria Ganadera </v>
      </c>
      <c r="H116" s="157" t="str">
        <f>VLOOKUP(E116,VIP!$A$2:$O20117,7,FALSE)</f>
        <v>Si</v>
      </c>
      <c r="I116" s="157" t="str">
        <f>VLOOKUP(E116,VIP!$A$2:$O12082,8,FALSE)</f>
        <v>Si</v>
      </c>
      <c r="J116" s="157" t="str">
        <f>VLOOKUP(E116,VIP!$A$2:$O12032,8,FALSE)</f>
        <v>Si</v>
      </c>
      <c r="K116" s="157" t="str">
        <f>VLOOKUP(E116,VIP!$A$2:$O15606,6,0)</f>
        <v>NO</v>
      </c>
      <c r="L116" s="140" t="s">
        <v>2213</v>
      </c>
      <c r="M116" s="208" t="s">
        <v>2535</v>
      </c>
      <c r="N116" s="95" t="s">
        <v>2444</v>
      </c>
      <c r="O116" s="157" t="s">
        <v>2446</v>
      </c>
      <c r="P116" s="157"/>
      <c r="Q116" s="209" t="s">
        <v>2820</v>
      </c>
    </row>
    <row r="117" spans="1:17" ht="18" x14ac:dyDescent="0.25">
      <c r="A117" s="157" t="str">
        <f>VLOOKUP(E117,'LISTADO ATM'!$A$2:$C$901,3,0)</f>
        <v>ESTE</v>
      </c>
      <c r="B117" s="150" t="s">
        <v>2786</v>
      </c>
      <c r="C117" s="96">
        <v>44428.605173611111</v>
      </c>
      <c r="D117" s="96" t="s">
        <v>2174</v>
      </c>
      <c r="E117" s="136">
        <v>608</v>
      </c>
      <c r="F117" s="157" t="str">
        <f>VLOOKUP(E117,VIP!$A$2:$O15155,2,0)</f>
        <v>DRBR305</v>
      </c>
      <c r="G117" s="157" t="str">
        <f>VLOOKUP(E117,'LISTADO ATM'!$A$2:$B$900,2,0)</f>
        <v xml:space="preserve">ATM Oficina Jumbo (San Pedro) </v>
      </c>
      <c r="H117" s="157" t="str">
        <f>VLOOKUP(E117,VIP!$A$2:$O20116,7,FALSE)</f>
        <v>Si</v>
      </c>
      <c r="I117" s="157" t="str">
        <f>VLOOKUP(E117,VIP!$A$2:$O12081,8,FALSE)</f>
        <v>Si</v>
      </c>
      <c r="J117" s="157" t="str">
        <f>VLOOKUP(E117,VIP!$A$2:$O12031,8,FALSE)</f>
        <v>Si</v>
      </c>
      <c r="K117" s="157" t="str">
        <f>VLOOKUP(E117,VIP!$A$2:$O15605,6,0)</f>
        <v>SI</v>
      </c>
      <c r="L117" s="140" t="s">
        <v>2213</v>
      </c>
      <c r="M117" s="95" t="s">
        <v>2438</v>
      </c>
      <c r="N117" s="95" t="s">
        <v>2444</v>
      </c>
      <c r="O117" s="157" t="s">
        <v>2446</v>
      </c>
      <c r="P117" s="157"/>
      <c r="Q117" s="156" t="s">
        <v>2213</v>
      </c>
    </row>
    <row r="118" spans="1:17" ht="18" x14ac:dyDescent="0.25">
      <c r="A118" s="157" t="str">
        <f>VLOOKUP(E118,'LISTADO ATM'!$A$2:$C$901,3,0)</f>
        <v>ESTE</v>
      </c>
      <c r="B118" s="150" t="s">
        <v>2785</v>
      </c>
      <c r="C118" s="96">
        <v>44428.626006944447</v>
      </c>
      <c r="D118" s="96" t="s">
        <v>2174</v>
      </c>
      <c r="E118" s="136">
        <v>158</v>
      </c>
      <c r="F118" s="157" t="str">
        <f>VLOOKUP(E118,VIP!$A$2:$O15154,2,0)</f>
        <v>DRBR158</v>
      </c>
      <c r="G118" s="157" t="str">
        <f>VLOOKUP(E118,'LISTADO ATM'!$A$2:$B$900,2,0)</f>
        <v xml:space="preserve">ATM Oficina Romana Norte </v>
      </c>
      <c r="H118" s="157" t="str">
        <f>VLOOKUP(E118,VIP!$A$2:$O20115,7,FALSE)</f>
        <v>Si</v>
      </c>
      <c r="I118" s="157" t="str">
        <f>VLOOKUP(E118,VIP!$A$2:$O12080,8,FALSE)</f>
        <v>Si</v>
      </c>
      <c r="J118" s="157" t="str">
        <f>VLOOKUP(E118,VIP!$A$2:$O12030,8,FALSE)</f>
        <v>Si</v>
      </c>
      <c r="K118" s="157" t="str">
        <f>VLOOKUP(E118,VIP!$A$2:$O15604,6,0)</f>
        <v>SI</v>
      </c>
      <c r="L118" s="140" t="s">
        <v>2617</v>
      </c>
      <c r="M118" s="95" t="s">
        <v>2438</v>
      </c>
      <c r="N118" s="95" t="s">
        <v>2444</v>
      </c>
      <c r="O118" s="157" t="s">
        <v>2446</v>
      </c>
      <c r="P118" s="157" t="s">
        <v>2682</v>
      </c>
      <c r="Q118" s="156" t="s">
        <v>2617</v>
      </c>
    </row>
    <row r="119" spans="1:17" ht="18" x14ac:dyDescent="0.25">
      <c r="A119" s="157" t="str">
        <f>VLOOKUP(E119,'LISTADO ATM'!$A$2:$C$901,3,0)</f>
        <v>DISTRITO NACIONAL</v>
      </c>
      <c r="B119" s="150" t="s">
        <v>2810</v>
      </c>
      <c r="C119" s="96">
        <v>44428.62699074074</v>
      </c>
      <c r="D119" s="96" t="s">
        <v>2460</v>
      </c>
      <c r="E119" s="136">
        <v>755</v>
      </c>
      <c r="F119" s="157" t="str">
        <f>VLOOKUP(E119,VIP!$A$2:$O15178,2,0)</f>
        <v>DRBR755</v>
      </c>
      <c r="G119" s="157" t="str">
        <f>VLOOKUP(E119,'LISTADO ATM'!$A$2:$B$900,2,0)</f>
        <v xml:space="preserve">ATM Oficina Galería del Este (Plaza) </v>
      </c>
      <c r="H119" s="157" t="str">
        <f>VLOOKUP(E119,VIP!$A$2:$O20139,7,FALSE)</f>
        <v>Si</v>
      </c>
      <c r="I119" s="157" t="str">
        <f>VLOOKUP(E119,VIP!$A$2:$O12104,8,FALSE)</f>
        <v>Si</v>
      </c>
      <c r="J119" s="157" t="str">
        <f>VLOOKUP(E119,VIP!$A$2:$O12054,8,FALSE)</f>
        <v>Si</v>
      </c>
      <c r="K119" s="157" t="str">
        <f>VLOOKUP(E119,VIP!$A$2:$O15628,6,0)</f>
        <v>NO</v>
      </c>
      <c r="L119" s="140" t="s">
        <v>2753</v>
      </c>
      <c r="M119" s="208" t="s">
        <v>2535</v>
      </c>
      <c r="N119" s="208" t="s">
        <v>2754</v>
      </c>
      <c r="O119" s="157" t="s">
        <v>2755</v>
      </c>
      <c r="P119" s="157" t="s">
        <v>2761</v>
      </c>
      <c r="Q119" s="209" t="s">
        <v>2753</v>
      </c>
    </row>
    <row r="120" spans="1:17" ht="18" x14ac:dyDescent="0.25">
      <c r="A120" s="157" t="str">
        <f>VLOOKUP(E120,'LISTADO ATM'!$A$2:$C$901,3,0)</f>
        <v>DISTRITO NACIONAL</v>
      </c>
      <c r="B120" s="150" t="s">
        <v>2784</v>
      </c>
      <c r="C120" s="96">
        <v>44428.627696759257</v>
      </c>
      <c r="D120" s="96" t="s">
        <v>2441</v>
      </c>
      <c r="E120" s="136">
        <v>441</v>
      </c>
      <c r="F120" s="157" t="str">
        <f>VLOOKUP(E120,VIP!$A$2:$O15153,2,0)</f>
        <v>DRBR441</v>
      </c>
      <c r="G120" s="157" t="str">
        <f>VLOOKUP(E120,'LISTADO ATM'!$A$2:$B$900,2,0)</f>
        <v>ATM Estacion de Servicio Romulo Betancour</v>
      </c>
      <c r="H120" s="157" t="str">
        <f>VLOOKUP(E120,VIP!$A$2:$O20114,7,FALSE)</f>
        <v>NO</v>
      </c>
      <c r="I120" s="157" t="str">
        <f>VLOOKUP(E120,VIP!$A$2:$O12079,8,FALSE)</f>
        <v>NO</v>
      </c>
      <c r="J120" s="157" t="str">
        <f>VLOOKUP(E120,VIP!$A$2:$O12029,8,FALSE)</f>
        <v>NO</v>
      </c>
      <c r="K120" s="157" t="str">
        <f>VLOOKUP(E120,VIP!$A$2:$O15603,6,0)</f>
        <v>NO</v>
      </c>
      <c r="L120" s="140" t="s">
        <v>2410</v>
      </c>
      <c r="M120" s="95" t="s">
        <v>2438</v>
      </c>
      <c r="N120" s="95" t="s">
        <v>2444</v>
      </c>
      <c r="O120" s="157" t="s">
        <v>2445</v>
      </c>
      <c r="P120" s="157"/>
      <c r="Q120" s="156" t="s">
        <v>2410</v>
      </c>
    </row>
    <row r="121" spans="1:17" ht="18" x14ac:dyDescent="0.25">
      <c r="A121" s="157" t="str">
        <f>VLOOKUP(E121,'LISTADO ATM'!$A$2:$C$901,3,0)</f>
        <v>DISTRITO NACIONAL</v>
      </c>
      <c r="B121" s="150" t="s">
        <v>2809</v>
      </c>
      <c r="C121" s="96">
        <v>44428.627696759257</v>
      </c>
      <c r="D121" s="96" t="s">
        <v>2460</v>
      </c>
      <c r="E121" s="136">
        <v>818</v>
      </c>
      <c r="F121" s="157" t="str">
        <f>VLOOKUP(E121,VIP!$A$2:$O15177,2,0)</f>
        <v>DRBR818</v>
      </c>
      <c r="G121" s="157" t="str">
        <f>VLOOKUP(E121,'LISTADO ATM'!$A$2:$B$900,2,0)</f>
        <v xml:space="preserve">ATM Juridicción Inmobiliaria </v>
      </c>
      <c r="H121" s="157" t="str">
        <f>VLOOKUP(E121,VIP!$A$2:$O20138,7,FALSE)</f>
        <v>No</v>
      </c>
      <c r="I121" s="157" t="str">
        <f>VLOOKUP(E121,VIP!$A$2:$O12103,8,FALSE)</f>
        <v>No</v>
      </c>
      <c r="J121" s="157" t="str">
        <f>VLOOKUP(E121,VIP!$A$2:$O12053,8,FALSE)</f>
        <v>No</v>
      </c>
      <c r="K121" s="157" t="str">
        <f>VLOOKUP(E121,VIP!$A$2:$O15627,6,0)</f>
        <v>NO</v>
      </c>
      <c r="L121" s="140" t="s">
        <v>2753</v>
      </c>
      <c r="M121" s="208" t="s">
        <v>2535</v>
      </c>
      <c r="N121" s="208" t="s">
        <v>2754</v>
      </c>
      <c r="O121" s="157" t="s">
        <v>2755</v>
      </c>
      <c r="P121" s="157" t="s">
        <v>2761</v>
      </c>
      <c r="Q121" s="209" t="s">
        <v>2753</v>
      </c>
    </row>
    <row r="122" spans="1:17" ht="18" x14ac:dyDescent="0.25">
      <c r="A122" s="157" t="str">
        <f>VLOOKUP(E122,'LISTADO ATM'!$A$2:$C$901,3,0)</f>
        <v>ESTE</v>
      </c>
      <c r="B122" s="150" t="s">
        <v>2808</v>
      </c>
      <c r="C122" s="96">
        <v>44428.628321759257</v>
      </c>
      <c r="D122" s="96" t="s">
        <v>2460</v>
      </c>
      <c r="E122" s="136">
        <v>612</v>
      </c>
      <c r="F122" s="157" t="str">
        <f>VLOOKUP(E122,VIP!$A$2:$O15176,2,0)</f>
        <v>DRBR220</v>
      </c>
      <c r="G122" s="157" t="str">
        <f>VLOOKUP(E122,'LISTADO ATM'!$A$2:$B$900,2,0)</f>
        <v xml:space="preserve">ATM Plaza Orense (La Romana) </v>
      </c>
      <c r="H122" s="157" t="str">
        <f>VLOOKUP(E122,VIP!$A$2:$O20137,7,FALSE)</f>
        <v>Si</v>
      </c>
      <c r="I122" s="157" t="str">
        <f>VLOOKUP(E122,VIP!$A$2:$O12102,8,FALSE)</f>
        <v>Si</v>
      </c>
      <c r="J122" s="157" t="str">
        <f>VLOOKUP(E122,VIP!$A$2:$O12052,8,FALSE)</f>
        <v>Si</v>
      </c>
      <c r="K122" s="157" t="str">
        <f>VLOOKUP(E122,VIP!$A$2:$O15626,6,0)</f>
        <v>NO</v>
      </c>
      <c r="L122" s="140" t="s">
        <v>2753</v>
      </c>
      <c r="M122" s="208" t="s">
        <v>2535</v>
      </c>
      <c r="N122" s="208" t="s">
        <v>2754</v>
      </c>
      <c r="O122" s="157" t="s">
        <v>2755</v>
      </c>
      <c r="P122" s="157" t="s">
        <v>2761</v>
      </c>
      <c r="Q122" s="209" t="s">
        <v>2753</v>
      </c>
    </row>
    <row r="123" spans="1:17" ht="18" x14ac:dyDescent="0.25">
      <c r="A123" s="157" t="str">
        <f>VLOOKUP(E123,'LISTADO ATM'!$A$2:$C$901,3,0)</f>
        <v>SUR</v>
      </c>
      <c r="B123" s="150" t="s">
        <v>2807</v>
      </c>
      <c r="C123" s="96">
        <v>44428.628738425927</v>
      </c>
      <c r="D123" s="96" t="s">
        <v>2460</v>
      </c>
      <c r="E123" s="136">
        <v>584</v>
      </c>
      <c r="F123" s="157" t="str">
        <f>VLOOKUP(E123,VIP!$A$2:$O15175,2,0)</f>
        <v>DRBR404</v>
      </c>
      <c r="G123" s="157" t="str">
        <f>VLOOKUP(E123,'LISTADO ATM'!$A$2:$B$900,2,0)</f>
        <v xml:space="preserve">ATM Oficina San Cristóbal I </v>
      </c>
      <c r="H123" s="157" t="str">
        <f>VLOOKUP(E123,VIP!$A$2:$O20136,7,FALSE)</f>
        <v>Si</v>
      </c>
      <c r="I123" s="157" t="str">
        <f>VLOOKUP(E123,VIP!$A$2:$O12101,8,FALSE)</f>
        <v>Si</v>
      </c>
      <c r="J123" s="157" t="str">
        <f>VLOOKUP(E123,VIP!$A$2:$O12051,8,FALSE)</f>
        <v>Si</v>
      </c>
      <c r="K123" s="157" t="str">
        <f>VLOOKUP(E123,VIP!$A$2:$O15625,6,0)</f>
        <v>SI</v>
      </c>
      <c r="L123" s="140" t="s">
        <v>2617</v>
      </c>
      <c r="M123" s="208" t="s">
        <v>2535</v>
      </c>
      <c r="N123" s="208" t="s">
        <v>2754</v>
      </c>
      <c r="O123" s="157" t="s">
        <v>2755</v>
      </c>
      <c r="P123" s="157" t="s">
        <v>2760</v>
      </c>
      <c r="Q123" s="209" t="s">
        <v>2617</v>
      </c>
    </row>
    <row r="124" spans="1:17" ht="18" x14ac:dyDescent="0.25">
      <c r="A124" s="157" t="str">
        <f>VLOOKUP(E124,'LISTADO ATM'!$A$2:$C$901,3,0)</f>
        <v>NORTE</v>
      </c>
      <c r="B124" s="150" t="s">
        <v>2806</v>
      </c>
      <c r="C124" s="96">
        <v>44428.629328703704</v>
      </c>
      <c r="D124" s="96" t="s">
        <v>2460</v>
      </c>
      <c r="E124" s="136">
        <v>463</v>
      </c>
      <c r="F124" s="157" t="str">
        <f>VLOOKUP(E124,VIP!$A$2:$O15174,2,0)</f>
        <v>DRBR463</v>
      </c>
      <c r="G124" s="157" t="str">
        <f>VLOOKUP(E124,'LISTADO ATM'!$A$2:$B$900,2,0)</f>
        <v xml:space="preserve">ATM La Sirena El Embrujo </v>
      </c>
      <c r="H124" s="157" t="str">
        <f>VLOOKUP(E124,VIP!$A$2:$O20135,7,FALSE)</f>
        <v>Si</v>
      </c>
      <c r="I124" s="157" t="str">
        <f>VLOOKUP(E124,VIP!$A$2:$O12100,8,FALSE)</f>
        <v>Si</v>
      </c>
      <c r="J124" s="157" t="str">
        <f>VLOOKUP(E124,VIP!$A$2:$O12050,8,FALSE)</f>
        <v>Si</v>
      </c>
      <c r="K124" s="157" t="str">
        <f>VLOOKUP(E124,VIP!$A$2:$O15624,6,0)</f>
        <v>NO</v>
      </c>
      <c r="L124" s="140" t="s">
        <v>2753</v>
      </c>
      <c r="M124" s="208" t="s">
        <v>2535</v>
      </c>
      <c r="N124" s="208" t="s">
        <v>2754</v>
      </c>
      <c r="O124" s="157" t="s">
        <v>2755</v>
      </c>
      <c r="P124" s="157" t="s">
        <v>2761</v>
      </c>
      <c r="Q124" s="209" t="s">
        <v>2753</v>
      </c>
    </row>
    <row r="125" spans="1:17" ht="18" x14ac:dyDescent="0.25">
      <c r="A125" s="157" t="str">
        <f>VLOOKUP(E125,'LISTADO ATM'!$A$2:$C$901,3,0)</f>
        <v>ESTE</v>
      </c>
      <c r="B125" s="150" t="s">
        <v>2805</v>
      </c>
      <c r="C125" s="96">
        <v>44428.629826388889</v>
      </c>
      <c r="D125" s="96" t="s">
        <v>2460</v>
      </c>
      <c r="E125" s="136">
        <v>612</v>
      </c>
      <c r="F125" s="157" t="str">
        <f>VLOOKUP(E125,VIP!$A$2:$O15173,2,0)</f>
        <v>DRBR220</v>
      </c>
      <c r="G125" s="157" t="str">
        <f>VLOOKUP(E125,'LISTADO ATM'!$A$2:$B$900,2,0)</f>
        <v xml:space="preserve">ATM Plaza Orense (La Romana) </v>
      </c>
      <c r="H125" s="157" t="str">
        <f>VLOOKUP(E125,VIP!$A$2:$O20134,7,FALSE)</f>
        <v>Si</v>
      </c>
      <c r="I125" s="157" t="str">
        <f>VLOOKUP(E125,VIP!$A$2:$O12099,8,FALSE)</f>
        <v>Si</v>
      </c>
      <c r="J125" s="157" t="str">
        <f>VLOOKUP(E125,VIP!$A$2:$O12049,8,FALSE)</f>
        <v>Si</v>
      </c>
      <c r="K125" s="157" t="str">
        <f>VLOOKUP(E125,VIP!$A$2:$O15623,6,0)</f>
        <v>NO</v>
      </c>
      <c r="L125" s="140" t="s">
        <v>2617</v>
      </c>
      <c r="M125" s="208" t="s">
        <v>2535</v>
      </c>
      <c r="N125" s="208" t="s">
        <v>2754</v>
      </c>
      <c r="O125" s="157" t="s">
        <v>2755</v>
      </c>
      <c r="P125" s="157" t="s">
        <v>2760</v>
      </c>
      <c r="Q125" s="209" t="s">
        <v>2617</v>
      </c>
    </row>
    <row r="126" spans="1:17" ht="18" x14ac:dyDescent="0.25">
      <c r="A126" s="157" t="str">
        <f>VLOOKUP(E126,'LISTADO ATM'!$A$2:$C$901,3,0)</f>
        <v>NORTE</v>
      </c>
      <c r="B126" s="150" t="s">
        <v>2783</v>
      </c>
      <c r="C126" s="96">
        <v>44428.630787037036</v>
      </c>
      <c r="D126" s="96" t="s">
        <v>2175</v>
      </c>
      <c r="E126" s="136">
        <v>3</v>
      </c>
      <c r="F126" s="157" t="str">
        <f>VLOOKUP(E126,VIP!$A$2:$O15152,2,0)</f>
        <v>DRBR003</v>
      </c>
      <c r="G126" s="157" t="str">
        <f>VLOOKUP(E126,'LISTADO ATM'!$A$2:$B$900,2,0)</f>
        <v>ATM Autoservicio La Vega Real</v>
      </c>
      <c r="H126" s="157" t="str">
        <f>VLOOKUP(E126,VIP!$A$2:$O20113,7,FALSE)</f>
        <v>Si</v>
      </c>
      <c r="I126" s="157" t="str">
        <f>VLOOKUP(E126,VIP!$A$2:$O12078,8,FALSE)</f>
        <v>Si</v>
      </c>
      <c r="J126" s="157" t="str">
        <f>VLOOKUP(E126,VIP!$A$2:$O12028,8,FALSE)</f>
        <v>Si</v>
      </c>
      <c r="K126" s="157" t="str">
        <f>VLOOKUP(E126,VIP!$A$2:$O15602,6,0)</f>
        <v>NO</v>
      </c>
      <c r="L126" s="140" t="s">
        <v>2829</v>
      </c>
      <c r="M126" s="95" t="s">
        <v>2438</v>
      </c>
      <c r="N126" s="95" t="s">
        <v>2444</v>
      </c>
      <c r="O126" s="157" t="s">
        <v>2583</v>
      </c>
      <c r="P126" s="157" t="s">
        <v>2682</v>
      </c>
      <c r="Q126" s="156" t="s">
        <v>2829</v>
      </c>
    </row>
    <row r="127" spans="1:17" ht="18" x14ac:dyDescent="0.25">
      <c r="A127" s="157" t="str">
        <f>VLOOKUP(E127,'LISTADO ATM'!$A$2:$C$901,3,0)</f>
        <v>NORTE</v>
      </c>
      <c r="B127" s="150" t="s">
        <v>2782</v>
      </c>
      <c r="C127" s="96">
        <v>44428.631631944445</v>
      </c>
      <c r="D127" s="96" t="s">
        <v>2175</v>
      </c>
      <c r="E127" s="136">
        <v>903</v>
      </c>
      <c r="F127" s="157" t="str">
        <f>VLOOKUP(E127,VIP!$A$2:$O15151,2,0)</f>
        <v>DRBR903</v>
      </c>
      <c r="G127" s="157" t="str">
        <f>VLOOKUP(E127,'LISTADO ATM'!$A$2:$B$900,2,0)</f>
        <v xml:space="preserve">ATM Oficina La Vega Real I </v>
      </c>
      <c r="H127" s="157" t="str">
        <f>VLOOKUP(E127,VIP!$A$2:$O20112,7,FALSE)</f>
        <v>Si</v>
      </c>
      <c r="I127" s="157" t="str">
        <f>VLOOKUP(E127,VIP!$A$2:$O12077,8,FALSE)</f>
        <v>Si</v>
      </c>
      <c r="J127" s="157" t="str">
        <f>VLOOKUP(E127,VIP!$A$2:$O12027,8,FALSE)</f>
        <v>Si</v>
      </c>
      <c r="K127" s="157" t="str">
        <f>VLOOKUP(E127,VIP!$A$2:$O15601,6,0)</f>
        <v>NO</v>
      </c>
      <c r="L127" s="140" t="s">
        <v>2828</v>
      </c>
      <c r="M127" s="208" t="s">
        <v>2535</v>
      </c>
      <c r="N127" s="95" t="s">
        <v>2444</v>
      </c>
      <c r="O127" s="157" t="s">
        <v>2583</v>
      </c>
      <c r="P127" s="157" t="s">
        <v>2682</v>
      </c>
      <c r="Q127" s="209" t="s">
        <v>2833</v>
      </c>
    </row>
    <row r="128" spans="1:17" ht="18" x14ac:dyDescent="0.25">
      <c r="A128" s="157" t="str">
        <f>VLOOKUP(E128,'LISTADO ATM'!$A$2:$C$901,3,0)</f>
        <v>DISTRITO NACIONAL</v>
      </c>
      <c r="B128" s="150" t="s">
        <v>2804</v>
      </c>
      <c r="C128" s="96">
        <v>44428.632673611108</v>
      </c>
      <c r="D128" s="96" t="s">
        <v>2460</v>
      </c>
      <c r="E128" s="136">
        <v>574</v>
      </c>
      <c r="F128" s="157" t="str">
        <f>VLOOKUP(E128,VIP!$A$2:$O15172,2,0)</f>
        <v>DRBR080</v>
      </c>
      <c r="G128" s="157" t="str">
        <f>VLOOKUP(E128,'LISTADO ATM'!$A$2:$B$900,2,0)</f>
        <v xml:space="preserve">ATM Club Obras Públicas </v>
      </c>
      <c r="H128" s="157" t="str">
        <f>VLOOKUP(E128,VIP!$A$2:$O20133,7,FALSE)</f>
        <v>Si</v>
      </c>
      <c r="I128" s="157" t="str">
        <f>VLOOKUP(E128,VIP!$A$2:$O12098,8,FALSE)</f>
        <v>Si</v>
      </c>
      <c r="J128" s="157" t="str">
        <f>VLOOKUP(E128,VIP!$A$2:$O12048,8,FALSE)</f>
        <v>Si</v>
      </c>
      <c r="K128" s="157" t="str">
        <f>VLOOKUP(E128,VIP!$A$2:$O15622,6,0)</f>
        <v>NO</v>
      </c>
      <c r="L128" s="140" t="s">
        <v>2753</v>
      </c>
      <c r="M128" s="208" t="s">
        <v>2535</v>
      </c>
      <c r="N128" s="208" t="s">
        <v>2754</v>
      </c>
      <c r="O128" s="157" t="s">
        <v>2755</v>
      </c>
      <c r="P128" s="157" t="s">
        <v>2761</v>
      </c>
      <c r="Q128" s="209" t="s">
        <v>2753</v>
      </c>
    </row>
    <row r="129" spans="1:17" ht="18" x14ac:dyDescent="0.25">
      <c r="A129" s="157" t="str">
        <f>VLOOKUP(E129,'LISTADO ATM'!$A$2:$C$901,3,0)</f>
        <v>SUR</v>
      </c>
      <c r="B129" s="150" t="s">
        <v>2818</v>
      </c>
      <c r="C129" s="96">
        <v>44428.634108796294</v>
      </c>
      <c r="D129" s="96" t="s">
        <v>2460</v>
      </c>
      <c r="E129" s="136">
        <v>103</v>
      </c>
      <c r="F129" s="157" t="str">
        <f>VLOOKUP(E129,VIP!$A$2:$O15180,2,0)</f>
        <v>DRBR103</v>
      </c>
      <c r="G129" s="157" t="str">
        <f>VLOOKUP(E129,'LISTADO ATM'!$A$2:$B$900,2,0)</f>
        <v xml:space="preserve">ATM Oficina Las Matas de Farfán </v>
      </c>
      <c r="H129" s="157" t="str">
        <f>VLOOKUP(E129,VIP!$A$2:$O20141,7,FALSE)</f>
        <v>Si</v>
      </c>
      <c r="I129" s="157" t="str">
        <f>VLOOKUP(E129,VIP!$A$2:$O12106,8,FALSE)</f>
        <v>Si</v>
      </c>
      <c r="J129" s="157" t="str">
        <f>VLOOKUP(E129,VIP!$A$2:$O12056,8,FALSE)</f>
        <v>Si</v>
      </c>
      <c r="K129" s="157" t="str">
        <f>VLOOKUP(E129,VIP!$A$2:$O15630,6,0)</f>
        <v>NO</v>
      </c>
      <c r="L129" s="140" t="s">
        <v>2410</v>
      </c>
      <c r="M129" s="95" t="s">
        <v>2438</v>
      </c>
      <c r="N129" s="95" t="s">
        <v>2444</v>
      </c>
      <c r="O129" s="157" t="s">
        <v>2747</v>
      </c>
      <c r="P129" s="157"/>
      <c r="Q129" s="156" t="s">
        <v>2410</v>
      </c>
    </row>
    <row r="130" spans="1:17" ht="18" x14ac:dyDescent="0.25">
      <c r="A130" s="157" t="str">
        <f>VLOOKUP(E130,'LISTADO ATM'!$A$2:$C$901,3,0)</f>
        <v>SUR</v>
      </c>
      <c r="B130" s="150" t="s">
        <v>2817</v>
      </c>
      <c r="C130" s="96">
        <v>44428.637708333335</v>
      </c>
      <c r="D130" s="96" t="s">
        <v>2460</v>
      </c>
      <c r="E130" s="136">
        <v>101</v>
      </c>
      <c r="F130" s="157" t="str">
        <f>VLOOKUP(E130,VIP!$A$2:$O15179,2,0)</f>
        <v>DRBR101</v>
      </c>
      <c r="G130" s="157" t="str">
        <f>VLOOKUP(E130,'LISTADO ATM'!$A$2:$B$900,2,0)</f>
        <v xml:space="preserve">ATM Oficina San Juan de la Maguana I </v>
      </c>
      <c r="H130" s="157" t="str">
        <f>VLOOKUP(E130,VIP!$A$2:$O20140,7,FALSE)</f>
        <v>Si</v>
      </c>
      <c r="I130" s="157" t="str">
        <f>VLOOKUP(E130,VIP!$A$2:$O12105,8,FALSE)</f>
        <v>Si</v>
      </c>
      <c r="J130" s="157" t="str">
        <f>VLOOKUP(E130,VIP!$A$2:$O12055,8,FALSE)</f>
        <v>Si</v>
      </c>
      <c r="K130" s="157" t="str">
        <f>VLOOKUP(E130,VIP!$A$2:$O15629,6,0)</f>
        <v>SI</v>
      </c>
      <c r="L130" s="140" t="s">
        <v>2410</v>
      </c>
      <c r="M130" s="95" t="s">
        <v>2438</v>
      </c>
      <c r="N130" s="95" t="s">
        <v>2444</v>
      </c>
      <c r="O130" s="157" t="s">
        <v>2747</v>
      </c>
      <c r="P130" s="157"/>
      <c r="Q130" s="156" t="s">
        <v>2410</v>
      </c>
    </row>
    <row r="131" spans="1:17" ht="18" x14ac:dyDescent="0.25">
      <c r="A131" s="157" t="str">
        <f>VLOOKUP(E131,'LISTADO ATM'!$A$2:$C$901,3,0)</f>
        <v>DISTRITO NACIONAL</v>
      </c>
      <c r="B131" s="150" t="s">
        <v>2816</v>
      </c>
      <c r="C131" s="96">
        <v>44428.640833333331</v>
      </c>
      <c r="D131" s="96" t="s">
        <v>2460</v>
      </c>
      <c r="E131" s="136">
        <v>745</v>
      </c>
      <c r="F131" s="157" t="str">
        <f>VLOOKUP(E131,VIP!$A$2:$O15178,2,0)</f>
        <v>DRBR027</v>
      </c>
      <c r="G131" s="157" t="str">
        <f>VLOOKUP(E131,'LISTADO ATM'!$A$2:$B$900,2,0)</f>
        <v xml:space="preserve">ATM Oficina Ave. Duarte </v>
      </c>
      <c r="H131" s="157" t="str">
        <f>VLOOKUP(E131,VIP!$A$2:$O20139,7,FALSE)</f>
        <v>No</v>
      </c>
      <c r="I131" s="157" t="str">
        <f>VLOOKUP(E131,VIP!$A$2:$O12104,8,FALSE)</f>
        <v>No</v>
      </c>
      <c r="J131" s="157" t="str">
        <f>VLOOKUP(E131,VIP!$A$2:$O12054,8,FALSE)</f>
        <v>No</v>
      </c>
      <c r="K131" s="157" t="str">
        <f>VLOOKUP(E131,VIP!$A$2:$O15628,6,0)</f>
        <v>NO</v>
      </c>
      <c r="L131" s="140" t="s">
        <v>2819</v>
      </c>
      <c r="M131" s="95" t="s">
        <v>2438</v>
      </c>
      <c r="N131" s="95" t="s">
        <v>2444</v>
      </c>
      <c r="O131" s="157" t="s">
        <v>2747</v>
      </c>
      <c r="P131" s="157"/>
      <c r="Q131" s="156" t="s">
        <v>2819</v>
      </c>
    </row>
    <row r="132" spans="1:17" ht="18" x14ac:dyDescent="0.25">
      <c r="A132" s="157" t="str">
        <f>VLOOKUP(E132,'LISTADO ATM'!$A$2:$C$901,3,0)</f>
        <v>SUR</v>
      </c>
      <c r="B132" s="150" t="s">
        <v>2815</v>
      </c>
      <c r="C132" s="96">
        <v>44428.648414351854</v>
      </c>
      <c r="D132" s="96" t="s">
        <v>2441</v>
      </c>
      <c r="E132" s="136">
        <v>733</v>
      </c>
      <c r="F132" s="157" t="str">
        <f>VLOOKUP(E132,VIP!$A$2:$O15177,2,0)</f>
        <v>DRBR484</v>
      </c>
      <c r="G132" s="157" t="str">
        <f>VLOOKUP(E132,'LISTADO ATM'!$A$2:$B$900,2,0)</f>
        <v xml:space="preserve">ATM Zona Franca Perdenales </v>
      </c>
      <c r="H132" s="157" t="str">
        <f>VLOOKUP(E132,VIP!$A$2:$O20138,7,FALSE)</f>
        <v>Si</v>
      </c>
      <c r="I132" s="157" t="str">
        <f>VLOOKUP(E132,VIP!$A$2:$O12103,8,FALSE)</f>
        <v>Si</v>
      </c>
      <c r="J132" s="157" t="str">
        <f>VLOOKUP(E132,VIP!$A$2:$O12053,8,FALSE)</f>
        <v>Si</v>
      </c>
      <c r="K132" s="157" t="str">
        <f>VLOOKUP(E132,VIP!$A$2:$O15627,6,0)</f>
        <v>NO</v>
      </c>
      <c r="L132" s="140" t="s">
        <v>2434</v>
      </c>
      <c r="M132" s="95" t="s">
        <v>2438</v>
      </c>
      <c r="N132" s="95" t="s">
        <v>2444</v>
      </c>
      <c r="O132" s="157" t="s">
        <v>2445</v>
      </c>
      <c r="P132" s="157"/>
      <c r="Q132" s="156" t="s">
        <v>2434</v>
      </c>
    </row>
    <row r="133" spans="1:17" ht="18" x14ac:dyDescent="0.25">
      <c r="A133" s="157" t="str">
        <f>VLOOKUP(E133,'LISTADO ATM'!$A$2:$C$901,3,0)</f>
        <v>DISTRITO NACIONAL</v>
      </c>
      <c r="B133" s="150" t="s">
        <v>2814</v>
      </c>
      <c r="C133" s="96">
        <v>44428.648784722223</v>
      </c>
      <c r="D133" s="96" t="s">
        <v>2174</v>
      </c>
      <c r="E133" s="136">
        <v>318</v>
      </c>
      <c r="F133" s="157" t="str">
        <f>VLOOKUP(E133,VIP!$A$2:$O15176,2,0)</f>
        <v>DRBR318</v>
      </c>
      <c r="G133" s="157" t="str">
        <f>VLOOKUP(E133,'LISTADO ATM'!$A$2:$B$900,2,0)</f>
        <v>ATM Autoservicio Lope de Vega</v>
      </c>
      <c r="H133" s="157" t="str">
        <f>VLOOKUP(E133,VIP!$A$2:$O20137,7,FALSE)</f>
        <v>Si</v>
      </c>
      <c r="I133" s="157" t="str">
        <f>VLOOKUP(E133,VIP!$A$2:$O12102,8,FALSE)</f>
        <v>Si</v>
      </c>
      <c r="J133" s="157" t="str">
        <f>VLOOKUP(E133,VIP!$A$2:$O12052,8,FALSE)</f>
        <v>Si</v>
      </c>
      <c r="K133" s="157" t="str">
        <f>VLOOKUP(E133,VIP!$A$2:$O15626,6,0)</f>
        <v>NO</v>
      </c>
      <c r="L133" s="140" t="s">
        <v>2213</v>
      </c>
      <c r="M133" s="95" t="s">
        <v>2438</v>
      </c>
      <c r="N133" s="95" t="s">
        <v>2444</v>
      </c>
      <c r="O133" s="157" t="s">
        <v>2446</v>
      </c>
      <c r="P133" s="157"/>
      <c r="Q133" s="156" t="s">
        <v>2213</v>
      </c>
    </row>
    <row r="134" spans="1:17" ht="18" x14ac:dyDescent="0.25">
      <c r="A134" s="157" t="str">
        <f>VLOOKUP(E134,'LISTADO ATM'!$A$2:$C$901,3,0)</f>
        <v>NORTE</v>
      </c>
      <c r="B134" s="150" t="s">
        <v>2813</v>
      </c>
      <c r="C134" s="96">
        <v>44428.65048611111</v>
      </c>
      <c r="D134" s="96" t="s">
        <v>2613</v>
      </c>
      <c r="E134" s="136">
        <v>633</v>
      </c>
      <c r="F134" s="157" t="str">
        <f>VLOOKUP(E134,VIP!$A$2:$O15175,2,0)</f>
        <v>DRBR260</v>
      </c>
      <c r="G134" s="157" t="str">
        <f>VLOOKUP(E134,'LISTADO ATM'!$A$2:$B$900,2,0)</f>
        <v xml:space="preserve">ATM Autobanco Las Colinas </v>
      </c>
      <c r="H134" s="157" t="str">
        <f>VLOOKUP(E134,VIP!$A$2:$O20136,7,FALSE)</f>
        <v>Si</v>
      </c>
      <c r="I134" s="157" t="str">
        <f>VLOOKUP(E134,VIP!$A$2:$O12101,8,FALSE)</f>
        <v>Si</v>
      </c>
      <c r="J134" s="157" t="str">
        <f>VLOOKUP(E134,VIP!$A$2:$O12051,8,FALSE)</f>
        <v>Si</v>
      </c>
      <c r="K134" s="157" t="str">
        <f>VLOOKUP(E134,VIP!$A$2:$O15625,6,0)</f>
        <v>SI</v>
      </c>
      <c r="L134" s="140" t="s">
        <v>2410</v>
      </c>
      <c r="M134" s="95" t="s">
        <v>2438</v>
      </c>
      <c r="N134" s="95" t="s">
        <v>2444</v>
      </c>
      <c r="O134" s="157" t="s">
        <v>2614</v>
      </c>
      <c r="P134" s="157"/>
      <c r="Q134" s="156" t="s">
        <v>2410</v>
      </c>
    </row>
    <row r="135" spans="1:17" ht="18" x14ac:dyDescent="0.25">
      <c r="A135" s="157" t="str">
        <f>VLOOKUP(E135,'LISTADO ATM'!$A$2:$C$901,3,0)</f>
        <v>SUR</v>
      </c>
      <c r="B135" s="150" t="s">
        <v>2812</v>
      </c>
      <c r="C135" s="96">
        <v>44428.650578703702</v>
      </c>
      <c r="D135" s="96" t="s">
        <v>2174</v>
      </c>
      <c r="E135" s="136">
        <v>455</v>
      </c>
      <c r="F135" s="157" t="str">
        <f>VLOOKUP(E135,VIP!$A$2:$O15174,2,0)</f>
        <v>DRBR455</v>
      </c>
      <c r="G135" s="157" t="str">
        <f>VLOOKUP(E135,'LISTADO ATM'!$A$2:$B$900,2,0)</f>
        <v xml:space="preserve">ATM Oficina Baní II </v>
      </c>
      <c r="H135" s="157" t="str">
        <f>VLOOKUP(E135,VIP!$A$2:$O20135,7,FALSE)</f>
        <v>Si</v>
      </c>
      <c r="I135" s="157" t="str">
        <f>VLOOKUP(E135,VIP!$A$2:$O12100,8,FALSE)</f>
        <v>Si</v>
      </c>
      <c r="J135" s="157" t="str">
        <f>VLOOKUP(E135,VIP!$A$2:$O12050,8,FALSE)</f>
        <v>Si</v>
      </c>
      <c r="K135" s="157" t="str">
        <f>VLOOKUP(E135,VIP!$A$2:$O15624,6,0)</f>
        <v>NO</v>
      </c>
      <c r="L135" s="140" t="s">
        <v>2239</v>
      </c>
      <c r="M135" s="95" t="s">
        <v>2438</v>
      </c>
      <c r="N135" s="95" t="s">
        <v>2444</v>
      </c>
      <c r="O135" s="157" t="s">
        <v>2446</v>
      </c>
      <c r="P135" s="157"/>
      <c r="Q135" s="156" t="s">
        <v>2239</v>
      </c>
    </row>
    <row r="136" spans="1:17" ht="18" x14ac:dyDescent="0.25">
      <c r="A136" s="157" t="str">
        <f>VLOOKUP(E136,'LISTADO ATM'!$A$2:$C$901,3,0)</f>
        <v>ESTE</v>
      </c>
      <c r="B136" s="150" t="s">
        <v>2811</v>
      </c>
      <c r="C136" s="96">
        <v>44428.651655092595</v>
      </c>
      <c r="D136" s="96" t="s">
        <v>2441</v>
      </c>
      <c r="E136" s="136">
        <v>630</v>
      </c>
      <c r="F136" s="157" t="str">
        <f>VLOOKUP(E136,VIP!$A$2:$O15173,2,0)</f>
        <v>DRBR112</v>
      </c>
      <c r="G136" s="157" t="str">
        <f>VLOOKUP(E136,'LISTADO ATM'!$A$2:$B$900,2,0)</f>
        <v xml:space="preserve">ATM Oficina Plaza Zaglul (SPM) </v>
      </c>
      <c r="H136" s="157" t="str">
        <f>VLOOKUP(E136,VIP!$A$2:$O20134,7,FALSE)</f>
        <v>Si</v>
      </c>
      <c r="I136" s="157" t="str">
        <f>VLOOKUP(E136,VIP!$A$2:$O12099,8,FALSE)</f>
        <v>Si</v>
      </c>
      <c r="J136" s="157" t="str">
        <f>VLOOKUP(E136,VIP!$A$2:$O12049,8,FALSE)</f>
        <v>Si</v>
      </c>
      <c r="K136" s="157" t="str">
        <f>VLOOKUP(E136,VIP!$A$2:$O15623,6,0)</f>
        <v>NO</v>
      </c>
      <c r="L136" s="140" t="s">
        <v>2410</v>
      </c>
      <c r="M136" s="95" t="s">
        <v>2438</v>
      </c>
      <c r="N136" s="95" t="s">
        <v>2444</v>
      </c>
      <c r="O136" s="157" t="s">
        <v>2445</v>
      </c>
      <c r="P136" s="157"/>
      <c r="Q136" s="156" t="s">
        <v>2410</v>
      </c>
    </row>
    <row r="1036564" spans="16:16" ht="18" x14ac:dyDescent="0.25">
      <c r="P1036564" s="110"/>
    </row>
  </sheetData>
  <autoFilter ref="A4:Q55">
    <sortState ref="A5:Q136">
      <sortCondition ref="C4:C55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:B23">
    <cfRule type="duplicateValues" dxfId="114" priority="113"/>
  </conditionalFormatting>
  <conditionalFormatting sqref="B1:B68 B137:B1048576">
    <cfRule type="duplicateValues" dxfId="112" priority="135394"/>
  </conditionalFormatting>
  <conditionalFormatting sqref="B24:B32">
    <cfRule type="duplicateValues" dxfId="105" priority="135686"/>
  </conditionalFormatting>
  <conditionalFormatting sqref="B33:B51">
    <cfRule type="duplicateValues" dxfId="103" priority="135769"/>
  </conditionalFormatting>
  <conditionalFormatting sqref="B5:B68">
    <cfRule type="duplicateValues" dxfId="100" priority="135819"/>
  </conditionalFormatting>
  <conditionalFormatting sqref="B69:B95">
    <cfRule type="duplicateValues" dxfId="99" priority="42"/>
  </conditionalFormatting>
  <conditionalFormatting sqref="B69:B95">
    <cfRule type="duplicateValues" dxfId="92" priority="35"/>
  </conditionalFormatting>
  <conditionalFormatting sqref="B96:B100">
    <cfRule type="duplicateValues" dxfId="91" priority="34"/>
  </conditionalFormatting>
  <conditionalFormatting sqref="B96:B100">
    <cfRule type="duplicateValues" dxfId="84" priority="27"/>
  </conditionalFormatting>
  <conditionalFormatting sqref="B101:B121">
    <cfRule type="duplicateValues" dxfId="83" priority="26"/>
  </conditionalFormatting>
  <conditionalFormatting sqref="B101:B121">
    <cfRule type="duplicateValues" dxfId="76" priority="19"/>
  </conditionalFormatting>
  <conditionalFormatting sqref="B122:B128">
    <cfRule type="duplicateValues" dxfId="75" priority="18"/>
  </conditionalFormatting>
  <conditionalFormatting sqref="B122:B128">
    <cfRule type="duplicateValues" dxfId="68" priority="11"/>
  </conditionalFormatting>
  <conditionalFormatting sqref="B129:B136">
    <cfRule type="duplicateValues" dxfId="66" priority="9"/>
  </conditionalFormatting>
  <conditionalFormatting sqref="B129:B136">
    <cfRule type="duplicateValues" dxfId="59" priority="2"/>
  </conditionalFormatting>
  <hyperlinks>
    <hyperlink ref="B11" r:id="rId7" display="http://s460-helpdesk/CAisd/pdmweb.exe?OP=SEARCH+FACTORY=in+SKIPLIST=1+QBE.EQ.id=3700383"/>
    <hyperlink ref="B13" r:id="rId8" display="http://s460-helpdesk/CAisd/pdmweb.exe?OP=SEARCH+FACTORY=in+SKIPLIST=1+QBE.EQ.id=3700977"/>
    <hyperlink ref="B12" r:id="rId9" display="http://s460-helpdesk/CAisd/pdmweb.exe?OP=SEARCH+FACTORY=in+SKIPLIST=1+QBE.EQ.id=3700923"/>
    <hyperlink ref="B16" r:id="rId10" display="http://s460-helpdesk/CAisd/pdmweb.exe?OP=SEARCH+FACTORY=in+SKIPLIST=1+QBE.EQ.id=3701362"/>
    <hyperlink ref="B15" r:id="rId11" display="http://s460-helpdesk/CAisd/pdmweb.exe?OP=SEARCH+FACTORY=in+SKIPLIST=1+QBE.EQ.id=3701211"/>
    <hyperlink ref="B14" r:id="rId12" display="http://s460-helpdesk/CAisd/pdmweb.exe?OP=SEARCH+FACTORY=in+SKIPLIST=1+QBE.EQ.id=3701164"/>
  </hyperlinks>
  <pageMargins left="0.7" right="0.7" top="0.75" bottom="0.75" header="0.3" footer="0.3"/>
  <pageSetup scale="60" orientation="landscape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zoomScale="70" zoomScaleNormal="70" workbookViewId="0">
      <selection activeCell="C16" sqref="C1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4" t="s">
        <v>2144</v>
      </c>
      <c r="B1" s="185"/>
      <c r="C1" s="185"/>
      <c r="D1" s="185"/>
      <c r="E1" s="186"/>
      <c r="F1" s="176" t="s">
        <v>2540</v>
      </c>
      <c r="G1" s="177"/>
      <c r="H1" s="100">
        <f>COUNTIF(A:E,"2 Gavetas Vacías + 1 Fallando")</f>
        <v>2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81" t="s">
        <v>2683</v>
      </c>
      <c r="B2" s="182"/>
      <c r="C2" s="182"/>
      <c r="D2" s="182"/>
      <c r="E2" s="183"/>
      <c r="F2" s="99" t="s">
        <v>2539</v>
      </c>
      <c r="G2" s="98">
        <f>G3+G4</f>
        <v>145</v>
      </c>
      <c r="H2" s="99" t="s">
        <v>2549</v>
      </c>
      <c r="I2" s="98">
        <f>COUNTIF(A:E,"Abastecido")</f>
        <v>20</v>
      </c>
      <c r="J2" s="99" t="s">
        <v>2566</v>
      </c>
      <c r="K2" s="98">
        <f>COUNTIF(REPORTE!A:Q,"REINICIO FALLIDO")</f>
        <v>6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59</v>
      </c>
      <c r="H3" s="99" t="s">
        <v>2545</v>
      </c>
      <c r="I3" s="98">
        <f>COUNTIF(A:E,"Gavetas Vacías + Gavetas Fallando")</f>
        <v>6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0" t="s">
        <v>2406</v>
      </c>
      <c r="B4" s="139">
        <v>44427.25</v>
      </c>
      <c r="C4" s="124"/>
      <c r="D4" s="124"/>
      <c r="E4" s="145"/>
      <c r="F4" s="99" t="s">
        <v>2535</v>
      </c>
      <c r="G4" s="98">
        <f>COUNTIF(REPORTE!A:Q,"En Servicio")</f>
        <v>86</v>
      </c>
      <c r="H4" s="99" t="s">
        <v>2548</v>
      </c>
      <c r="I4" s="98">
        <f>COUNTIF(A:E,"Solucionado")</f>
        <v>7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0" t="s">
        <v>2407</v>
      </c>
      <c r="B5" s="139">
        <v>44427.708333333336</v>
      </c>
      <c r="C5" s="148"/>
      <c r="D5" s="124"/>
      <c r="E5" s="145"/>
      <c r="F5" s="99" t="s">
        <v>2536</v>
      </c>
      <c r="G5" s="98">
        <f>COUNTIF(REPORTE!A:Q,"REINICIO EXITOSO")</f>
        <v>4</v>
      </c>
      <c r="H5" s="99" t="s">
        <v>2542</v>
      </c>
      <c r="I5" s="98">
        <f>I1+H1+J1</f>
        <v>13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78" t="s">
        <v>2570</v>
      </c>
      <c r="B7" s="179"/>
      <c r="C7" s="179"/>
      <c r="D7" s="179"/>
      <c r="E7" s="180"/>
      <c r="F7" s="99" t="s">
        <v>2541</v>
      </c>
      <c r="G7" s="98">
        <f>COUNTIF(A:E,"Sin Efectivo")</f>
        <v>9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ATM'!$A$2:$C$922,3,0)</f>
        <v>NORTE</v>
      </c>
      <c r="B9" s="157">
        <v>736</v>
      </c>
      <c r="C9" s="136" t="str">
        <f>VLOOKUP(B9,'[2]LISTADO ATM'!$A$2:$B$922,2,0)</f>
        <v xml:space="preserve">ATM Oficina Puerto Plata I </v>
      </c>
      <c r="D9" s="134" t="s">
        <v>2618</v>
      </c>
      <c r="E9" s="152">
        <v>3335993296</v>
      </c>
    </row>
    <row r="10" spans="1:11" s="108" customFormat="1" ht="18" x14ac:dyDescent="0.25">
      <c r="A10" s="136" t="str">
        <f>VLOOKUP(B10,'[2]LISTADO ATM'!$A$2:$C$922,3,0)</f>
        <v>DISTRITO NACIONAL</v>
      </c>
      <c r="B10" s="157">
        <v>577</v>
      </c>
      <c r="C10" s="136" t="str">
        <f>VLOOKUP(B10,'[2]LISTADO ATM'!$A$2:$B$922,2,0)</f>
        <v xml:space="preserve">ATM Olé Ave. Duarte </v>
      </c>
      <c r="D10" s="134" t="s">
        <v>2618</v>
      </c>
      <c r="E10" s="152">
        <v>3335991586</v>
      </c>
    </row>
    <row r="11" spans="1:11" s="108" customFormat="1" ht="18" x14ac:dyDescent="0.25">
      <c r="A11" s="158" t="str">
        <f>VLOOKUP(B11,'[2]LISTADO ATM'!$A$2:$C$822,3,0)</f>
        <v>DISTRITO NACIONAL</v>
      </c>
      <c r="B11" s="157">
        <v>911</v>
      </c>
      <c r="C11" s="136" t="str">
        <f>VLOOKUP(B11,'[2]LISTADO ATM'!$A$2:$B$822,2,0)</f>
        <v xml:space="preserve">ATM Oficina Venezuela II </v>
      </c>
      <c r="D11" s="134" t="s">
        <v>2618</v>
      </c>
      <c r="E11" s="149">
        <v>3335993310</v>
      </c>
    </row>
    <row r="12" spans="1:11" s="108" customFormat="1" ht="18" customHeight="1" x14ac:dyDescent="0.25">
      <c r="A12" s="136" t="str">
        <f>VLOOKUP(B12,'[2]LISTADO ATM'!$A$2:$C$922,3,0)</f>
        <v>NORTE</v>
      </c>
      <c r="B12" s="157">
        <v>633</v>
      </c>
      <c r="C12" s="136" t="str">
        <f>VLOOKUP(B12,'[2]LISTADO ATM'!$A$2:$B$922,2,0)</f>
        <v xml:space="preserve">ATM Autobanco Las Colinas </v>
      </c>
      <c r="D12" s="134" t="s">
        <v>2618</v>
      </c>
      <c r="E12" s="152">
        <v>3335993958</v>
      </c>
    </row>
    <row r="13" spans="1:11" s="108" customFormat="1" ht="18" x14ac:dyDescent="0.25">
      <c r="A13" s="136" t="str">
        <f>VLOOKUP(B13,'[2]LISTADO ATM'!$A$2:$C$922,3,0)</f>
        <v>DISTRITO NACIONAL</v>
      </c>
      <c r="B13" s="157">
        <v>900</v>
      </c>
      <c r="C13" s="136" t="str">
        <f>VLOOKUP(B13,'[2]LISTADO ATM'!$A$2:$B$922,2,0)</f>
        <v xml:space="preserve">ATM UNP Merca Santo Domingo </v>
      </c>
      <c r="D13" s="134" t="s">
        <v>2618</v>
      </c>
      <c r="E13" s="152">
        <v>3335993947</v>
      </c>
    </row>
    <row r="14" spans="1:11" s="108" customFormat="1" ht="18" x14ac:dyDescent="0.25">
      <c r="A14" s="136" t="str">
        <f>VLOOKUP(B14,'[2]LISTADO ATM'!$A$2:$C$922,3,0)</f>
        <v>DISTRITO NACIONAL</v>
      </c>
      <c r="B14" s="157">
        <v>719</v>
      </c>
      <c r="C14" s="136" t="str">
        <f>VLOOKUP(B14,'[2]LISTADO ATM'!$A$2:$B$922,2,0)</f>
        <v xml:space="preserve">ATM Ayuntamiento Municipal San Luís </v>
      </c>
      <c r="D14" s="134" t="s">
        <v>2618</v>
      </c>
      <c r="E14" s="152">
        <v>3335993902</v>
      </c>
    </row>
    <row r="15" spans="1:11" s="108" customFormat="1" ht="18" x14ac:dyDescent="0.25">
      <c r="A15" s="136" t="str">
        <f>VLOOKUP(B15,'[2]LISTADO ATM'!$A$2:$C$922,3,0)</f>
        <v>DISTRITO NACIONAL</v>
      </c>
      <c r="B15" s="157">
        <v>958</v>
      </c>
      <c r="C15" s="136" t="str">
        <f>VLOOKUP(B15,'[2]LISTADO ATM'!$A$2:$B$922,2,0)</f>
        <v xml:space="preserve">ATM Olé Aut. San Isidro </v>
      </c>
      <c r="D15" s="134" t="s">
        <v>2618</v>
      </c>
      <c r="E15" s="152">
        <v>3335993309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57">
        <v>600</v>
      </c>
      <c r="C16" s="136" t="str">
        <f>VLOOKUP(B16,'[2]LISTADO ATM'!$A$2:$B$922,2,0)</f>
        <v>ATM S/M Bravo Hipica</v>
      </c>
      <c r="D16" s="134" t="s">
        <v>2618</v>
      </c>
      <c r="E16" s="152">
        <v>3335993330</v>
      </c>
    </row>
    <row r="17" spans="1:5" s="108" customFormat="1" ht="18.75" customHeight="1" x14ac:dyDescent="0.25">
      <c r="A17" s="136" t="str">
        <f>VLOOKUP(B17,'[2]LISTADO ATM'!$A$2:$C$922,3,0)</f>
        <v>DISTRITO NACIONAL</v>
      </c>
      <c r="B17" s="157">
        <v>169</v>
      </c>
      <c r="C17" s="136" t="str">
        <f>VLOOKUP(B17,'[2]LISTADO ATM'!$A$2:$B$922,2,0)</f>
        <v xml:space="preserve">ATM Oficina Caonabo </v>
      </c>
      <c r="D17" s="134" t="s">
        <v>2618</v>
      </c>
      <c r="E17" s="152">
        <v>3335993956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57">
        <v>993</v>
      </c>
      <c r="C18" s="136" t="str">
        <f>VLOOKUP(B18,'[2]LISTADO ATM'!$A$2:$B$922,2,0)</f>
        <v xml:space="preserve">ATM Centro Medico Integral II </v>
      </c>
      <c r="D18" s="134" t="s">
        <v>2618</v>
      </c>
      <c r="E18" s="152">
        <v>3335993292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7">
        <v>904</v>
      </c>
      <c r="C19" s="136" t="str">
        <f>VLOOKUP(B19,'[2]LISTADO ATM'!$A$2:$B$922,2,0)</f>
        <v xml:space="preserve">ATM Oficina Multicentro La Sirena Churchill </v>
      </c>
      <c r="D19" s="134" t="s">
        <v>2618</v>
      </c>
      <c r="E19" s="152">
        <v>3335993293</v>
      </c>
    </row>
    <row r="20" spans="1:5" s="114" customFormat="1" ht="18" customHeight="1" x14ac:dyDescent="0.25">
      <c r="A20" s="136" t="str">
        <f>VLOOKUP(B20,'[2]LISTADO ATM'!$A$2:$C$922,3,0)</f>
        <v>NORTE</v>
      </c>
      <c r="B20" s="157">
        <v>662</v>
      </c>
      <c r="C20" s="136" t="str">
        <f>VLOOKUP(B20,'[2]LISTADO ATM'!$A$2:$B$922,2,0)</f>
        <v>ATM UTESA (Santiago)</v>
      </c>
      <c r="D20" s="134" t="s">
        <v>2618</v>
      </c>
      <c r="E20" s="152">
        <v>3335994045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7">
        <v>85</v>
      </c>
      <c r="C21" s="136" t="str">
        <f>VLOOKUP(B21,'[2]LISTADO ATM'!$A$2:$B$922,2,0)</f>
        <v xml:space="preserve">ATM Oficina San Isidro (Fuerza Aérea) </v>
      </c>
      <c r="D21" s="134" t="s">
        <v>2618</v>
      </c>
      <c r="E21" s="152" t="s">
        <v>2659</v>
      </c>
    </row>
    <row r="22" spans="1:5" s="114" customFormat="1" ht="18" customHeight="1" x14ac:dyDescent="0.25">
      <c r="A22" s="136" t="str">
        <f>VLOOKUP(B22,'[2]LISTADO ATM'!$A$2:$C$922,3,0)</f>
        <v>ESTE</v>
      </c>
      <c r="B22" s="157">
        <v>651</v>
      </c>
      <c r="C22" s="136" t="str">
        <f>VLOOKUP(B22,'[2]LISTADO ATM'!$A$2:$B$922,2,0)</f>
        <v>ATM Eco Petroleo Romana</v>
      </c>
      <c r="D22" s="134" t="s">
        <v>2618</v>
      </c>
      <c r="E22" s="152" t="s">
        <v>2646</v>
      </c>
    </row>
    <row r="23" spans="1:5" s="114" customFormat="1" ht="18" customHeight="1" x14ac:dyDescent="0.25">
      <c r="A23" s="136" t="str">
        <f>VLOOKUP(B23,'[2]LISTADO ATM'!$A$2:$C$822,3,0)</f>
        <v>SUR</v>
      </c>
      <c r="B23" s="157">
        <v>470</v>
      </c>
      <c r="C23" s="136" t="str">
        <f>VLOOKUP(B23,'[2]LISTADO ATM'!$A$2:$B$822,2,0)</f>
        <v xml:space="preserve">ATM Hospital Taiwán (Azua) </v>
      </c>
      <c r="D23" s="134" t="s">
        <v>2618</v>
      </c>
      <c r="E23" s="157" t="s">
        <v>2627</v>
      </c>
    </row>
    <row r="24" spans="1:5" s="114" customFormat="1" ht="18" customHeight="1" x14ac:dyDescent="0.25">
      <c r="A24" s="158" t="str">
        <f>VLOOKUP(B24,'[2]LISTADO ATM'!$A$2:$C$822,3,0)</f>
        <v>DISTRITO NACIONAL</v>
      </c>
      <c r="B24" s="157">
        <v>162</v>
      </c>
      <c r="C24" s="136" t="str">
        <f>VLOOKUP(B24,'[2]LISTADO ATM'!$A$2:$B$822,2,0)</f>
        <v xml:space="preserve">ATM Oficina Tiradentes I </v>
      </c>
      <c r="D24" s="134" t="s">
        <v>2618</v>
      </c>
      <c r="E24" s="149">
        <v>3335993308</v>
      </c>
    </row>
    <row r="25" spans="1:5" s="114" customFormat="1" ht="18" customHeight="1" x14ac:dyDescent="0.25">
      <c r="A25" s="158" t="str">
        <f>VLOOKUP(B25,'[2]LISTADO ATM'!$A$2:$C$822,3,0)</f>
        <v>DISTRITO NACIONAL</v>
      </c>
      <c r="B25" s="157">
        <v>231</v>
      </c>
      <c r="C25" s="136" t="str">
        <f>VLOOKUP(B25,'[2]LISTADO ATM'!$A$2:$B$822,2,0)</f>
        <v xml:space="preserve">ATM Oficina Zona Oriental </v>
      </c>
      <c r="D25" s="134" t="s">
        <v>2618</v>
      </c>
      <c r="E25" s="149">
        <v>3335992819</v>
      </c>
    </row>
    <row r="26" spans="1:5" s="114" customFormat="1" ht="18" customHeight="1" x14ac:dyDescent="0.25">
      <c r="A26" s="158" t="str">
        <f>VLOOKUP(B26,'[2]LISTADO ATM'!$A$2:$C$822,3,0)</f>
        <v>NORTE</v>
      </c>
      <c r="B26" s="157">
        <v>632</v>
      </c>
      <c r="C26" s="136" t="str">
        <f>VLOOKUP(B26,'[2]LISTADO ATM'!$A$2:$B$822,2,0)</f>
        <v xml:space="preserve">ATM Autobanco Gurabo </v>
      </c>
      <c r="D26" s="134" t="s">
        <v>2618</v>
      </c>
      <c r="E26" s="152">
        <v>3335994352</v>
      </c>
    </row>
    <row r="27" spans="1:5" s="114" customFormat="1" ht="18.75" customHeight="1" x14ac:dyDescent="0.25">
      <c r="A27" s="158" t="str">
        <f>VLOOKUP(B27,'[2]LISTADO ATM'!$A$2:$C$822,3,0)</f>
        <v>DISTRITO NACIONAL</v>
      </c>
      <c r="B27" s="157">
        <v>354</v>
      </c>
      <c r="C27" s="136" t="str">
        <f>VLOOKUP(B27,'[2]LISTADO ATM'!$A$2:$B$822,2,0)</f>
        <v xml:space="preserve">ATM Oficina Núñez de Cáceres II </v>
      </c>
      <c r="D27" s="134" t="s">
        <v>2618</v>
      </c>
      <c r="E27" s="152">
        <v>3335993916</v>
      </c>
    </row>
    <row r="28" spans="1:5" s="123" customFormat="1" ht="18.75" customHeight="1" x14ac:dyDescent="0.25">
      <c r="A28" s="158" t="str">
        <f>VLOOKUP(B28,'[2]LISTADO ATM'!$A$2:$C$822,3,0)</f>
        <v>DISTRITO NACIONAL</v>
      </c>
      <c r="B28" s="157">
        <v>925</v>
      </c>
      <c r="C28" s="136" t="str">
        <f>VLOOKUP(B28,'[2]LISTADO ATM'!$A$2:$B$822,2,0)</f>
        <v xml:space="preserve">ATM Oficina Plaza Lama Av. 27 de Febrero </v>
      </c>
      <c r="D28" s="134" t="s">
        <v>2618</v>
      </c>
      <c r="E28" s="157">
        <v>3335994436</v>
      </c>
    </row>
    <row r="29" spans="1:5" s="123" customFormat="1" ht="18.75" customHeight="1" thickBot="1" x14ac:dyDescent="0.3">
      <c r="A29" s="126" t="s">
        <v>2463</v>
      </c>
      <c r="B29" s="153">
        <f>COUNT(B9:B28)</f>
        <v>20</v>
      </c>
      <c r="C29" s="187"/>
      <c r="D29" s="188"/>
      <c r="E29" s="189"/>
    </row>
    <row r="30" spans="1:5" s="123" customFormat="1" ht="18.75" customHeight="1" x14ac:dyDescent="0.25">
      <c r="B30" s="128"/>
      <c r="E30" s="128"/>
    </row>
    <row r="31" spans="1:5" s="123" customFormat="1" ht="18.75" customHeight="1" x14ac:dyDescent="0.25">
      <c r="A31" s="178" t="s">
        <v>2571</v>
      </c>
      <c r="B31" s="179"/>
      <c r="C31" s="179"/>
      <c r="D31" s="179"/>
      <c r="E31" s="180"/>
    </row>
    <row r="32" spans="1:5" s="123" customFormat="1" ht="18.75" customHeight="1" x14ac:dyDescent="0.25">
      <c r="A32" s="135" t="s">
        <v>15</v>
      </c>
      <c r="B32" s="135" t="s">
        <v>2408</v>
      </c>
      <c r="C32" s="135" t="s">
        <v>46</v>
      </c>
      <c r="D32" s="135" t="s">
        <v>2411</v>
      </c>
      <c r="E32" s="135" t="s">
        <v>2409</v>
      </c>
    </row>
    <row r="33" spans="1:10" s="114" customFormat="1" ht="18.75" customHeight="1" x14ac:dyDescent="0.25">
      <c r="A33" s="159" t="str">
        <f>VLOOKUP(B33,'[2]LISTADO ATM'!$A$2:$C$822,3,0)</f>
        <v>SUR</v>
      </c>
      <c r="B33" s="136">
        <v>252</v>
      </c>
      <c r="C33" s="159" t="str">
        <f>VLOOKUP(B33,'[2]LISTADO ATM'!$A$2:$B$822,2,0)</f>
        <v xml:space="preserve">ATM Banco Agrícola (Barahona) </v>
      </c>
      <c r="D33" s="134" t="s">
        <v>2531</v>
      </c>
      <c r="E33" s="149">
        <v>3335993325</v>
      </c>
    </row>
    <row r="34" spans="1:10" s="114" customFormat="1" ht="18.75" customHeight="1" x14ac:dyDescent="0.25">
      <c r="A34" s="159" t="str">
        <f>VLOOKUP(B34,'[2]LISTADO ATM'!$A$2:$C$822,3,0)</f>
        <v>NORTE</v>
      </c>
      <c r="B34" s="136">
        <v>304</v>
      </c>
      <c r="C34" s="159" t="str">
        <f>VLOOKUP(B34,'[2]LISTADO ATM'!$A$2:$B$822,2,0)</f>
        <v xml:space="preserve">ATM Multicentro La Sirena Estrella Sadhala </v>
      </c>
      <c r="D34" s="134" t="s">
        <v>2531</v>
      </c>
      <c r="E34" s="149">
        <v>3335993306</v>
      </c>
    </row>
    <row r="35" spans="1:10" s="114" customFormat="1" ht="18" customHeight="1" x14ac:dyDescent="0.25">
      <c r="A35" s="159" t="str">
        <f>VLOOKUP(B35,'[2]LISTADO ATM'!$A$2:$C$822,3,0)</f>
        <v>DISTRITO NACIONAL</v>
      </c>
      <c r="B35" s="136">
        <v>536</v>
      </c>
      <c r="C35" s="159" t="str">
        <f>VLOOKUP(B35,'[2]LISTADO ATM'!$A$2:$B$822,2,0)</f>
        <v xml:space="preserve">ATM Super Lama San Isidro </v>
      </c>
      <c r="D35" s="134" t="s">
        <v>2531</v>
      </c>
      <c r="E35" s="149">
        <v>3335993305</v>
      </c>
    </row>
    <row r="36" spans="1:10" s="114" customFormat="1" ht="18.75" customHeight="1" x14ac:dyDescent="0.25">
      <c r="A36" s="159" t="str">
        <f>VLOOKUP(B36,'[2]LISTADO ATM'!$A$2:$C$822,3,0)</f>
        <v>NORTE</v>
      </c>
      <c r="B36" s="136">
        <v>266</v>
      </c>
      <c r="C36" s="159" t="str">
        <f>VLOOKUP(B36,'[2]LISTADO ATM'!$A$2:$B$822,2,0)</f>
        <v xml:space="preserve">ATM Oficina Villa Francisca </v>
      </c>
      <c r="D36" s="134" t="s">
        <v>2531</v>
      </c>
      <c r="E36" s="149" t="s">
        <v>2642</v>
      </c>
      <c r="G36" s="122"/>
    </row>
    <row r="37" spans="1:10" s="114" customFormat="1" ht="18" customHeight="1" x14ac:dyDescent="0.25">
      <c r="A37" s="159" t="str">
        <f>VLOOKUP(B37,'[2]LISTADO ATM'!$A$2:$C$822,3,0)</f>
        <v>DISTRITO NACIONAL</v>
      </c>
      <c r="B37" s="136">
        <v>231</v>
      </c>
      <c r="C37" s="159" t="str">
        <f>VLOOKUP(B37,'[2]LISTADO ATM'!$A$2:$B$822,2,0)</f>
        <v xml:space="preserve">ATM Oficina Zona Oriental </v>
      </c>
      <c r="D37" s="134" t="s">
        <v>2531</v>
      </c>
      <c r="E37" s="149">
        <v>3335993930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9" t="str">
        <f>VLOOKUP(B38,'[2]LISTADO ATM'!$A$2:$C$822,3,0)</f>
        <v>DISTRITO NACIONAL</v>
      </c>
      <c r="B38" s="136">
        <v>70</v>
      </c>
      <c r="C38" s="159" t="str">
        <f>VLOOKUP(B38,'[2]LISTADO ATM'!$A$2:$B$822,2,0)</f>
        <v xml:space="preserve">ATM Autoservicio Plaza Lama Zona Oriental </v>
      </c>
      <c r="D38" s="134" t="s">
        <v>2531</v>
      </c>
      <c r="E38" s="149">
        <v>3335991612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9" t="str">
        <f>VLOOKUP(B39,'[2]LISTADO ATM'!$A$2:$C$822,3,0)</f>
        <v>DISTRITO NACIONAL</v>
      </c>
      <c r="B39" s="136">
        <v>818</v>
      </c>
      <c r="C39" s="159" t="str">
        <f>VLOOKUP(B39,'[2]LISTADO ATM'!$A$2:$B$822,2,0)</f>
        <v xml:space="preserve">ATM Juridicción Inmobiliaria </v>
      </c>
      <c r="D39" s="134" t="s">
        <v>2531</v>
      </c>
      <c r="E39" s="149">
        <v>3335991196</v>
      </c>
    </row>
    <row r="40" spans="1:10" s="122" customFormat="1" ht="18.75" customHeight="1" thickBot="1" x14ac:dyDescent="0.3">
      <c r="A40" s="126" t="s">
        <v>2463</v>
      </c>
      <c r="B40" s="153">
        <f>COUNT(B33:B39)</f>
        <v>7</v>
      </c>
      <c r="C40" s="187"/>
      <c r="D40" s="188"/>
      <c r="E40" s="189"/>
    </row>
    <row r="41" spans="1:10" s="122" customFormat="1" ht="18.75" customHeight="1" thickBot="1" x14ac:dyDescent="0.3">
      <c r="A41" s="123"/>
      <c r="B41" s="128"/>
      <c r="C41" s="123"/>
      <c r="D41" s="123"/>
      <c r="E41" s="128"/>
    </row>
    <row r="42" spans="1:10" s="122" customFormat="1" ht="18.75" customHeight="1" thickBot="1" x14ac:dyDescent="0.3">
      <c r="A42" s="190" t="s">
        <v>2464</v>
      </c>
      <c r="B42" s="191"/>
      <c r="C42" s="191"/>
      <c r="D42" s="191"/>
      <c r="E42" s="192"/>
    </row>
    <row r="43" spans="1:10" s="122" customFormat="1" ht="18" customHeight="1" x14ac:dyDescent="0.25">
      <c r="A43" s="125" t="s">
        <v>15</v>
      </c>
      <c r="B43" s="135" t="s">
        <v>2408</v>
      </c>
      <c r="C43" s="125" t="s">
        <v>46</v>
      </c>
      <c r="D43" s="125" t="s">
        <v>2411</v>
      </c>
      <c r="E43" s="135" t="s">
        <v>2409</v>
      </c>
    </row>
    <row r="44" spans="1:10" s="122" customFormat="1" ht="18" x14ac:dyDescent="0.25">
      <c r="A44" s="136" t="str">
        <f>VLOOKUP(B44,'[2]LISTADO ATM'!$A$2:$C$922,3,0)</f>
        <v>DISTRITO NACIONAL</v>
      </c>
      <c r="B44" s="157">
        <v>811</v>
      </c>
      <c r="C44" s="136" t="str">
        <f>VLOOKUP(B44,'[2]LISTADO ATM'!$A$2:$B$922,2,0)</f>
        <v xml:space="preserve">ATM Almacenes Unidos </v>
      </c>
      <c r="D44" s="144" t="s">
        <v>2429</v>
      </c>
      <c r="E44" s="152" t="s">
        <v>2645</v>
      </c>
    </row>
    <row r="45" spans="1:10" s="114" customFormat="1" ht="18" customHeight="1" x14ac:dyDescent="0.25">
      <c r="A45" s="136" t="str">
        <f>VLOOKUP(B45,'[2]LISTADO ATM'!$A$2:$C$922,3,0)</f>
        <v>DISTRITO NACIONAL</v>
      </c>
      <c r="B45" s="157">
        <v>717</v>
      </c>
      <c r="C45" s="136" t="str">
        <f>VLOOKUP(B45,'[2]LISTADO ATM'!$A$2:$B$922,2,0)</f>
        <v xml:space="preserve">ATM Oficina Los Alcarrizos </v>
      </c>
      <c r="D45" s="144" t="s">
        <v>2429</v>
      </c>
      <c r="E45" s="152">
        <v>3335993897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SUR</v>
      </c>
      <c r="B46" s="157">
        <v>592</v>
      </c>
      <c r="C46" s="136" t="str">
        <f>VLOOKUP(B46,'[2]LISTADO ATM'!$A$2:$B$922,2,0)</f>
        <v xml:space="preserve">ATM Centro de Caja San Cristóbal I </v>
      </c>
      <c r="D46" s="144" t="s">
        <v>2429</v>
      </c>
      <c r="E46" s="152">
        <v>3335994387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DISTRITO NACIONAL</v>
      </c>
      <c r="B47" s="157">
        <v>514</v>
      </c>
      <c r="C47" s="136" t="str">
        <f>VLOOKUP(B47,'[2]LISTADO ATM'!$A$2:$B$922,2,0)</f>
        <v>ATM Autoservicio Charles de Gaulle</v>
      </c>
      <c r="D47" s="144" t="s">
        <v>2429</v>
      </c>
      <c r="E47" s="152">
        <v>3335994506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SUR</v>
      </c>
      <c r="B48" s="157">
        <v>733</v>
      </c>
      <c r="C48" s="136" t="str">
        <f>VLOOKUP(B48,'[2]LISTADO ATM'!$A$2:$B$922,2,0)</f>
        <v xml:space="preserve">ATM Zona Franca Perdenales </v>
      </c>
      <c r="D48" s="144" t="s">
        <v>2429</v>
      </c>
      <c r="E48" s="152">
        <v>3335994550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8" t="str">
        <f>VLOOKUP(B49,'[2]LISTADO ATM'!$A$2:$C$922,3,0)</f>
        <v>ESTE</v>
      </c>
      <c r="B49" s="157">
        <v>219</v>
      </c>
      <c r="C49" s="136" t="str">
        <f>VLOOKUP(B49,'[2]LISTADO ATM'!$A$2:$B$922,2,0)</f>
        <v xml:space="preserve">ATM Oficina La Altagracia (Higuey) </v>
      </c>
      <c r="D49" s="144" t="s">
        <v>2429</v>
      </c>
      <c r="E49" s="149">
        <v>3335994759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8" t="str">
        <f>VLOOKUP(B50,'[2]LISTADO ATM'!$A$2:$C$922,3,0)</f>
        <v>DISTRITO NACIONAL</v>
      </c>
      <c r="B50" s="157">
        <v>722</v>
      </c>
      <c r="C50" s="136" t="str">
        <f>VLOOKUP(B50,'[2]LISTADO ATM'!$A$2:$B$922,2,0)</f>
        <v xml:space="preserve">ATM Oficina Charles de Gaulle III </v>
      </c>
      <c r="D50" s="144" t="s">
        <v>2429</v>
      </c>
      <c r="E50" s="149">
        <v>3335994764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8" t="str">
        <f>VLOOKUP(B51,'[2]LISTADO ATM'!$A$2:$C$922,3,0)</f>
        <v>NORTE</v>
      </c>
      <c r="B51" s="157">
        <v>965</v>
      </c>
      <c r="C51" s="136" t="str">
        <f>VLOOKUP(B51,'[2]LISTADO ATM'!$A$2:$B$922,2,0)</f>
        <v xml:space="preserve">ATM S/M La Fuente FUN (Santiago) </v>
      </c>
      <c r="D51" s="144" t="s">
        <v>2429</v>
      </c>
      <c r="E51" s="149">
        <v>3335994839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8" t="str">
        <f>VLOOKUP(B52,'[2]LISTADO ATM'!$A$2:$C$922,3,0)</f>
        <v>NORTE</v>
      </c>
      <c r="B52" s="157">
        <v>22</v>
      </c>
      <c r="C52" s="136" t="str">
        <f>VLOOKUP(B52,'[2]LISTADO ATM'!$A$2:$B$922,2,0)</f>
        <v>ATM S/M Olimpico (Santiago)</v>
      </c>
      <c r="D52" s="144" t="s">
        <v>2429</v>
      </c>
      <c r="E52" s="149">
        <v>3335994841</v>
      </c>
    </row>
    <row r="53" spans="1:10" s="114" customFormat="1" ht="18" customHeight="1" thickBot="1" x14ac:dyDescent="0.3">
      <c r="A53" s="126"/>
      <c r="B53" s="153">
        <f>COUNT(B44:B51)</f>
        <v>8</v>
      </c>
      <c r="C53" s="187"/>
      <c r="D53" s="188"/>
      <c r="E53" s="189"/>
    </row>
    <row r="54" spans="1:10" s="114" customFormat="1" ht="18" customHeight="1" thickBot="1" x14ac:dyDescent="0.3">
      <c r="A54" s="123"/>
      <c r="B54" s="128"/>
      <c r="C54" s="123"/>
      <c r="D54" s="123"/>
      <c r="E54" s="128"/>
    </row>
    <row r="55" spans="1:10" s="114" customFormat="1" ht="18.75" customHeight="1" x14ac:dyDescent="0.25">
      <c r="A55" s="193">
        <f>59</f>
        <v>59</v>
      </c>
      <c r="B55" s="194"/>
      <c r="C55" s="194"/>
      <c r="D55" s="194"/>
      <c r="E55" s="195"/>
    </row>
    <row r="56" spans="1:10" s="114" customFormat="1" ht="18" customHeight="1" x14ac:dyDescent="0.25">
      <c r="A56" s="135" t="s">
        <v>15</v>
      </c>
      <c r="B56" s="135" t="s">
        <v>2408</v>
      </c>
      <c r="C56" s="135" t="s">
        <v>46</v>
      </c>
      <c r="D56" s="135" t="s">
        <v>2411</v>
      </c>
      <c r="E56" s="135" t="s">
        <v>2409</v>
      </c>
    </row>
    <row r="57" spans="1:10" s="122" customFormat="1" ht="18" customHeight="1" x14ac:dyDescent="0.25">
      <c r="A57" s="136" t="str">
        <f>VLOOKUP(B57,'[2]LISTADO ATM'!$A$2:$C$822,3,0)</f>
        <v>ESTE</v>
      </c>
      <c r="B57" s="157">
        <v>673</v>
      </c>
      <c r="C57" s="136" t="str">
        <f>VLOOKUP(B57,'[2]LISTADO ATM'!$A$2:$B$822,2,0)</f>
        <v>ATM Clínica Dr. Cruz Jiminián</v>
      </c>
      <c r="D57" s="136" t="s">
        <v>2470</v>
      </c>
      <c r="E57" s="149">
        <v>3335989663</v>
      </c>
    </row>
    <row r="58" spans="1:10" s="122" customFormat="1" ht="18" customHeight="1" x14ac:dyDescent="0.25">
      <c r="A58" s="158" t="str">
        <f>VLOOKUP(B58,'[2]LISTADO ATM'!$A$2:$C$822,3,0)</f>
        <v>SUR</v>
      </c>
      <c r="B58" s="157">
        <v>537</v>
      </c>
      <c r="C58" s="136" t="str">
        <f>VLOOKUP(B58,'[2]LISTADO ATM'!$A$2:$B$822,2,0)</f>
        <v xml:space="preserve">ATM Estación Texaco Enriquillo (Barahona) </v>
      </c>
      <c r="D58" s="136" t="s">
        <v>2470</v>
      </c>
      <c r="E58" s="149" t="s">
        <v>2647</v>
      </c>
    </row>
    <row r="59" spans="1:10" s="122" customFormat="1" ht="18" customHeight="1" x14ac:dyDescent="0.25">
      <c r="A59" s="158" t="str">
        <f>VLOOKUP(B59,'[2]LISTADO ATM'!$A$2:$C$822,3,0)</f>
        <v>DISTRITO NACIONAL</v>
      </c>
      <c r="B59" s="157">
        <v>574</v>
      </c>
      <c r="C59" s="136" t="str">
        <f>VLOOKUP(B59,'[2]LISTADO ATM'!$A$2:$B$822,2,0)</f>
        <v xml:space="preserve">ATM Club Obras Públicas </v>
      </c>
      <c r="D59" s="136" t="s">
        <v>2470</v>
      </c>
      <c r="E59" s="149" t="s">
        <v>2648</v>
      </c>
    </row>
    <row r="60" spans="1:10" s="122" customFormat="1" ht="18" x14ac:dyDescent="0.25">
      <c r="A60" s="158" t="str">
        <f>VLOOKUP(B60,'[2]LISTADO ATM'!$A$2:$C$822,3,0)</f>
        <v>SUR</v>
      </c>
      <c r="B60" s="157">
        <v>766</v>
      </c>
      <c r="C60" s="136" t="str">
        <f>VLOOKUP(B60,'[2]LISTADO ATM'!$A$2:$B$822,2,0)</f>
        <v xml:space="preserve">ATM Oficina Azua II </v>
      </c>
      <c r="D60" s="136" t="s">
        <v>2470</v>
      </c>
      <c r="E60" s="149">
        <v>3335994502</v>
      </c>
    </row>
    <row r="61" spans="1:10" s="122" customFormat="1" ht="18" x14ac:dyDescent="0.25">
      <c r="A61" s="158" t="str">
        <f>VLOOKUP(B61,'[2]LISTADO ATM'!$A$2:$C$822,3,0)</f>
        <v>SUR</v>
      </c>
      <c r="B61" s="157">
        <v>765</v>
      </c>
      <c r="C61" s="136" t="str">
        <f>VLOOKUP(B61,'[2]LISTADO ATM'!$A$2:$B$822,2,0)</f>
        <v xml:space="preserve">ATM Oficina Azua I </v>
      </c>
      <c r="D61" s="136" t="s">
        <v>2470</v>
      </c>
      <c r="E61" s="149">
        <v>3335994524</v>
      </c>
    </row>
    <row r="62" spans="1:10" s="122" customFormat="1" ht="18" customHeight="1" x14ac:dyDescent="0.25">
      <c r="A62" s="158" t="str">
        <f>VLOOKUP(B62,'[2]LISTADO ATM'!$A$2:$C$822,3,0)</f>
        <v>NORTE</v>
      </c>
      <c r="B62" s="157">
        <v>63</v>
      </c>
      <c r="C62" s="136" t="str">
        <f>VLOOKUP(B62,'[2]LISTADO ATM'!$A$2:$B$822,2,0)</f>
        <v xml:space="preserve">ATM Oficina Villa Vásquez (Montecristi) </v>
      </c>
      <c r="D62" s="136" t="s">
        <v>2470</v>
      </c>
      <c r="E62" s="149">
        <v>3335994528</v>
      </c>
    </row>
    <row r="63" spans="1:10" s="123" customFormat="1" ht="18" customHeight="1" thickBot="1" x14ac:dyDescent="0.3">
      <c r="A63" s="126" t="s">
        <v>2463</v>
      </c>
      <c r="B63" s="153">
        <f>COUNT(B57:B62)</f>
        <v>6</v>
      </c>
      <c r="C63" s="133"/>
      <c r="D63" s="133"/>
      <c r="E63" s="146"/>
    </row>
    <row r="64" spans="1:10" s="123" customFormat="1" ht="18" customHeight="1" thickBot="1" x14ac:dyDescent="0.3">
      <c r="B64" s="128"/>
      <c r="E64" s="128"/>
    </row>
    <row r="65" spans="1:5" s="123" customFormat="1" ht="18" customHeight="1" x14ac:dyDescent="0.25">
      <c r="A65" s="193" t="s">
        <v>2585</v>
      </c>
      <c r="B65" s="194"/>
      <c r="C65" s="194"/>
      <c r="D65" s="194"/>
      <c r="E65" s="195"/>
    </row>
    <row r="66" spans="1:5" s="123" customFormat="1" ht="18" customHeight="1" x14ac:dyDescent="0.25">
      <c r="A66" s="135" t="s">
        <v>15</v>
      </c>
      <c r="B66" s="135" t="s">
        <v>2408</v>
      </c>
      <c r="C66" s="135" t="s">
        <v>46</v>
      </c>
      <c r="D66" s="135" t="s">
        <v>2411</v>
      </c>
      <c r="E66" s="135" t="s">
        <v>2409</v>
      </c>
    </row>
    <row r="67" spans="1:5" s="123" customFormat="1" ht="18" customHeight="1" x14ac:dyDescent="0.25">
      <c r="A67" s="159" t="str">
        <f>VLOOKUP(B67,'[2]LISTADO ATM'!$A$2:$C$822,3,0)</f>
        <v>DISTRITO NACIONAL</v>
      </c>
      <c r="B67" s="136">
        <v>793</v>
      </c>
      <c r="C67" s="159" t="str">
        <f>VLOOKUP(B67,'[2]LISTADO ATM'!$A$2:$B$822,2,0)</f>
        <v xml:space="preserve">ATM Centro de Caja Agora Mall </v>
      </c>
      <c r="D67" s="151" t="s">
        <v>2625</v>
      </c>
      <c r="E67" s="149" t="s">
        <v>2631</v>
      </c>
    </row>
    <row r="68" spans="1:5" s="123" customFormat="1" ht="18" customHeight="1" x14ac:dyDescent="0.25">
      <c r="A68" s="159" t="str">
        <f>VLOOKUP(B68,'[2]LISTADO ATM'!$A$2:$C$822,3,0)</f>
        <v>NORTE</v>
      </c>
      <c r="B68" s="136">
        <v>944</v>
      </c>
      <c r="C68" s="159" t="str">
        <f>VLOOKUP(B68,'[2]LISTADO ATM'!$A$2:$B$822,2,0)</f>
        <v xml:space="preserve">ATM UNP Mao </v>
      </c>
      <c r="D68" s="151" t="s">
        <v>2625</v>
      </c>
      <c r="E68" s="149" t="s">
        <v>2643</v>
      </c>
    </row>
    <row r="69" spans="1:5" s="123" customFormat="1" ht="18" customHeight="1" x14ac:dyDescent="0.25">
      <c r="A69" s="159" t="str">
        <f>VLOOKUP(B69,'[2]LISTADO ATM'!$A$2:$C$822,3,0)</f>
        <v>DISTRITO NACIONAL</v>
      </c>
      <c r="B69" s="136">
        <v>979</v>
      </c>
      <c r="C69" s="159" t="str">
        <f>VLOOKUP(B69,'[2]LISTADO ATM'!$A$2:$B$822,2,0)</f>
        <v xml:space="preserve">ATM Oficina Luperón I </v>
      </c>
      <c r="D69" s="151" t="s">
        <v>2550</v>
      </c>
      <c r="E69" s="149">
        <v>3335994484</v>
      </c>
    </row>
    <row r="70" spans="1:5" s="122" customFormat="1" ht="18.75" customHeight="1" x14ac:dyDescent="0.25">
      <c r="A70" s="159" t="str">
        <f>VLOOKUP(B70,'[2]LISTADO ATM'!$A$2:$C$822,3,0)</f>
        <v>NORTE</v>
      </c>
      <c r="B70" s="136">
        <v>304</v>
      </c>
      <c r="C70" s="159" t="str">
        <f>VLOOKUP(B70,'[2]LISTADO ATM'!$A$2:$B$822,2,0)</f>
        <v xml:space="preserve">ATM Multicentro La Sirena Estrella Sadhala </v>
      </c>
      <c r="D70" s="151" t="s">
        <v>2625</v>
      </c>
      <c r="E70" s="149">
        <v>3335994727</v>
      </c>
    </row>
    <row r="71" spans="1:5" s="123" customFormat="1" ht="18.75" customHeight="1" x14ac:dyDescent="0.25">
      <c r="A71" s="159" t="str">
        <f>VLOOKUP(B71,'[2]LISTADO ATM'!$A$2:$C$822,3,0)</f>
        <v>SUR</v>
      </c>
      <c r="B71" s="136">
        <v>880</v>
      </c>
      <c r="C71" s="159" t="str">
        <f>VLOOKUP(B71,'[2]LISTADO ATM'!$A$2:$B$822,2,0)</f>
        <v xml:space="preserve">ATM Autoservicio Barahona II </v>
      </c>
      <c r="D71" s="151" t="s">
        <v>2625</v>
      </c>
      <c r="E71" s="149">
        <v>3335994754</v>
      </c>
    </row>
    <row r="72" spans="1:5" s="123" customFormat="1" ht="18.75" customHeight="1" x14ac:dyDescent="0.25">
      <c r="A72" s="159" t="str">
        <f>VLOOKUP(B72,'[2]LISTADO ATM'!$A$2:$C$822,3,0)</f>
        <v>DISTRITO NACIONAL</v>
      </c>
      <c r="B72" s="136">
        <v>2</v>
      </c>
      <c r="C72" s="159" t="str">
        <f>VLOOKUP(B72,'[2]LISTADO ATM'!$A$2:$B$822,2,0)</f>
        <v>ATM Autoservicio Padre Castellano</v>
      </c>
      <c r="D72" s="151" t="s">
        <v>2625</v>
      </c>
      <c r="E72" s="149">
        <v>3335994750</v>
      </c>
    </row>
    <row r="73" spans="1:5" s="123" customFormat="1" ht="18.75" customHeight="1" thickBot="1" x14ac:dyDescent="0.3">
      <c r="A73" s="137" t="s">
        <v>2463</v>
      </c>
      <c r="B73" s="153">
        <f>COUNT(B67:B72)</f>
        <v>6</v>
      </c>
      <c r="C73" s="133"/>
      <c r="D73" s="133"/>
      <c r="E73" s="146"/>
    </row>
    <row r="74" spans="1:5" s="114" customFormat="1" ht="18" customHeight="1" thickBot="1" x14ac:dyDescent="0.3">
      <c r="A74" s="123"/>
      <c r="B74" s="128"/>
      <c r="C74" s="123"/>
      <c r="D74" s="123"/>
      <c r="E74" s="128"/>
    </row>
    <row r="75" spans="1:5" s="122" customFormat="1" ht="18.75" customHeight="1" thickBot="1" x14ac:dyDescent="0.3">
      <c r="A75" s="196" t="s">
        <v>2465</v>
      </c>
      <c r="B75" s="197"/>
      <c r="C75" s="123" t="s">
        <v>2405</v>
      </c>
      <c r="D75" s="128"/>
      <c r="E75" s="128"/>
    </row>
    <row r="76" spans="1:5" s="122" customFormat="1" ht="18" customHeight="1" thickBot="1" x14ac:dyDescent="0.3">
      <c r="A76" s="160">
        <f>+B53+B63+B73</f>
        <v>20</v>
      </c>
      <c r="B76" s="161"/>
      <c r="C76" s="123"/>
      <c r="D76" s="123"/>
      <c r="E76" s="138"/>
    </row>
    <row r="77" spans="1:5" s="122" customFormat="1" ht="18" customHeight="1" thickBot="1" x14ac:dyDescent="0.3">
      <c r="A77" s="123"/>
      <c r="B77" s="128"/>
      <c r="C77" s="123"/>
      <c r="D77" s="123"/>
      <c r="E77" s="128"/>
    </row>
    <row r="78" spans="1:5" s="122" customFormat="1" ht="17.45" customHeight="1" thickBot="1" x14ac:dyDescent="0.3">
      <c r="A78" s="190" t="s">
        <v>2466</v>
      </c>
      <c r="B78" s="191"/>
      <c r="C78" s="191"/>
      <c r="D78" s="191"/>
      <c r="E78" s="192"/>
    </row>
    <row r="79" spans="1:5" s="122" customFormat="1" ht="18.75" customHeight="1" x14ac:dyDescent="0.25">
      <c r="A79" s="129" t="s">
        <v>15</v>
      </c>
      <c r="B79" s="135" t="s">
        <v>2408</v>
      </c>
      <c r="C79" s="127" t="s">
        <v>46</v>
      </c>
      <c r="D79" s="172" t="s">
        <v>2411</v>
      </c>
      <c r="E79" s="173"/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546</v>
      </c>
      <c r="C80" s="136" t="str">
        <f>VLOOKUP(B80,'[2]LISTADO ATM'!$A$2:$B$822,2,0)</f>
        <v xml:space="preserve">ATM ITLA </v>
      </c>
      <c r="D80" s="174" t="s">
        <v>2619</v>
      </c>
      <c r="E80" s="175"/>
    </row>
    <row r="81" spans="1:5" s="114" customFormat="1" ht="18" customHeight="1" x14ac:dyDescent="0.25">
      <c r="A81" s="136" t="str">
        <f>VLOOKUP(B81,'[2]LISTADO ATM'!$A$2:$C$822,3,0)</f>
        <v>ESTE</v>
      </c>
      <c r="B81" s="157">
        <v>495</v>
      </c>
      <c r="C81" s="136" t="str">
        <f>VLOOKUP(B81,'[2]LISTADO ATM'!$A$2:$B$822,2,0)</f>
        <v>ATM Cemento PANAM</v>
      </c>
      <c r="D81" s="174" t="s">
        <v>2587</v>
      </c>
      <c r="E81" s="175"/>
    </row>
    <row r="82" spans="1:5" s="114" customFormat="1" ht="18" customHeight="1" x14ac:dyDescent="0.25">
      <c r="A82" s="158" t="str">
        <f>VLOOKUP(B82,'[2]LISTADO ATM'!$A$2:$C$822,3,0)</f>
        <v>DISTRITO NACIONAL</v>
      </c>
      <c r="B82" s="157">
        <v>708</v>
      </c>
      <c r="C82" s="136" t="str">
        <f>VLOOKUP(B82,'[2]LISTADO ATM'!$A$2:$B$822,2,0)</f>
        <v xml:space="preserve">ATM El Vestir De Hoy </v>
      </c>
      <c r="D82" s="174" t="s">
        <v>2587</v>
      </c>
      <c r="E82" s="175"/>
    </row>
    <row r="83" spans="1:5" s="114" customFormat="1" ht="18.75" customHeight="1" x14ac:dyDescent="0.25">
      <c r="A83" s="158" t="str">
        <f>VLOOKUP(B83,'[2]LISTADO ATM'!$A$2:$C$822,3,0)</f>
        <v>NORTE</v>
      </c>
      <c r="B83" s="157">
        <v>903</v>
      </c>
      <c r="C83" s="136" t="str">
        <f>VLOOKUP(B83,'[2]LISTADO ATM'!$A$2:$B$822,2,0)</f>
        <v xml:space="preserve">ATM Oficina La Vega Real I </v>
      </c>
      <c r="D83" s="174" t="s">
        <v>2619</v>
      </c>
      <c r="E83" s="175"/>
    </row>
    <row r="84" spans="1:5" s="114" customFormat="1" ht="18" customHeight="1" x14ac:dyDescent="0.25">
      <c r="A84" s="158" t="str">
        <f>VLOOKUP(B84,'[2]LISTADO ATM'!$A$2:$C$822,3,0)</f>
        <v>DISTRITO NACIONAL</v>
      </c>
      <c r="B84" s="157">
        <v>139</v>
      </c>
      <c r="C84" s="136" t="str">
        <f>VLOOKUP(B84,'[2]LISTADO ATM'!$A$2:$B$822,2,0)</f>
        <v xml:space="preserve">ATM Oficina Plaza Lama Zona Oriental I </v>
      </c>
      <c r="D84" s="174" t="s">
        <v>2587</v>
      </c>
      <c r="E84" s="175"/>
    </row>
    <row r="85" spans="1:5" s="122" customFormat="1" ht="18.75" customHeight="1" x14ac:dyDescent="0.25">
      <c r="A85" s="158" t="str">
        <f>VLOOKUP(B85,'[2]LISTADO ATM'!$A$2:$C$822,3,0)</f>
        <v>ESTE</v>
      </c>
      <c r="B85" s="157">
        <v>219</v>
      </c>
      <c r="C85" s="136" t="str">
        <f>VLOOKUP(B85,'[2]LISTADO ATM'!$A$2:$B$822,2,0)</f>
        <v xml:space="preserve">ATM Oficina La Altagracia (Higuey) </v>
      </c>
      <c r="D85" s="174" t="s">
        <v>2587</v>
      </c>
      <c r="E85" s="175"/>
    </row>
    <row r="86" spans="1:5" s="122" customFormat="1" ht="18.75" customHeight="1" x14ac:dyDescent="0.25">
      <c r="A86" s="158" t="str">
        <f>VLOOKUP(B86,'[2]LISTADO ATM'!$A$2:$C$822,3,0)</f>
        <v>SUR</v>
      </c>
      <c r="B86" s="157">
        <v>677</v>
      </c>
      <c r="C86" s="136" t="str">
        <f>VLOOKUP(B86,'[2]LISTADO ATM'!$A$2:$B$822,2,0)</f>
        <v>ATM PBG Villa Jaragua</v>
      </c>
      <c r="D86" s="174" t="s">
        <v>2587</v>
      </c>
      <c r="E86" s="175"/>
    </row>
    <row r="87" spans="1:5" s="123" customFormat="1" ht="18.75" customHeight="1" x14ac:dyDescent="0.25">
      <c r="A87" s="158" t="str">
        <f>VLOOKUP(B87,'[2]LISTADO ATM'!$A$2:$C$822,3,0)</f>
        <v>DISTRITO NACIONAL</v>
      </c>
      <c r="B87" s="157">
        <v>722</v>
      </c>
      <c r="C87" s="136" t="str">
        <f>VLOOKUP(B87,'[2]LISTADO ATM'!$A$2:$B$822,2,0)</f>
        <v xml:space="preserve">ATM Oficina Charles de Gaulle III </v>
      </c>
      <c r="D87" s="174" t="s">
        <v>2587</v>
      </c>
      <c r="E87" s="175"/>
    </row>
    <row r="88" spans="1:5" s="123" customFormat="1" ht="18.75" customHeight="1" x14ac:dyDescent="0.25">
      <c r="A88" s="136" t="str">
        <f>VLOOKUP(B88,'[2]LISTADO ATM'!$A$2:$C$922,3,0)</f>
        <v>DISTRITO NACIONAL</v>
      </c>
      <c r="B88" s="157">
        <v>13</v>
      </c>
      <c r="C88" s="136" t="str">
        <f>VLOOKUP(B88,'[2]LISTADO ATM'!$A$2:$B$922,2,0)</f>
        <v xml:space="preserve">ATM CDEEE </v>
      </c>
      <c r="D88" s="174" t="s">
        <v>2587</v>
      </c>
      <c r="E88" s="175"/>
    </row>
    <row r="89" spans="1:5" s="123" customFormat="1" ht="18.75" customHeight="1" x14ac:dyDescent="0.25">
      <c r="A89" s="136" t="str">
        <f>VLOOKUP(B89,'[2]LISTADO ATM'!$A$2:$C$922,3,0)</f>
        <v>DISTRITO NACIONAL</v>
      </c>
      <c r="B89" s="157">
        <v>618</v>
      </c>
      <c r="C89" s="136" t="str">
        <f>VLOOKUP(B89,'[2]LISTADO ATM'!$A$2:$B$922,2,0)</f>
        <v xml:space="preserve">ATM Bienes Nacionales </v>
      </c>
      <c r="D89" s="174" t="s">
        <v>2587</v>
      </c>
      <c r="E89" s="175"/>
    </row>
    <row r="90" spans="1:5" s="123" customFormat="1" ht="18.75" customHeight="1" x14ac:dyDescent="0.25">
      <c r="A90" s="136" t="str">
        <f>VLOOKUP(B90,'[2]LISTADO ATM'!$A$2:$C$922,3,0)</f>
        <v>ESTE</v>
      </c>
      <c r="B90" s="157">
        <v>399</v>
      </c>
      <c r="C90" s="136" t="str">
        <f>VLOOKUP(B90,'[2]LISTADO ATM'!$A$2:$B$922,2,0)</f>
        <v xml:space="preserve">ATM Oficina La Romana II </v>
      </c>
      <c r="D90" s="174" t="s">
        <v>2587</v>
      </c>
      <c r="E90" s="175"/>
    </row>
    <row r="91" spans="1:5" s="114" customFormat="1" ht="18" customHeight="1" x14ac:dyDescent="0.25">
      <c r="A91" s="136" t="str">
        <f>VLOOKUP(B91,'[2]LISTADO ATM'!$A$2:$C$922,3,0)</f>
        <v>ESTE</v>
      </c>
      <c r="B91" s="157">
        <v>824</v>
      </c>
      <c r="C91" s="136" t="str">
        <f>VLOOKUP(B91,'[2]LISTADO ATM'!$A$2:$B$922,2,0)</f>
        <v xml:space="preserve">ATM Multiplaza (Higuey) </v>
      </c>
      <c r="D91" s="174" t="s">
        <v>2587</v>
      </c>
      <c r="E91" s="175"/>
    </row>
    <row r="92" spans="1:5" s="114" customFormat="1" ht="18" customHeight="1" x14ac:dyDescent="0.25">
      <c r="A92" s="136" t="str">
        <f>VLOOKUP(B92,'[2]LISTADO ATM'!$A$2:$C$922,3,0)</f>
        <v>ESTE</v>
      </c>
      <c r="B92" s="162">
        <v>912</v>
      </c>
      <c r="C92" s="136" t="str">
        <f>VLOOKUP(B92,'[2]LISTADO ATM'!$A$2:$B$922,2,0)</f>
        <v xml:space="preserve">ATM Oficina San Pedro II </v>
      </c>
      <c r="D92" s="174" t="s">
        <v>2587</v>
      </c>
      <c r="E92" s="175"/>
    </row>
    <row r="93" spans="1:5" s="114" customFormat="1" ht="18.75" thickBot="1" x14ac:dyDescent="0.3">
      <c r="A93" s="137" t="s">
        <v>2463</v>
      </c>
      <c r="B93" s="153">
        <f>COUNT(B80:B92)</f>
        <v>13</v>
      </c>
      <c r="C93" s="143"/>
      <c r="D93" s="143"/>
      <c r="E93" s="147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3" customFormat="1" ht="18" customHeight="1" x14ac:dyDescent="0.25">
      <c r="B95" s="142"/>
      <c r="E95" s="138"/>
    </row>
    <row r="96" spans="1:5" s="123" customFormat="1" ht="18" customHeight="1" x14ac:dyDescent="0.25">
      <c r="B96" s="142"/>
      <c r="E96" s="138"/>
    </row>
    <row r="97" spans="1:5" s="123" customFormat="1" ht="18" customHeight="1" x14ac:dyDescent="0.25">
      <c r="B97" s="142"/>
      <c r="E97" s="138"/>
    </row>
    <row r="98" spans="1:5" s="123" customFormat="1" ht="18" customHeight="1" x14ac:dyDescent="0.25">
      <c r="B98" s="142"/>
      <c r="E98" s="138"/>
    </row>
    <row r="99" spans="1:5" s="123" customFormat="1" ht="18" customHeight="1" x14ac:dyDescent="0.25">
      <c r="B99" s="142"/>
      <c r="E99" s="138"/>
    </row>
    <row r="100" spans="1:5" s="108" customFormat="1" ht="18" customHeight="1" x14ac:dyDescent="0.25">
      <c r="A100" s="123"/>
      <c r="B100" s="142"/>
      <c r="C100" s="123"/>
      <c r="D100" s="123"/>
      <c r="E100" s="138"/>
    </row>
    <row r="101" spans="1:5" s="114" customFormat="1" ht="18" customHeight="1" x14ac:dyDescent="0.25">
      <c r="A101" s="123"/>
      <c r="B101" s="142"/>
      <c r="C101" s="123"/>
      <c r="D101" s="123"/>
      <c r="E101" s="138"/>
    </row>
    <row r="102" spans="1:5" s="123" customFormat="1" ht="18" customHeight="1" x14ac:dyDescent="0.25">
      <c r="B102" s="142"/>
      <c r="E102" s="138"/>
    </row>
    <row r="103" spans="1:5" s="123" customFormat="1" ht="18" customHeight="1" x14ac:dyDescent="0.25">
      <c r="B103" s="142"/>
      <c r="E103" s="138"/>
    </row>
    <row r="104" spans="1:5" s="123" customFormat="1" ht="18" customHeight="1" x14ac:dyDescent="0.25">
      <c r="B104" s="142"/>
      <c r="E104" s="138"/>
    </row>
    <row r="105" spans="1:5" s="123" customFormat="1" ht="18" customHeight="1" x14ac:dyDescent="0.25">
      <c r="B105" s="142"/>
      <c r="E105" s="138"/>
    </row>
    <row r="106" spans="1:5" s="123" customFormat="1" ht="18" customHeight="1" x14ac:dyDescent="0.25">
      <c r="B106" s="142"/>
      <c r="E106" s="138"/>
    </row>
    <row r="107" spans="1:5" s="123" customFormat="1" ht="18" customHeight="1" x14ac:dyDescent="0.25">
      <c r="B107" s="142"/>
      <c r="E107" s="138"/>
    </row>
    <row r="108" spans="1:5" s="123" customFormat="1" ht="18" customHeight="1" x14ac:dyDescent="0.25">
      <c r="B108" s="142"/>
      <c r="E108" s="138"/>
    </row>
    <row r="109" spans="1:5" s="114" customFormat="1" ht="18" customHeight="1" x14ac:dyDescent="0.25">
      <c r="A109" s="123"/>
      <c r="B109" s="142"/>
      <c r="C109" s="123"/>
      <c r="D109" s="123"/>
      <c r="E109" s="138"/>
    </row>
    <row r="110" spans="1:5" s="114" customFormat="1" ht="18.75" customHeight="1" x14ac:dyDescent="0.25">
      <c r="A110" s="123"/>
      <c r="B110" s="142"/>
      <c r="C110" s="123"/>
      <c r="D110" s="123"/>
      <c r="E110" s="138"/>
    </row>
    <row r="111" spans="1:5" s="114" customFormat="1" ht="18.75" customHeight="1" x14ac:dyDescent="0.25">
      <c r="A111" s="123"/>
      <c r="B111" s="142"/>
      <c r="C111" s="123"/>
      <c r="D111" s="123"/>
      <c r="E111" s="138"/>
    </row>
    <row r="112" spans="1:5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14" customFormat="1" ht="18.75" customHeigh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14" customFormat="1" x14ac:dyDescent="0.25">
      <c r="A117" s="123"/>
      <c r="B117" s="142"/>
      <c r="C117" s="123"/>
      <c r="D117" s="123"/>
      <c r="E117" s="138"/>
    </row>
    <row r="118" spans="1:5" s="108" customFormat="1" ht="18" customHeight="1" x14ac:dyDescent="0.25">
      <c r="A118" s="123"/>
      <c r="B118" s="142"/>
      <c r="C118" s="123"/>
      <c r="D118" s="123"/>
      <c r="E118" s="138"/>
    </row>
    <row r="119" spans="1:5" s="108" customFormat="1" ht="17.45" customHeight="1" x14ac:dyDescent="0.25">
      <c r="A119" s="123"/>
      <c r="B119" s="142"/>
      <c r="C119" s="123"/>
      <c r="D119" s="123"/>
      <c r="E119" s="138"/>
    </row>
    <row r="120" spans="1:5" s="122" customFormat="1" ht="18" customHeight="1" x14ac:dyDescent="0.25">
      <c r="A120" s="123"/>
      <c r="B120" s="142"/>
      <c r="C120" s="123"/>
      <c r="D120" s="123"/>
      <c r="E120" s="138"/>
    </row>
    <row r="121" spans="1:5" s="108" customFormat="1" ht="18.75" customHeight="1" x14ac:dyDescent="0.25">
      <c r="A121" s="123"/>
      <c r="B121" s="142"/>
      <c r="C121" s="123"/>
      <c r="D121" s="123"/>
      <c r="E121" s="138"/>
    </row>
    <row r="122" spans="1:5" s="114" customFormat="1" ht="18" customHeight="1" x14ac:dyDescent="0.25">
      <c r="A122" s="123"/>
      <c r="B122" s="142"/>
      <c r="C122" s="123"/>
      <c r="D122" s="123"/>
      <c r="E122" s="138"/>
    </row>
    <row r="123" spans="1:5" s="123" customFormat="1" ht="18" customHeight="1" x14ac:dyDescent="0.25">
      <c r="B123" s="142"/>
      <c r="E123" s="138"/>
    </row>
    <row r="124" spans="1:5" s="123" customFormat="1" ht="18" customHeight="1" x14ac:dyDescent="0.25">
      <c r="B124" s="142"/>
      <c r="E124" s="138"/>
    </row>
    <row r="125" spans="1:5" s="123" customFormat="1" ht="18" customHeight="1" x14ac:dyDescent="0.25">
      <c r="B125" s="142"/>
      <c r="E125" s="138"/>
    </row>
    <row r="126" spans="1:5" s="123" customFormat="1" ht="18" customHeight="1" x14ac:dyDescent="0.25">
      <c r="B126" s="142"/>
      <c r="E126" s="138"/>
    </row>
    <row r="127" spans="1:5" s="123" customFormat="1" ht="18" customHeight="1" x14ac:dyDescent="0.25">
      <c r="B127" s="142"/>
      <c r="E127" s="138"/>
    </row>
    <row r="128" spans="1:5" s="123" customFormat="1" ht="18" customHeight="1" x14ac:dyDescent="0.25">
      <c r="B128" s="142"/>
      <c r="E128" s="138"/>
    </row>
    <row r="129" spans="1:5" s="123" customFormat="1" ht="18" customHeight="1" x14ac:dyDescent="0.25">
      <c r="B129" s="142"/>
      <c r="E129" s="138"/>
    </row>
    <row r="130" spans="1:5" s="123" customFormat="1" ht="18" customHeight="1" x14ac:dyDescent="0.25">
      <c r="B130" s="142"/>
      <c r="E130" s="138"/>
    </row>
    <row r="131" spans="1:5" s="123" customFormat="1" ht="18" customHeight="1" x14ac:dyDescent="0.25">
      <c r="B131" s="142"/>
      <c r="E131" s="138"/>
    </row>
    <row r="132" spans="1:5" s="123" customFormat="1" ht="18" customHeight="1" x14ac:dyDescent="0.25">
      <c r="B132" s="142"/>
      <c r="E132" s="138"/>
    </row>
    <row r="133" spans="1:5" s="123" customFormat="1" ht="18" customHeight="1" x14ac:dyDescent="0.25">
      <c r="B133" s="142"/>
      <c r="E133" s="138"/>
    </row>
    <row r="134" spans="1:5" s="123" customFormat="1" ht="18" customHeight="1" x14ac:dyDescent="0.25">
      <c r="B134" s="142"/>
      <c r="E134" s="138"/>
    </row>
    <row r="135" spans="1:5" s="123" customFormat="1" ht="18" customHeight="1" x14ac:dyDescent="0.25">
      <c r="B135" s="142"/>
      <c r="E135" s="138"/>
    </row>
    <row r="136" spans="1:5" s="123" customFormat="1" ht="18" customHeight="1" x14ac:dyDescent="0.25">
      <c r="B136" s="142"/>
      <c r="E136" s="138"/>
    </row>
    <row r="137" spans="1:5" s="123" customFormat="1" ht="18" customHeight="1" x14ac:dyDescent="0.25">
      <c r="B137" s="142"/>
      <c r="E137" s="138"/>
    </row>
    <row r="138" spans="1:5" s="123" customFormat="1" ht="18" customHeight="1" x14ac:dyDescent="0.25">
      <c r="B138" s="142"/>
      <c r="E138" s="138"/>
    </row>
    <row r="139" spans="1:5" s="123" customFormat="1" ht="18" customHeight="1" x14ac:dyDescent="0.25">
      <c r="B139" s="142"/>
      <c r="E139" s="138"/>
    </row>
    <row r="140" spans="1:5" s="123" customFormat="1" ht="18" customHeight="1" x14ac:dyDescent="0.25">
      <c r="B140" s="142"/>
      <c r="E140" s="138"/>
    </row>
    <row r="141" spans="1:5" s="123" customFormat="1" ht="18" customHeight="1" x14ac:dyDescent="0.25">
      <c r="B141" s="142"/>
      <c r="E141" s="138"/>
    </row>
    <row r="142" spans="1:5" s="123" customFormat="1" ht="18" customHeight="1" x14ac:dyDescent="0.25">
      <c r="B142" s="142"/>
      <c r="E142" s="138"/>
    </row>
    <row r="143" spans="1:5" s="123" customFormat="1" ht="18" customHeight="1" x14ac:dyDescent="0.25">
      <c r="B143" s="142"/>
      <c r="E143" s="138"/>
    </row>
    <row r="144" spans="1:5" s="114" customFormat="1" x14ac:dyDescent="0.25">
      <c r="A144" s="123"/>
      <c r="B144" s="142"/>
      <c r="C144" s="123"/>
      <c r="D144" s="123"/>
      <c r="E144" s="138"/>
    </row>
    <row r="145" spans="1:5" s="114" customFormat="1" ht="18.75" customHeight="1" x14ac:dyDescent="0.25">
      <c r="A145" s="123"/>
      <c r="B145" s="142"/>
      <c r="C145" s="123"/>
      <c r="D145" s="123"/>
      <c r="E145" s="138"/>
    </row>
    <row r="146" spans="1:5" s="108" customFormat="1" ht="18.75" customHeight="1" x14ac:dyDescent="0.25">
      <c r="A146" s="123"/>
      <c r="B146" s="142"/>
      <c r="C146" s="123"/>
      <c r="D146" s="123"/>
      <c r="E146" s="138"/>
    </row>
    <row r="147" spans="1:5" s="108" customFormat="1" ht="18" customHeight="1" x14ac:dyDescent="0.25">
      <c r="A147" s="123"/>
      <c r="B147" s="142"/>
      <c r="C147" s="123"/>
      <c r="D147" s="123"/>
      <c r="E147" s="138"/>
    </row>
    <row r="148" spans="1:5" s="114" customFormat="1" ht="18" customHeight="1" x14ac:dyDescent="0.25">
      <c r="A148" s="123"/>
      <c r="B148" s="142"/>
      <c r="C148" s="123"/>
      <c r="D148" s="123"/>
      <c r="E148" s="138"/>
    </row>
    <row r="149" spans="1:5" s="114" customFormat="1" ht="18" customHeight="1" x14ac:dyDescent="0.25">
      <c r="A149" s="123"/>
      <c r="B149" s="142"/>
      <c r="C149" s="123"/>
      <c r="D149" s="123"/>
      <c r="E149" s="138"/>
    </row>
    <row r="150" spans="1:5" s="108" customFormat="1" x14ac:dyDescent="0.25">
      <c r="A150" s="123"/>
      <c r="B150" s="142"/>
      <c r="C150" s="123"/>
      <c r="D150" s="123"/>
      <c r="E150" s="138"/>
    </row>
    <row r="151" spans="1:5" s="108" customFormat="1" ht="18.75" customHeight="1" x14ac:dyDescent="0.25">
      <c r="A151" s="123"/>
      <c r="B151" s="142"/>
      <c r="C151" s="123"/>
      <c r="D151" s="123"/>
      <c r="E151" s="138"/>
    </row>
    <row r="152" spans="1:5" s="108" customFormat="1" ht="18.75" customHeight="1" x14ac:dyDescent="0.25">
      <c r="A152" s="123"/>
      <c r="B152" s="142"/>
      <c r="C152" s="123"/>
      <c r="D152" s="123"/>
      <c r="E152" s="138"/>
    </row>
    <row r="153" spans="1:5" s="108" customFormat="1" x14ac:dyDescent="0.25">
      <c r="A153" s="123"/>
      <c r="B153" s="142"/>
      <c r="C153" s="123"/>
      <c r="D153" s="123"/>
      <c r="E153" s="138"/>
    </row>
    <row r="154" spans="1:5" s="114" customFormat="1" ht="18" customHeight="1" x14ac:dyDescent="0.25">
      <c r="A154" s="123"/>
      <c r="B154" s="142"/>
      <c r="C154" s="123"/>
      <c r="D154" s="123"/>
      <c r="E154" s="138"/>
    </row>
    <row r="155" spans="1:5" s="114" customFormat="1" ht="18.75" customHeight="1" x14ac:dyDescent="0.25">
      <c r="A155" s="123"/>
      <c r="B155" s="142"/>
      <c r="C155" s="123"/>
      <c r="D155" s="123"/>
      <c r="E155" s="138"/>
    </row>
    <row r="156" spans="1:5" s="114" customFormat="1" x14ac:dyDescent="0.25">
      <c r="A156" s="123"/>
      <c r="B156" s="142"/>
      <c r="C156" s="123"/>
      <c r="D156" s="123"/>
      <c r="E156" s="138"/>
    </row>
    <row r="157" spans="1:5" s="108" customFormat="1" ht="18" customHeight="1" x14ac:dyDescent="0.25">
      <c r="A157" s="123"/>
      <c r="B157" s="142"/>
      <c r="C157" s="123"/>
      <c r="D157" s="123"/>
      <c r="E157" s="138"/>
    </row>
    <row r="158" spans="1:5" s="108" customFormat="1" ht="18.75" customHeight="1" x14ac:dyDescent="0.25">
      <c r="A158" s="123"/>
      <c r="B158" s="142"/>
      <c r="C158" s="123"/>
      <c r="D158" s="123"/>
      <c r="E158" s="138"/>
    </row>
    <row r="159" spans="1:5" s="108" customFormat="1" ht="18" customHeight="1" x14ac:dyDescent="0.25">
      <c r="A159" s="123"/>
      <c r="B159" s="142"/>
      <c r="C159" s="123"/>
      <c r="D159" s="123"/>
      <c r="E159" s="138"/>
    </row>
    <row r="160" spans="1:5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ht="18.75" customHeight="1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ht="18.75" customHeight="1" x14ac:dyDescent="0.25">
      <c r="A183" s="123"/>
      <c r="B183" s="142"/>
      <c r="C183" s="123"/>
      <c r="D183" s="123"/>
      <c r="E183" s="138"/>
    </row>
    <row r="184" spans="1:5" ht="18.75" customHeight="1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ht="18.75" customHeight="1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</sheetData>
  <mergeCells count="27">
    <mergeCell ref="A65:E65"/>
    <mergeCell ref="A75:B75"/>
    <mergeCell ref="A78:E78"/>
    <mergeCell ref="D81:E81"/>
    <mergeCell ref="D82:E82"/>
    <mergeCell ref="A31:E31"/>
    <mergeCell ref="C40:E40"/>
    <mergeCell ref="A42:E42"/>
    <mergeCell ref="C53:E53"/>
    <mergeCell ref="A55:E55"/>
    <mergeCell ref="F1:G1"/>
    <mergeCell ref="A7:E7"/>
    <mergeCell ref="A2:E2"/>
    <mergeCell ref="A1:E1"/>
    <mergeCell ref="C29:E29"/>
    <mergeCell ref="D91:E91"/>
    <mergeCell ref="D92:E92"/>
    <mergeCell ref="D83:E83"/>
    <mergeCell ref="D84:E84"/>
    <mergeCell ref="D85:E85"/>
    <mergeCell ref="D89:E89"/>
    <mergeCell ref="D90:E90"/>
    <mergeCell ref="D79:E79"/>
    <mergeCell ref="D80:E80"/>
    <mergeCell ref="D86:E86"/>
    <mergeCell ref="D87:E87"/>
    <mergeCell ref="D88:E88"/>
  </mergeCells>
  <phoneticPr fontId="46" type="noConversion"/>
  <conditionalFormatting sqref="B438:B1048576">
    <cfRule type="duplicateValues" dxfId="301" priority="1713"/>
  </conditionalFormatting>
  <conditionalFormatting sqref="B438:B1048576">
    <cfRule type="duplicateValues" dxfId="300" priority="135446"/>
  </conditionalFormatting>
  <conditionalFormatting sqref="B95:B437">
    <cfRule type="duplicateValues" dxfId="299" priority="176"/>
  </conditionalFormatting>
  <conditionalFormatting sqref="B95:B437">
    <cfRule type="duplicateValues" dxfId="298" priority="158"/>
  </conditionalFormatting>
  <conditionalFormatting sqref="E95:E437">
    <cfRule type="duplicateValues" dxfId="297" priority="186"/>
  </conditionalFormatting>
  <conditionalFormatting sqref="B11">
    <cfRule type="duplicateValues" dxfId="296" priority="65"/>
  </conditionalFormatting>
  <conditionalFormatting sqref="E11">
    <cfRule type="duplicateValues" dxfId="295" priority="64"/>
  </conditionalFormatting>
  <conditionalFormatting sqref="E24">
    <cfRule type="duplicateValues" dxfId="294" priority="63"/>
  </conditionalFormatting>
  <conditionalFormatting sqref="E25">
    <cfRule type="duplicateValues" dxfId="293" priority="62"/>
  </conditionalFormatting>
  <conditionalFormatting sqref="E9">
    <cfRule type="duplicateValues" dxfId="292" priority="61"/>
  </conditionalFormatting>
  <conditionalFormatting sqref="E19 E22">
    <cfRule type="duplicateValues" dxfId="291" priority="60"/>
  </conditionalFormatting>
  <conditionalFormatting sqref="E83">
    <cfRule type="duplicateValues" dxfId="290" priority="59"/>
  </conditionalFormatting>
  <conditionalFormatting sqref="E84">
    <cfRule type="duplicateValues" dxfId="289" priority="58"/>
  </conditionalFormatting>
  <conditionalFormatting sqref="E15">
    <cfRule type="duplicateValues" dxfId="288" priority="66"/>
  </conditionalFormatting>
  <conditionalFormatting sqref="B94 B54:B55 B64:B65 B85 B80:B81 B1:B7 B29:B31 B33:B36 B40:B42 B67 B73:B78 B38">
    <cfRule type="duplicateValues" dxfId="287" priority="67"/>
  </conditionalFormatting>
  <conditionalFormatting sqref="E18">
    <cfRule type="duplicateValues" dxfId="286" priority="68"/>
  </conditionalFormatting>
  <conditionalFormatting sqref="B34">
    <cfRule type="duplicateValues" dxfId="285" priority="57"/>
  </conditionalFormatting>
  <conditionalFormatting sqref="E34">
    <cfRule type="duplicateValues" dxfId="284" priority="56"/>
  </conditionalFormatting>
  <conditionalFormatting sqref="B35">
    <cfRule type="duplicateValues" dxfId="283" priority="55"/>
  </conditionalFormatting>
  <conditionalFormatting sqref="E35">
    <cfRule type="duplicateValues" dxfId="282" priority="54"/>
  </conditionalFormatting>
  <conditionalFormatting sqref="B67">
    <cfRule type="duplicateValues" dxfId="281" priority="53"/>
  </conditionalFormatting>
  <conditionalFormatting sqref="E67">
    <cfRule type="duplicateValues" dxfId="280" priority="52"/>
  </conditionalFormatting>
  <conditionalFormatting sqref="B36">
    <cfRule type="duplicateValues" dxfId="279" priority="51"/>
  </conditionalFormatting>
  <conditionalFormatting sqref="E33 E36 E38">
    <cfRule type="duplicateValues" dxfId="278" priority="50"/>
  </conditionalFormatting>
  <conditionalFormatting sqref="B94 B80:B89 B29:B31 B40:B42 B33:B36 B44:B48 B57:B62 B67 B1:B26 B73:B78 B38 B64:B65 B54:B55">
    <cfRule type="duplicateValues" dxfId="277" priority="49"/>
  </conditionalFormatting>
  <conditionalFormatting sqref="E20">
    <cfRule type="duplicateValues" dxfId="276" priority="48"/>
  </conditionalFormatting>
  <conditionalFormatting sqref="E87">
    <cfRule type="duplicateValues" dxfId="275" priority="47"/>
  </conditionalFormatting>
  <conditionalFormatting sqref="E93:E94 E1:E7 E54:E55 E73:E81 E23 E10 E29:E31 E57:E60 E64:E65 E38 E40:E44">
    <cfRule type="duplicateValues" dxfId="274" priority="69"/>
  </conditionalFormatting>
  <conditionalFormatting sqref="B57:B62 B23:B25">
    <cfRule type="duplicateValues" dxfId="273" priority="70"/>
  </conditionalFormatting>
  <conditionalFormatting sqref="E45 E12:E14 E16:E17">
    <cfRule type="duplicateValues" dxfId="272" priority="71"/>
  </conditionalFormatting>
  <conditionalFormatting sqref="E28">
    <cfRule type="duplicateValues" dxfId="271" priority="46"/>
  </conditionalFormatting>
  <conditionalFormatting sqref="B88:B89 B44:B48 B9:B10 B12:B26">
    <cfRule type="duplicateValues" dxfId="270" priority="72"/>
  </conditionalFormatting>
  <conditionalFormatting sqref="E88">
    <cfRule type="duplicateValues" dxfId="269" priority="45"/>
  </conditionalFormatting>
  <conditionalFormatting sqref="E85:E86">
    <cfRule type="duplicateValues" dxfId="268" priority="73"/>
  </conditionalFormatting>
  <conditionalFormatting sqref="E82">
    <cfRule type="duplicateValues" dxfId="267" priority="74"/>
  </conditionalFormatting>
  <conditionalFormatting sqref="B82:B84">
    <cfRule type="duplicateValues" dxfId="266" priority="75"/>
  </conditionalFormatting>
  <conditionalFormatting sqref="E47:E48">
    <cfRule type="duplicateValues" dxfId="265" priority="44"/>
  </conditionalFormatting>
  <conditionalFormatting sqref="E61:E62">
    <cfRule type="duplicateValues" dxfId="264" priority="43"/>
  </conditionalFormatting>
  <conditionalFormatting sqref="E46 E26 E21">
    <cfRule type="duplicateValues" dxfId="263" priority="76"/>
  </conditionalFormatting>
  <conditionalFormatting sqref="B39">
    <cfRule type="duplicateValues" dxfId="262" priority="41"/>
  </conditionalFormatting>
  <conditionalFormatting sqref="E39">
    <cfRule type="duplicateValues" dxfId="261" priority="40"/>
  </conditionalFormatting>
  <conditionalFormatting sqref="B39">
    <cfRule type="duplicateValues" dxfId="260" priority="39"/>
  </conditionalFormatting>
  <conditionalFormatting sqref="E39">
    <cfRule type="duplicateValues" dxfId="259" priority="42"/>
  </conditionalFormatting>
  <conditionalFormatting sqref="B27:B28">
    <cfRule type="duplicateValues" dxfId="258" priority="36"/>
  </conditionalFormatting>
  <conditionalFormatting sqref="B27:B28">
    <cfRule type="duplicateValues" dxfId="257" priority="37"/>
  </conditionalFormatting>
  <conditionalFormatting sqref="E27">
    <cfRule type="duplicateValues" dxfId="256" priority="38"/>
  </conditionalFormatting>
  <conditionalFormatting sqref="B86:B89">
    <cfRule type="duplicateValues" dxfId="255" priority="77"/>
  </conditionalFormatting>
  <conditionalFormatting sqref="B68:B72">
    <cfRule type="duplicateValues" dxfId="254" priority="35"/>
  </conditionalFormatting>
  <conditionalFormatting sqref="B68:B72">
    <cfRule type="duplicateValues" dxfId="253" priority="34"/>
  </conditionalFormatting>
  <conditionalFormatting sqref="E68:E72">
    <cfRule type="duplicateValues" dxfId="252" priority="33"/>
  </conditionalFormatting>
  <conditionalFormatting sqref="B68:B72">
    <cfRule type="duplicateValues" dxfId="251" priority="32"/>
  </conditionalFormatting>
  <conditionalFormatting sqref="B37">
    <cfRule type="duplicateValues" dxfId="250" priority="31"/>
  </conditionalFormatting>
  <conditionalFormatting sqref="B37">
    <cfRule type="duplicateValues" dxfId="249" priority="30"/>
  </conditionalFormatting>
  <conditionalFormatting sqref="E37">
    <cfRule type="duplicateValues" dxfId="248" priority="29"/>
  </conditionalFormatting>
  <conditionalFormatting sqref="B37">
    <cfRule type="duplicateValues" dxfId="247" priority="28"/>
  </conditionalFormatting>
  <conditionalFormatting sqref="B63">
    <cfRule type="duplicateValues" dxfId="246" priority="26"/>
  </conditionalFormatting>
  <conditionalFormatting sqref="B63">
    <cfRule type="duplicateValues" dxfId="245" priority="25"/>
  </conditionalFormatting>
  <conditionalFormatting sqref="E63">
    <cfRule type="duplicateValues" dxfId="244" priority="27"/>
  </conditionalFormatting>
  <conditionalFormatting sqref="B49">
    <cfRule type="duplicateValues" dxfId="243" priority="22"/>
  </conditionalFormatting>
  <conditionalFormatting sqref="E49">
    <cfRule type="duplicateValues" dxfId="242" priority="23"/>
  </conditionalFormatting>
  <conditionalFormatting sqref="B49">
    <cfRule type="duplicateValues" dxfId="241" priority="24"/>
  </conditionalFormatting>
  <conditionalFormatting sqref="B53">
    <cfRule type="duplicateValues" dxfId="240" priority="20"/>
  </conditionalFormatting>
  <conditionalFormatting sqref="B53">
    <cfRule type="duplicateValues" dxfId="239" priority="19"/>
  </conditionalFormatting>
  <conditionalFormatting sqref="E53">
    <cfRule type="duplicateValues" dxfId="238" priority="21"/>
  </conditionalFormatting>
  <conditionalFormatting sqref="B50">
    <cfRule type="duplicateValues" dxfId="237" priority="16"/>
  </conditionalFormatting>
  <conditionalFormatting sqref="E50">
    <cfRule type="duplicateValues" dxfId="236" priority="17"/>
  </conditionalFormatting>
  <conditionalFormatting sqref="B50">
    <cfRule type="duplicateValues" dxfId="235" priority="18"/>
  </conditionalFormatting>
  <conditionalFormatting sqref="E89">
    <cfRule type="duplicateValues" dxfId="234" priority="15"/>
  </conditionalFormatting>
  <conditionalFormatting sqref="B93">
    <cfRule type="duplicateValues" dxfId="233" priority="14"/>
  </conditionalFormatting>
  <conditionalFormatting sqref="B93">
    <cfRule type="duplicateValues" dxfId="232" priority="13"/>
  </conditionalFormatting>
  <conditionalFormatting sqref="B51">
    <cfRule type="duplicateValues" dxfId="231" priority="10"/>
  </conditionalFormatting>
  <conditionalFormatting sqref="E51">
    <cfRule type="duplicateValues" dxfId="230" priority="11"/>
  </conditionalFormatting>
  <conditionalFormatting sqref="B51">
    <cfRule type="duplicateValues" dxfId="229" priority="12"/>
  </conditionalFormatting>
  <conditionalFormatting sqref="B90:B92">
    <cfRule type="duplicateValues" dxfId="228" priority="7"/>
  </conditionalFormatting>
  <conditionalFormatting sqref="B90:B92">
    <cfRule type="duplicateValues" dxfId="227" priority="8"/>
  </conditionalFormatting>
  <conditionalFormatting sqref="B90:B92">
    <cfRule type="duplicateValues" dxfId="226" priority="9"/>
  </conditionalFormatting>
  <conditionalFormatting sqref="E90">
    <cfRule type="duplicateValues" dxfId="225" priority="6"/>
  </conditionalFormatting>
  <conditionalFormatting sqref="E91">
    <cfRule type="duplicateValues" dxfId="224" priority="5"/>
  </conditionalFormatting>
  <conditionalFormatting sqref="E92">
    <cfRule type="duplicateValues" dxfId="223" priority="4"/>
  </conditionalFormatting>
  <conditionalFormatting sqref="B52">
    <cfRule type="duplicateValues" dxfId="222" priority="1"/>
  </conditionalFormatting>
  <conditionalFormatting sqref="E52">
    <cfRule type="duplicateValues" dxfId="221" priority="2"/>
  </conditionalFormatting>
  <conditionalFormatting sqref="B52">
    <cfRule type="duplicateValues" dxfId="22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2632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2628</v>
      </c>
      <c r="C843" s="38" t="s">
        <v>1270</v>
      </c>
    </row>
  </sheetData>
  <autoFilter ref="A1:C829">
    <sortState ref="A2:C843">
      <sortCondition sortBy="cellColor" ref="A1:A830" dxfId="21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218" priority="20"/>
  </conditionalFormatting>
  <conditionalFormatting sqref="A830">
    <cfRule type="duplicateValues" dxfId="217" priority="19"/>
  </conditionalFormatting>
  <conditionalFormatting sqref="A831">
    <cfRule type="duplicateValues" dxfId="216" priority="18"/>
  </conditionalFormatting>
  <conditionalFormatting sqref="A832">
    <cfRule type="duplicateValues" dxfId="215" priority="17"/>
  </conditionalFormatting>
  <conditionalFormatting sqref="A833">
    <cfRule type="duplicateValues" dxfId="214" priority="16"/>
  </conditionalFormatting>
  <conditionalFormatting sqref="A844:A1048576 A1:A833">
    <cfRule type="duplicateValues" dxfId="213" priority="15"/>
  </conditionalFormatting>
  <conditionalFormatting sqref="A834:A840">
    <cfRule type="duplicateValues" dxfId="212" priority="14"/>
  </conditionalFormatting>
  <conditionalFormatting sqref="A834:A840">
    <cfRule type="duplicateValues" dxfId="211" priority="13"/>
  </conditionalFormatting>
  <conditionalFormatting sqref="A844:A1048576 A1:A840">
    <cfRule type="duplicateValues" dxfId="210" priority="12"/>
  </conditionalFormatting>
  <conditionalFormatting sqref="A841">
    <cfRule type="duplicateValues" dxfId="209" priority="11"/>
  </conditionalFormatting>
  <conditionalFormatting sqref="A841">
    <cfRule type="duplicateValues" dxfId="208" priority="10"/>
  </conditionalFormatting>
  <conditionalFormatting sqref="A841">
    <cfRule type="duplicateValues" dxfId="207" priority="9"/>
  </conditionalFormatting>
  <conditionalFormatting sqref="A842">
    <cfRule type="duplicateValues" dxfId="206" priority="8"/>
  </conditionalFormatting>
  <conditionalFormatting sqref="A842">
    <cfRule type="duplicateValues" dxfId="205" priority="7"/>
  </conditionalFormatting>
  <conditionalFormatting sqref="A842">
    <cfRule type="duplicateValues" dxfId="204" priority="6"/>
  </conditionalFormatting>
  <conditionalFormatting sqref="A1:A842 A844:A1048576">
    <cfRule type="duplicateValues" dxfId="203" priority="5"/>
  </conditionalFormatting>
  <conditionalFormatting sqref="A843">
    <cfRule type="duplicateValues" dxfId="202" priority="4"/>
  </conditionalFormatting>
  <conditionalFormatting sqref="A843">
    <cfRule type="duplicateValues" dxfId="201" priority="3"/>
  </conditionalFormatting>
  <conditionalFormatting sqref="A843">
    <cfRule type="duplicateValues" dxfId="200" priority="2"/>
  </conditionalFormatting>
  <conditionalFormatting sqref="A843">
    <cfRule type="duplicateValues" dxfId="19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2413</v>
      </c>
      <c r="B1" s="199"/>
      <c r="C1" s="199"/>
      <c r="D1" s="19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2422</v>
      </c>
      <c r="B18" s="199"/>
      <c r="C18" s="199"/>
      <c r="D18" s="19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98" priority="18"/>
  </conditionalFormatting>
  <conditionalFormatting sqref="B7:B8">
    <cfRule type="duplicateValues" dxfId="197" priority="17"/>
  </conditionalFormatting>
  <conditionalFormatting sqref="A7:A8">
    <cfRule type="duplicateValues" dxfId="196" priority="15"/>
    <cfRule type="duplicateValues" dxfId="19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2021-08-20T20:07:16Z</dcterms:modified>
</cp:coreProperties>
</file>