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1\"/>
    </mc:Choice>
  </mc:AlternateContent>
  <bookViews>
    <workbookView xWindow="0" yWindow="0" windowWidth="8115" windowHeight="67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REPORTE!$A$4:$Q$210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6" i="16" l="1"/>
  <c r="B135" i="16"/>
  <c r="B125" i="16"/>
  <c r="B111" i="16"/>
  <c r="B90" i="16"/>
  <c r="B73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33" i="16"/>
  <c r="A133" i="16"/>
  <c r="C132" i="16"/>
  <c r="A132" i="16"/>
  <c r="C131" i="16"/>
  <c r="A131" i="16"/>
  <c r="C130" i="16"/>
  <c r="A130" i="16"/>
  <c r="C129" i="16"/>
  <c r="A129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A13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86" i="1" l="1"/>
  <c r="G186" i="1"/>
  <c r="H186" i="1"/>
  <c r="I186" i="1"/>
  <c r="J186" i="1"/>
  <c r="K186" i="1"/>
  <c r="F184" i="1"/>
  <c r="G184" i="1"/>
  <c r="H184" i="1"/>
  <c r="I184" i="1"/>
  <c r="J184" i="1"/>
  <c r="K184" i="1"/>
  <c r="F55" i="1"/>
  <c r="G55" i="1"/>
  <c r="H55" i="1"/>
  <c r="I55" i="1"/>
  <c r="J55" i="1"/>
  <c r="K55" i="1"/>
  <c r="F57" i="1"/>
  <c r="G57" i="1"/>
  <c r="H57" i="1"/>
  <c r="I57" i="1"/>
  <c r="J57" i="1"/>
  <c r="K57" i="1"/>
  <c r="F58" i="1"/>
  <c r="G58" i="1"/>
  <c r="H58" i="1"/>
  <c r="I58" i="1"/>
  <c r="J58" i="1"/>
  <c r="K58" i="1"/>
  <c r="F56" i="1"/>
  <c r="G56" i="1"/>
  <c r="H56" i="1"/>
  <c r="I56" i="1"/>
  <c r="J56" i="1"/>
  <c r="K56" i="1"/>
  <c r="F189" i="1"/>
  <c r="G189" i="1"/>
  <c r="H189" i="1"/>
  <c r="I189" i="1"/>
  <c r="J189" i="1"/>
  <c r="K189" i="1"/>
  <c r="F192" i="1"/>
  <c r="G192" i="1"/>
  <c r="H192" i="1"/>
  <c r="I192" i="1"/>
  <c r="J192" i="1"/>
  <c r="K192" i="1"/>
  <c r="F31" i="1"/>
  <c r="G31" i="1"/>
  <c r="H31" i="1"/>
  <c r="I31" i="1"/>
  <c r="J31" i="1"/>
  <c r="K31" i="1"/>
  <c r="F196" i="1"/>
  <c r="G196" i="1"/>
  <c r="H196" i="1"/>
  <c r="I196" i="1"/>
  <c r="J196" i="1"/>
  <c r="K196" i="1"/>
  <c r="F144" i="1"/>
  <c r="G144" i="1"/>
  <c r="H144" i="1"/>
  <c r="I144" i="1"/>
  <c r="J144" i="1"/>
  <c r="K144" i="1"/>
  <c r="F152" i="1"/>
  <c r="G152" i="1"/>
  <c r="H152" i="1"/>
  <c r="I152" i="1"/>
  <c r="J152" i="1"/>
  <c r="K152" i="1"/>
  <c r="F191" i="1"/>
  <c r="G191" i="1"/>
  <c r="H191" i="1"/>
  <c r="I191" i="1"/>
  <c r="J191" i="1"/>
  <c r="K191" i="1"/>
  <c r="F178" i="1"/>
  <c r="G178" i="1"/>
  <c r="H178" i="1"/>
  <c r="I178" i="1"/>
  <c r="J178" i="1"/>
  <c r="K178" i="1"/>
  <c r="F46" i="1"/>
  <c r="G46" i="1"/>
  <c r="H46" i="1"/>
  <c r="I46" i="1"/>
  <c r="J46" i="1"/>
  <c r="K46" i="1"/>
  <c r="F146" i="1"/>
  <c r="G146" i="1"/>
  <c r="H146" i="1"/>
  <c r="I146" i="1"/>
  <c r="J146" i="1"/>
  <c r="K146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205" i="1"/>
  <c r="G205" i="1"/>
  <c r="H205" i="1"/>
  <c r="I205" i="1"/>
  <c r="J205" i="1"/>
  <c r="K205" i="1"/>
  <c r="A186" i="1"/>
  <c r="A184" i="1"/>
  <c r="A55" i="1"/>
  <c r="A57" i="1"/>
  <c r="A58" i="1"/>
  <c r="A56" i="1"/>
  <c r="A189" i="1"/>
  <c r="A192" i="1"/>
  <c r="A31" i="1"/>
  <c r="A196" i="1"/>
  <c r="A144" i="1"/>
  <c r="A152" i="1"/>
  <c r="A191" i="1"/>
  <c r="A178" i="1"/>
  <c r="A46" i="1"/>
  <c r="A146" i="1"/>
  <c r="A163" i="1"/>
  <c r="A162" i="1"/>
  <c r="A205" i="1"/>
  <c r="F59" i="1" l="1"/>
  <c r="G59" i="1"/>
  <c r="H59" i="1"/>
  <c r="I59" i="1"/>
  <c r="J59" i="1"/>
  <c r="K59" i="1"/>
  <c r="F52" i="1"/>
  <c r="G52" i="1"/>
  <c r="H52" i="1"/>
  <c r="I52" i="1"/>
  <c r="J52" i="1"/>
  <c r="K52" i="1"/>
  <c r="F164" i="1"/>
  <c r="G164" i="1"/>
  <c r="H164" i="1"/>
  <c r="I164" i="1"/>
  <c r="J164" i="1"/>
  <c r="K164" i="1"/>
  <c r="F182" i="1"/>
  <c r="G182" i="1"/>
  <c r="H182" i="1"/>
  <c r="I182" i="1"/>
  <c r="J182" i="1"/>
  <c r="K182" i="1"/>
  <c r="F30" i="1"/>
  <c r="G30" i="1"/>
  <c r="H30" i="1"/>
  <c r="I30" i="1"/>
  <c r="J30" i="1"/>
  <c r="K30" i="1"/>
  <c r="F203" i="1"/>
  <c r="G203" i="1"/>
  <c r="H203" i="1"/>
  <c r="I203" i="1"/>
  <c r="J203" i="1"/>
  <c r="K203" i="1"/>
  <c r="F125" i="1"/>
  <c r="G125" i="1"/>
  <c r="H125" i="1"/>
  <c r="I125" i="1"/>
  <c r="J125" i="1"/>
  <c r="K125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36" i="1"/>
  <c r="G136" i="1"/>
  <c r="H136" i="1"/>
  <c r="I136" i="1"/>
  <c r="J136" i="1"/>
  <c r="K136" i="1"/>
  <c r="F179" i="1"/>
  <c r="G179" i="1"/>
  <c r="H179" i="1"/>
  <c r="I179" i="1"/>
  <c r="J179" i="1"/>
  <c r="K179" i="1"/>
  <c r="F209" i="1"/>
  <c r="G209" i="1"/>
  <c r="H209" i="1"/>
  <c r="I209" i="1"/>
  <c r="J209" i="1"/>
  <c r="K209" i="1"/>
  <c r="F207" i="1"/>
  <c r="G207" i="1"/>
  <c r="H207" i="1"/>
  <c r="I207" i="1"/>
  <c r="J207" i="1"/>
  <c r="K207" i="1"/>
  <c r="F166" i="1"/>
  <c r="G166" i="1"/>
  <c r="H166" i="1"/>
  <c r="I166" i="1"/>
  <c r="J166" i="1"/>
  <c r="K166" i="1"/>
  <c r="F54" i="1"/>
  <c r="G54" i="1"/>
  <c r="H54" i="1"/>
  <c r="I54" i="1"/>
  <c r="J54" i="1"/>
  <c r="K54" i="1"/>
  <c r="F53" i="1"/>
  <c r="G53" i="1"/>
  <c r="H53" i="1"/>
  <c r="I53" i="1"/>
  <c r="J53" i="1"/>
  <c r="K53" i="1"/>
  <c r="F160" i="1"/>
  <c r="G160" i="1"/>
  <c r="H160" i="1"/>
  <c r="I160" i="1"/>
  <c r="J160" i="1"/>
  <c r="K160" i="1"/>
  <c r="F199" i="1"/>
  <c r="G199" i="1"/>
  <c r="H199" i="1"/>
  <c r="I199" i="1"/>
  <c r="J199" i="1"/>
  <c r="K199" i="1"/>
  <c r="F195" i="1"/>
  <c r="G195" i="1"/>
  <c r="H195" i="1"/>
  <c r="I195" i="1"/>
  <c r="J195" i="1"/>
  <c r="K195" i="1"/>
  <c r="F6" i="1"/>
  <c r="G6" i="1"/>
  <c r="H6" i="1"/>
  <c r="I6" i="1"/>
  <c r="J6" i="1"/>
  <c r="K6" i="1"/>
  <c r="F5" i="1"/>
  <c r="G5" i="1"/>
  <c r="H5" i="1"/>
  <c r="I5" i="1"/>
  <c r="J5" i="1"/>
  <c r="K5" i="1"/>
  <c r="A59" i="1"/>
  <c r="A52" i="1"/>
  <c r="A164" i="1"/>
  <c r="A182" i="1"/>
  <c r="A30" i="1"/>
  <c r="A203" i="1"/>
  <c r="A125" i="1"/>
  <c r="A197" i="1"/>
  <c r="A198" i="1"/>
  <c r="A136" i="1"/>
  <c r="A179" i="1"/>
  <c r="A209" i="1"/>
  <c r="A207" i="1"/>
  <c r="A166" i="1"/>
  <c r="A54" i="1"/>
  <c r="A53" i="1"/>
  <c r="A160" i="1"/>
  <c r="A199" i="1"/>
  <c r="A195" i="1"/>
  <c r="A6" i="1"/>
  <c r="A5" i="1"/>
  <c r="A200" i="1" l="1"/>
  <c r="F200" i="1"/>
  <c r="G200" i="1"/>
  <c r="H200" i="1"/>
  <c r="I200" i="1"/>
  <c r="J200" i="1"/>
  <c r="K200" i="1"/>
  <c r="A50" i="1"/>
  <c r="F50" i="1"/>
  <c r="G50" i="1"/>
  <c r="H50" i="1"/>
  <c r="I50" i="1"/>
  <c r="J50" i="1"/>
  <c r="K50" i="1"/>
  <c r="A60" i="1"/>
  <c r="F60" i="1"/>
  <c r="G60" i="1"/>
  <c r="H60" i="1"/>
  <c r="I60" i="1"/>
  <c r="J60" i="1"/>
  <c r="K60" i="1"/>
  <c r="A194" i="1"/>
  <c r="F194" i="1"/>
  <c r="G194" i="1"/>
  <c r="H194" i="1"/>
  <c r="I194" i="1"/>
  <c r="J194" i="1"/>
  <c r="K194" i="1"/>
  <c r="A204" i="1"/>
  <c r="F204" i="1"/>
  <c r="G204" i="1"/>
  <c r="H204" i="1"/>
  <c r="I204" i="1"/>
  <c r="J204" i="1"/>
  <c r="K204" i="1"/>
  <c r="A201" i="1"/>
  <c r="F201" i="1"/>
  <c r="G201" i="1"/>
  <c r="H201" i="1"/>
  <c r="I201" i="1"/>
  <c r="J201" i="1"/>
  <c r="K201" i="1"/>
  <c r="A137" i="1"/>
  <c r="F137" i="1"/>
  <c r="G137" i="1"/>
  <c r="H137" i="1"/>
  <c r="I137" i="1"/>
  <c r="J137" i="1"/>
  <c r="K137" i="1"/>
  <c r="A153" i="1"/>
  <c r="F153" i="1"/>
  <c r="G153" i="1"/>
  <c r="H153" i="1"/>
  <c r="I153" i="1"/>
  <c r="J153" i="1"/>
  <c r="K153" i="1"/>
  <c r="A128" i="1"/>
  <c r="F128" i="1"/>
  <c r="G128" i="1"/>
  <c r="H128" i="1"/>
  <c r="I128" i="1"/>
  <c r="J128" i="1"/>
  <c r="K128" i="1"/>
  <c r="A170" i="1"/>
  <c r="F170" i="1"/>
  <c r="G170" i="1"/>
  <c r="H170" i="1"/>
  <c r="I170" i="1"/>
  <c r="J170" i="1"/>
  <c r="K170" i="1"/>
  <c r="A190" i="1"/>
  <c r="F190" i="1"/>
  <c r="G190" i="1"/>
  <c r="H190" i="1"/>
  <c r="I190" i="1"/>
  <c r="J190" i="1"/>
  <c r="K190" i="1"/>
  <c r="A49" i="1"/>
  <c r="F49" i="1"/>
  <c r="G49" i="1"/>
  <c r="H49" i="1"/>
  <c r="I49" i="1"/>
  <c r="J49" i="1"/>
  <c r="K49" i="1"/>
  <c r="A165" i="1"/>
  <c r="F165" i="1"/>
  <c r="G165" i="1"/>
  <c r="H165" i="1"/>
  <c r="I165" i="1"/>
  <c r="J165" i="1"/>
  <c r="K165" i="1"/>
  <c r="A168" i="1"/>
  <c r="F168" i="1"/>
  <c r="G168" i="1"/>
  <c r="H168" i="1"/>
  <c r="I168" i="1"/>
  <c r="J168" i="1"/>
  <c r="K168" i="1"/>
  <c r="A156" i="1"/>
  <c r="F156" i="1"/>
  <c r="G156" i="1"/>
  <c r="H156" i="1"/>
  <c r="I156" i="1"/>
  <c r="J156" i="1"/>
  <c r="K156" i="1"/>
  <c r="A185" i="1"/>
  <c r="F185" i="1"/>
  <c r="G185" i="1"/>
  <c r="H185" i="1"/>
  <c r="I185" i="1"/>
  <c r="J185" i="1"/>
  <c r="K185" i="1"/>
  <c r="A107" i="1"/>
  <c r="F107" i="1"/>
  <c r="G107" i="1"/>
  <c r="H107" i="1"/>
  <c r="I107" i="1"/>
  <c r="J107" i="1"/>
  <c r="K107" i="1"/>
  <c r="A173" i="1"/>
  <c r="F173" i="1"/>
  <c r="G173" i="1"/>
  <c r="H173" i="1"/>
  <c r="I173" i="1"/>
  <c r="J173" i="1"/>
  <c r="K173" i="1"/>
  <c r="A94" i="1"/>
  <c r="F94" i="1"/>
  <c r="G94" i="1"/>
  <c r="H94" i="1"/>
  <c r="I94" i="1"/>
  <c r="J94" i="1"/>
  <c r="K94" i="1"/>
  <c r="A34" i="1"/>
  <c r="F34" i="1"/>
  <c r="G34" i="1"/>
  <c r="H34" i="1"/>
  <c r="I34" i="1"/>
  <c r="J34" i="1"/>
  <c r="K34" i="1"/>
  <c r="A138" i="1"/>
  <c r="F138" i="1"/>
  <c r="G138" i="1"/>
  <c r="H138" i="1"/>
  <c r="I138" i="1"/>
  <c r="J138" i="1"/>
  <c r="K138" i="1"/>
  <c r="A93" i="1"/>
  <c r="F93" i="1"/>
  <c r="G93" i="1"/>
  <c r="H93" i="1"/>
  <c r="I93" i="1"/>
  <c r="J93" i="1"/>
  <c r="K93" i="1"/>
  <c r="A132" i="1"/>
  <c r="F132" i="1"/>
  <c r="G132" i="1"/>
  <c r="H132" i="1"/>
  <c r="I132" i="1"/>
  <c r="J132" i="1"/>
  <c r="K132" i="1"/>
  <c r="A100" i="1"/>
  <c r="F100" i="1"/>
  <c r="G100" i="1"/>
  <c r="H100" i="1"/>
  <c r="I100" i="1"/>
  <c r="J100" i="1"/>
  <c r="K100" i="1"/>
  <c r="A148" i="1"/>
  <c r="F148" i="1"/>
  <c r="G148" i="1"/>
  <c r="H148" i="1"/>
  <c r="I148" i="1"/>
  <c r="J148" i="1"/>
  <c r="K148" i="1"/>
  <c r="A8" i="1"/>
  <c r="F8" i="1"/>
  <c r="G8" i="1"/>
  <c r="H8" i="1"/>
  <c r="I8" i="1"/>
  <c r="J8" i="1"/>
  <c r="K8" i="1"/>
  <c r="A208" i="1"/>
  <c r="F208" i="1"/>
  <c r="G208" i="1"/>
  <c r="H208" i="1"/>
  <c r="I208" i="1"/>
  <c r="J208" i="1"/>
  <c r="K208" i="1"/>
  <c r="A210" i="1"/>
  <c r="F210" i="1"/>
  <c r="G210" i="1"/>
  <c r="H210" i="1"/>
  <c r="I210" i="1"/>
  <c r="J210" i="1"/>
  <c r="K210" i="1"/>
  <c r="A113" i="1"/>
  <c r="F113" i="1"/>
  <c r="G113" i="1"/>
  <c r="H113" i="1"/>
  <c r="I113" i="1"/>
  <c r="J113" i="1"/>
  <c r="K113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174" i="1"/>
  <c r="F174" i="1"/>
  <c r="G174" i="1"/>
  <c r="H174" i="1"/>
  <c r="I174" i="1"/>
  <c r="J174" i="1"/>
  <c r="K174" i="1"/>
  <c r="A151" i="1"/>
  <c r="F151" i="1"/>
  <c r="G151" i="1"/>
  <c r="H151" i="1"/>
  <c r="I151" i="1"/>
  <c r="J151" i="1"/>
  <c r="K151" i="1"/>
  <c r="A74" i="1"/>
  <c r="F74" i="1"/>
  <c r="G74" i="1"/>
  <c r="H74" i="1"/>
  <c r="I74" i="1"/>
  <c r="J74" i="1"/>
  <c r="K74" i="1"/>
  <c r="A89" i="1"/>
  <c r="F89" i="1"/>
  <c r="G89" i="1"/>
  <c r="H89" i="1"/>
  <c r="I89" i="1"/>
  <c r="J89" i="1"/>
  <c r="K89" i="1"/>
  <c r="A39" i="1"/>
  <c r="F39" i="1"/>
  <c r="G39" i="1"/>
  <c r="H39" i="1"/>
  <c r="I39" i="1"/>
  <c r="J39" i="1"/>
  <c r="K39" i="1"/>
  <c r="A88" i="1"/>
  <c r="F88" i="1"/>
  <c r="G88" i="1"/>
  <c r="H88" i="1"/>
  <c r="I88" i="1"/>
  <c r="J88" i="1"/>
  <c r="K88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1" i="1"/>
  <c r="F91" i="1"/>
  <c r="G91" i="1"/>
  <c r="H91" i="1"/>
  <c r="I91" i="1"/>
  <c r="J91" i="1"/>
  <c r="K91" i="1"/>
  <c r="A114" i="1"/>
  <c r="F114" i="1"/>
  <c r="G114" i="1"/>
  <c r="H114" i="1"/>
  <c r="I114" i="1"/>
  <c r="J114" i="1"/>
  <c r="K114" i="1"/>
  <c r="A172" i="1"/>
  <c r="F172" i="1"/>
  <c r="G172" i="1"/>
  <c r="H172" i="1"/>
  <c r="I172" i="1"/>
  <c r="J172" i="1"/>
  <c r="K172" i="1"/>
  <c r="A86" i="1"/>
  <c r="F86" i="1"/>
  <c r="G86" i="1"/>
  <c r="H86" i="1"/>
  <c r="I86" i="1"/>
  <c r="J86" i="1"/>
  <c r="K86" i="1"/>
  <c r="A102" i="1"/>
  <c r="F102" i="1"/>
  <c r="G102" i="1"/>
  <c r="H102" i="1"/>
  <c r="I102" i="1"/>
  <c r="J102" i="1"/>
  <c r="K102" i="1"/>
  <c r="A83" i="1"/>
  <c r="F83" i="1"/>
  <c r="G83" i="1"/>
  <c r="H83" i="1"/>
  <c r="I83" i="1"/>
  <c r="J83" i="1"/>
  <c r="K83" i="1"/>
  <c r="A79" i="1"/>
  <c r="F79" i="1"/>
  <c r="G79" i="1"/>
  <c r="H79" i="1"/>
  <c r="I79" i="1"/>
  <c r="J79" i="1"/>
  <c r="K79" i="1"/>
  <c r="A104" i="1"/>
  <c r="F104" i="1"/>
  <c r="G104" i="1"/>
  <c r="H104" i="1"/>
  <c r="I104" i="1"/>
  <c r="J104" i="1"/>
  <c r="K104" i="1"/>
  <c r="A43" i="1"/>
  <c r="F43" i="1"/>
  <c r="G43" i="1"/>
  <c r="H43" i="1"/>
  <c r="I43" i="1"/>
  <c r="J43" i="1"/>
  <c r="K43" i="1"/>
  <c r="A121" i="1"/>
  <c r="F121" i="1"/>
  <c r="G121" i="1"/>
  <c r="H121" i="1"/>
  <c r="I121" i="1"/>
  <c r="J121" i="1"/>
  <c r="K121" i="1"/>
  <c r="A140" i="1"/>
  <c r="F140" i="1"/>
  <c r="G140" i="1"/>
  <c r="H140" i="1"/>
  <c r="I140" i="1"/>
  <c r="J140" i="1"/>
  <c r="K140" i="1"/>
  <c r="A157" i="1"/>
  <c r="F157" i="1"/>
  <c r="G157" i="1"/>
  <c r="H157" i="1"/>
  <c r="I157" i="1"/>
  <c r="J157" i="1"/>
  <c r="K157" i="1"/>
  <c r="A129" i="1"/>
  <c r="F129" i="1"/>
  <c r="G129" i="1"/>
  <c r="H129" i="1"/>
  <c r="I129" i="1"/>
  <c r="J129" i="1"/>
  <c r="K129" i="1"/>
  <c r="A202" i="1"/>
  <c r="F202" i="1"/>
  <c r="G202" i="1"/>
  <c r="H202" i="1"/>
  <c r="I202" i="1"/>
  <c r="J202" i="1"/>
  <c r="K202" i="1"/>
  <c r="A111" i="1"/>
  <c r="F111" i="1"/>
  <c r="G111" i="1"/>
  <c r="H111" i="1"/>
  <c r="I111" i="1"/>
  <c r="J111" i="1"/>
  <c r="K111" i="1"/>
  <c r="A206" i="1"/>
  <c r="F206" i="1"/>
  <c r="G206" i="1"/>
  <c r="H206" i="1"/>
  <c r="I206" i="1"/>
  <c r="J206" i="1"/>
  <c r="K206" i="1"/>
  <c r="A167" i="1"/>
  <c r="F167" i="1"/>
  <c r="G167" i="1"/>
  <c r="H167" i="1"/>
  <c r="I167" i="1"/>
  <c r="J167" i="1"/>
  <c r="K167" i="1"/>
  <c r="A32" i="1"/>
  <c r="F32" i="1"/>
  <c r="G32" i="1"/>
  <c r="H32" i="1"/>
  <c r="I32" i="1"/>
  <c r="J32" i="1"/>
  <c r="K32" i="1"/>
  <c r="F11" i="1"/>
  <c r="G11" i="1"/>
  <c r="H11" i="1"/>
  <c r="I11" i="1"/>
  <c r="J11" i="1"/>
  <c r="K11" i="1"/>
  <c r="F13" i="1"/>
  <c r="G13" i="1"/>
  <c r="H13" i="1"/>
  <c r="I13" i="1"/>
  <c r="J13" i="1"/>
  <c r="K13" i="1"/>
  <c r="F141" i="1"/>
  <c r="G141" i="1"/>
  <c r="H141" i="1"/>
  <c r="I141" i="1"/>
  <c r="J141" i="1"/>
  <c r="K141" i="1"/>
  <c r="F124" i="1"/>
  <c r="G124" i="1"/>
  <c r="H124" i="1"/>
  <c r="I124" i="1"/>
  <c r="J124" i="1"/>
  <c r="K124" i="1"/>
  <c r="F25" i="1"/>
  <c r="G25" i="1"/>
  <c r="H25" i="1"/>
  <c r="I25" i="1"/>
  <c r="J25" i="1"/>
  <c r="K25" i="1"/>
  <c r="A11" i="1"/>
  <c r="A13" i="1"/>
  <c r="A141" i="1"/>
  <c r="A124" i="1"/>
  <c r="A25" i="1"/>
  <c r="A118" i="1"/>
  <c r="F118" i="1"/>
  <c r="G118" i="1"/>
  <c r="H118" i="1"/>
  <c r="I118" i="1"/>
  <c r="J118" i="1"/>
  <c r="K118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14" i="1" l="1"/>
  <c r="F14" i="1"/>
  <c r="G14" i="1"/>
  <c r="H14" i="1"/>
  <c r="I14" i="1"/>
  <c r="J14" i="1"/>
  <c r="K14" i="1"/>
  <c r="A68" i="1"/>
  <c r="F68" i="1"/>
  <c r="G68" i="1"/>
  <c r="H68" i="1"/>
  <c r="I68" i="1"/>
  <c r="J68" i="1"/>
  <c r="K68" i="1"/>
  <c r="A105" i="1"/>
  <c r="F105" i="1"/>
  <c r="G105" i="1"/>
  <c r="H105" i="1"/>
  <c r="I105" i="1"/>
  <c r="J105" i="1"/>
  <c r="K105" i="1"/>
  <c r="A62" i="1"/>
  <c r="F62" i="1"/>
  <c r="G62" i="1"/>
  <c r="H62" i="1"/>
  <c r="I62" i="1"/>
  <c r="J62" i="1"/>
  <c r="K62" i="1"/>
  <c r="A90" i="1"/>
  <c r="F90" i="1"/>
  <c r="G90" i="1"/>
  <c r="H90" i="1"/>
  <c r="I90" i="1"/>
  <c r="J90" i="1"/>
  <c r="K90" i="1"/>
  <c r="A29" i="1"/>
  <c r="F29" i="1"/>
  <c r="G29" i="1"/>
  <c r="H29" i="1"/>
  <c r="I29" i="1"/>
  <c r="J29" i="1"/>
  <c r="K29" i="1"/>
  <c r="A47" i="1"/>
  <c r="F47" i="1"/>
  <c r="G47" i="1"/>
  <c r="H47" i="1"/>
  <c r="I47" i="1"/>
  <c r="J47" i="1"/>
  <c r="K47" i="1"/>
  <c r="A176" i="1"/>
  <c r="F176" i="1"/>
  <c r="G176" i="1"/>
  <c r="H176" i="1"/>
  <c r="I176" i="1"/>
  <c r="J176" i="1"/>
  <c r="K176" i="1"/>
  <c r="A87" i="1"/>
  <c r="F87" i="1"/>
  <c r="G87" i="1"/>
  <c r="H87" i="1"/>
  <c r="I87" i="1"/>
  <c r="J87" i="1"/>
  <c r="K87" i="1"/>
  <c r="A41" i="1"/>
  <c r="F41" i="1"/>
  <c r="G41" i="1"/>
  <c r="H41" i="1"/>
  <c r="I41" i="1"/>
  <c r="J41" i="1"/>
  <c r="K41" i="1"/>
  <c r="A45" i="1"/>
  <c r="F45" i="1"/>
  <c r="G45" i="1"/>
  <c r="H45" i="1"/>
  <c r="I45" i="1"/>
  <c r="J45" i="1"/>
  <c r="K45" i="1"/>
  <c r="A103" i="1"/>
  <c r="F103" i="1"/>
  <c r="G103" i="1"/>
  <c r="H103" i="1"/>
  <c r="I103" i="1"/>
  <c r="J103" i="1"/>
  <c r="K103" i="1"/>
  <c r="A77" i="1"/>
  <c r="F77" i="1"/>
  <c r="G77" i="1"/>
  <c r="H77" i="1"/>
  <c r="I77" i="1"/>
  <c r="J77" i="1"/>
  <c r="K77" i="1"/>
  <c r="A81" i="1"/>
  <c r="F81" i="1"/>
  <c r="G81" i="1"/>
  <c r="H81" i="1"/>
  <c r="I81" i="1"/>
  <c r="J81" i="1"/>
  <c r="K81" i="1"/>
  <c r="A38" i="1"/>
  <c r="F38" i="1"/>
  <c r="G38" i="1"/>
  <c r="H38" i="1"/>
  <c r="I38" i="1"/>
  <c r="J38" i="1"/>
  <c r="K38" i="1"/>
  <c r="A42" i="1"/>
  <c r="F42" i="1"/>
  <c r="G42" i="1"/>
  <c r="H42" i="1"/>
  <c r="I42" i="1"/>
  <c r="J42" i="1"/>
  <c r="K42" i="1"/>
  <c r="A80" i="1"/>
  <c r="F80" i="1"/>
  <c r="G80" i="1"/>
  <c r="H80" i="1"/>
  <c r="I80" i="1"/>
  <c r="J80" i="1"/>
  <c r="K80" i="1"/>
  <c r="A175" i="1"/>
  <c r="F175" i="1"/>
  <c r="G175" i="1"/>
  <c r="H175" i="1"/>
  <c r="I175" i="1"/>
  <c r="J175" i="1"/>
  <c r="K175" i="1"/>
  <c r="A108" i="1"/>
  <c r="F108" i="1"/>
  <c r="G108" i="1"/>
  <c r="H108" i="1"/>
  <c r="I108" i="1"/>
  <c r="J108" i="1"/>
  <c r="K108" i="1"/>
  <c r="A101" i="1"/>
  <c r="F101" i="1"/>
  <c r="G101" i="1"/>
  <c r="H101" i="1"/>
  <c r="I101" i="1"/>
  <c r="J101" i="1"/>
  <c r="K101" i="1"/>
  <c r="A150" i="1"/>
  <c r="F150" i="1"/>
  <c r="G150" i="1"/>
  <c r="H150" i="1"/>
  <c r="I150" i="1"/>
  <c r="J150" i="1"/>
  <c r="K150" i="1"/>
  <c r="A122" i="1"/>
  <c r="F122" i="1"/>
  <c r="G122" i="1"/>
  <c r="H122" i="1"/>
  <c r="I122" i="1"/>
  <c r="J122" i="1"/>
  <c r="K122" i="1"/>
  <c r="A7" i="1" l="1"/>
  <c r="A117" i="1"/>
  <c r="A10" i="1"/>
  <c r="A37" i="1"/>
  <c r="A75" i="1"/>
  <c r="A69" i="1"/>
  <c r="A70" i="1"/>
  <c r="A67" i="1"/>
  <c r="A188" i="1"/>
  <c r="A26" i="1"/>
  <c r="A24" i="1"/>
  <c r="A145" i="1"/>
  <c r="A123" i="1"/>
  <c r="A9" i="1"/>
  <c r="A183" i="1"/>
  <c r="A120" i="1"/>
  <c r="A116" i="1"/>
  <c r="A119" i="1"/>
  <c r="A126" i="1"/>
  <c r="A22" i="1"/>
  <c r="A12" i="1"/>
  <c r="A23" i="1"/>
  <c r="A131" i="1"/>
  <c r="A130" i="1"/>
  <c r="A15" i="1"/>
  <c r="A133" i="1"/>
  <c r="A127" i="1"/>
  <c r="F7" i="1"/>
  <c r="G7" i="1"/>
  <c r="H7" i="1"/>
  <c r="I7" i="1"/>
  <c r="J7" i="1"/>
  <c r="K7" i="1"/>
  <c r="F117" i="1"/>
  <c r="G117" i="1"/>
  <c r="H117" i="1"/>
  <c r="I117" i="1"/>
  <c r="J117" i="1"/>
  <c r="K117" i="1"/>
  <c r="F10" i="1"/>
  <c r="G10" i="1"/>
  <c r="H10" i="1"/>
  <c r="I10" i="1"/>
  <c r="J10" i="1"/>
  <c r="K10" i="1"/>
  <c r="F37" i="1"/>
  <c r="G37" i="1"/>
  <c r="H37" i="1"/>
  <c r="I37" i="1"/>
  <c r="J37" i="1"/>
  <c r="K37" i="1"/>
  <c r="F75" i="1"/>
  <c r="G75" i="1"/>
  <c r="H75" i="1"/>
  <c r="I75" i="1"/>
  <c r="J75" i="1"/>
  <c r="K75" i="1"/>
  <c r="F69" i="1"/>
  <c r="G69" i="1"/>
  <c r="H69" i="1"/>
  <c r="I69" i="1"/>
  <c r="J69" i="1"/>
  <c r="K69" i="1"/>
  <c r="F70" i="1"/>
  <c r="G70" i="1"/>
  <c r="H70" i="1"/>
  <c r="I70" i="1"/>
  <c r="J70" i="1"/>
  <c r="K70" i="1"/>
  <c r="F67" i="1"/>
  <c r="G67" i="1"/>
  <c r="H67" i="1"/>
  <c r="I67" i="1"/>
  <c r="J67" i="1"/>
  <c r="K67" i="1"/>
  <c r="F188" i="1"/>
  <c r="G188" i="1"/>
  <c r="H188" i="1"/>
  <c r="I188" i="1"/>
  <c r="J188" i="1"/>
  <c r="K188" i="1"/>
  <c r="F26" i="1"/>
  <c r="G26" i="1"/>
  <c r="H26" i="1"/>
  <c r="I26" i="1"/>
  <c r="J26" i="1"/>
  <c r="K26" i="1"/>
  <c r="F24" i="1"/>
  <c r="G24" i="1"/>
  <c r="H24" i="1"/>
  <c r="I24" i="1"/>
  <c r="J24" i="1"/>
  <c r="K24" i="1"/>
  <c r="F145" i="1"/>
  <c r="G145" i="1"/>
  <c r="H145" i="1"/>
  <c r="I145" i="1"/>
  <c r="J145" i="1"/>
  <c r="K145" i="1"/>
  <c r="F123" i="1"/>
  <c r="G123" i="1"/>
  <c r="H123" i="1"/>
  <c r="I123" i="1"/>
  <c r="J123" i="1"/>
  <c r="K123" i="1"/>
  <c r="F9" i="1"/>
  <c r="G9" i="1"/>
  <c r="H9" i="1"/>
  <c r="I9" i="1"/>
  <c r="J9" i="1"/>
  <c r="K9" i="1"/>
  <c r="F183" i="1"/>
  <c r="G183" i="1"/>
  <c r="H183" i="1"/>
  <c r="I183" i="1"/>
  <c r="J183" i="1"/>
  <c r="K183" i="1"/>
  <c r="F120" i="1"/>
  <c r="G120" i="1"/>
  <c r="H120" i="1"/>
  <c r="I120" i="1"/>
  <c r="J120" i="1"/>
  <c r="K120" i="1"/>
  <c r="F116" i="1"/>
  <c r="G116" i="1"/>
  <c r="H116" i="1"/>
  <c r="I116" i="1"/>
  <c r="J116" i="1"/>
  <c r="K116" i="1"/>
  <c r="F119" i="1"/>
  <c r="G119" i="1"/>
  <c r="H119" i="1"/>
  <c r="I119" i="1"/>
  <c r="J119" i="1"/>
  <c r="K119" i="1"/>
  <c r="F126" i="1"/>
  <c r="G126" i="1"/>
  <c r="H126" i="1"/>
  <c r="I126" i="1"/>
  <c r="J126" i="1"/>
  <c r="K126" i="1"/>
  <c r="F22" i="1"/>
  <c r="G22" i="1"/>
  <c r="H22" i="1"/>
  <c r="I22" i="1"/>
  <c r="J22" i="1"/>
  <c r="K22" i="1"/>
  <c r="F12" i="1"/>
  <c r="G12" i="1"/>
  <c r="H12" i="1"/>
  <c r="I12" i="1"/>
  <c r="J12" i="1"/>
  <c r="K12" i="1"/>
  <c r="F23" i="1"/>
  <c r="G23" i="1"/>
  <c r="H23" i="1"/>
  <c r="I23" i="1"/>
  <c r="J23" i="1"/>
  <c r="K23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5" i="1"/>
  <c r="G15" i="1"/>
  <c r="H15" i="1"/>
  <c r="I15" i="1"/>
  <c r="J15" i="1"/>
  <c r="K15" i="1"/>
  <c r="F133" i="1"/>
  <c r="G133" i="1"/>
  <c r="H133" i="1"/>
  <c r="I133" i="1"/>
  <c r="J133" i="1"/>
  <c r="K133" i="1"/>
  <c r="F127" i="1"/>
  <c r="G127" i="1"/>
  <c r="H127" i="1"/>
  <c r="I127" i="1"/>
  <c r="J127" i="1"/>
  <c r="K127" i="1"/>
  <c r="F169" i="1" l="1"/>
  <c r="G169" i="1"/>
  <c r="H169" i="1"/>
  <c r="I169" i="1"/>
  <c r="J169" i="1"/>
  <c r="K169" i="1"/>
  <c r="F33" i="1"/>
  <c r="G33" i="1"/>
  <c r="H33" i="1"/>
  <c r="I33" i="1"/>
  <c r="J33" i="1"/>
  <c r="K33" i="1"/>
  <c r="F17" i="1"/>
  <c r="G17" i="1"/>
  <c r="H17" i="1"/>
  <c r="I17" i="1"/>
  <c r="J17" i="1"/>
  <c r="K17" i="1"/>
  <c r="F16" i="1"/>
  <c r="G16" i="1"/>
  <c r="H16" i="1"/>
  <c r="I16" i="1"/>
  <c r="J16" i="1"/>
  <c r="K16" i="1"/>
  <c r="F92" i="1"/>
  <c r="G92" i="1"/>
  <c r="H92" i="1"/>
  <c r="I92" i="1"/>
  <c r="J92" i="1"/>
  <c r="K92" i="1"/>
  <c r="F187" i="1"/>
  <c r="G187" i="1"/>
  <c r="H187" i="1"/>
  <c r="I187" i="1"/>
  <c r="J187" i="1"/>
  <c r="K187" i="1"/>
  <c r="F63" i="1"/>
  <c r="G63" i="1"/>
  <c r="H63" i="1"/>
  <c r="I63" i="1"/>
  <c r="J63" i="1"/>
  <c r="K63" i="1"/>
  <c r="F65" i="1"/>
  <c r="G65" i="1"/>
  <c r="H65" i="1"/>
  <c r="I65" i="1"/>
  <c r="J65" i="1"/>
  <c r="K65" i="1"/>
  <c r="F112" i="1"/>
  <c r="G112" i="1"/>
  <c r="H112" i="1"/>
  <c r="I112" i="1"/>
  <c r="J112" i="1"/>
  <c r="K112" i="1"/>
  <c r="F27" i="1"/>
  <c r="G27" i="1"/>
  <c r="H27" i="1"/>
  <c r="I27" i="1"/>
  <c r="J27" i="1"/>
  <c r="K27" i="1"/>
  <c r="F158" i="1"/>
  <c r="G158" i="1"/>
  <c r="H158" i="1"/>
  <c r="I158" i="1"/>
  <c r="J158" i="1"/>
  <c r="K158" i="1"/>
  <c r="F18" i="1"/>
  <c r="G18" i="1"/>
  <c r="H18" i="1"/>
  <c r="I18" i="1"/>
  <c r="J18" i="1"/>
  <c r="K18" i="1"/>
  <c r="F76" i="1"/>
  <c r="G76" i="1"/>
  <c r="H76" i="1"/>
  <c r="I76" i="1"/>
  <c r="J76" i="1"/>
  <c r="K76" i="1"/>
  <c r="F21" i="1"/>
  <c r="G21" i="1"/>
  <c r="H21" i="1"/>
  <c r="I21" i="1"/>
  <c r="J21" i="1"/>
  <c r="K21" i="1"/>
  <c r="F36" i="1"/>
  <c r="G36" i="1"/>
  <c r="H36" i="1"/>
  <c r="I36" i="1"/>
  <c r="J36" i="1"/>
  <c r="K36" i="1"/>
  <c r="F106" i="1"/>
  <c r="G106" i="1"/>
  <c r="H106" i="1"/>
  <c r="I106" i="1"/>
  <c r="J106" i="1"/>
  <c r="K106" i="1"/>
  <c r="F66" i="1"/>
  <c r="G66" i="1"/>
  <c r="H66" i="1"/>
  <c r="I66" i="1"/>
  <c r="J66" i="1"/>
  <c r="K66" i="1"/>
  <c r="F115" i="1"/>
  <c r="G115" i="1"/>
  <c r="H115" i="1"/>
  <c r="I115" i="1"/>
  <c r="J115" i="1"/>
  <c r="K115" i="1"/>
  <c r="F155" i="1"/>
  <c r="G155" i="1"/>
  <c r="H155" i="1"/>
  <c r="I155" i="1"/>
  <c r="J155" i="1"/>
  <c r="K155" i="1"/>
  <c r="F85" i="1"/>
  <c r="G85" i="1"/>
  <c r="H85" i="1"/>
  <c r="I85" i="1"/>
  <c r="J85" i="1"/>
  <c r="K85" i="1"/>
  <c r="F109" i="1"/>
  <c r="G109" i="1"/>
  <c r="H109" i="1"/>
  <c r="I109" i="1"/>
  <c r="J109" i="1"/>
  <c r="K109" i="1"/>
  <c r="A169" i="1"/>
  <c r="A33" i="1"/>
  <c r="A17" i="1"/>
  <c r="A16" i="1"/>
  <c r="A92" i="1"/>
  <c r="A187" i="1"/>
  <c r="A63" i="1"/>
  <c r="A65" i="1"/>
  <c r="A112" i="1"/>
  <c r="A27" i="1"/>
  <c r="A158" i="1"/>
  <c r="A18" i="1"/>
  <c r="A76" i="1"/>
  <c r="A21" i="1"/>
  <c r="A36" i="1"/>
  <c r="A106" i="1"/>
  <c r="A66" i="1"/>
  <c r="A115" i="1"/>
  <c r="A155" i="1"/>
  <c r="A85" i="1"/>
  <c r="A109" i="1"/>
  <c r="F64" i="1" l="1"/>
  <c r="G64" i="1"/>
  <c r="H64" i="1"/>
  <c r="I64" i="1"/>
  <c r="J64" i="1"/>
  <c r="K64" i="1"/>
  <c r="F82" i="1"/>
  <c r="G82" i="1"/>
  <c r="H82" i="1"/>
  <c r="I82" i="1"/>
  <c r="J82" i="1"/>
  <c r="K82" i="1"/>
  <c r="F177" i="1"/>
  <c r="G177" i="1"/>
  <c r="H177" i="1"/>
  <c r="I177" i="1"/>
  <c r="J177" i="1"/>
  <c r="K177" i="1"/>
  <c r="F71" i="1"/>
  <c r="G71" i="1"/>
  <c r="H71" i="1"/>
  <c r="I71" i="1"/>
  <c r="J71" i="1"/>
  <c r="K71" i="1"/>
  <c r="A64" i="1"/>
  <c r="A82" i="1"/>
  <c r="A177" i="1"/>
  <c r="A71" i="1"/>
  <c r="F193" i="1"/>
  <c r="G193" i="1"/>
  <c r="H193" i="1"/>
  <c r="I193" i="1"/>
  <c r="J193" i="1"/>
  <c r="K193" i="1"/>
  <c r="F48" i="1"/>
  <c r="G48" i="1"/>
  <c r="H48" i="1"/>
  <c r="I48" i="1"/>
  <c r="J48" i="1"/>
  <c r="K48" i="1"/>
  <c r="F84" i="1"/>
  <c r="G84" i="1"/>
  <c r="H84" i="1"/>
  <c r="I84" i="1"/>
  <c r="J84" i="1"/>
  <c r="K84" i="1"/>
  <c r="F171" i="1"/>
  <c r="G171" i="1"/>
  <c r="H171" i="1"/>
  <c r="I171" i="1"/>
  <c r="J171" i="1"/>
  <c r="K171" i="1"/>
  <c r="F147" i="1"/>
  <c r="G147" i="1"/>
  <c r="H147" i="1"/>
  <c r="I147" i="1"/>
  <c r="J147" i="1"/>
  <c r="K147" i="1"/>
  <c r="F110" i="1"/>
  <c r="G110" i="1"/>
  <c r="H110" i="1"/>
  <c r="I110" i="1"/>
  <c r="J110" i="1"/>
  <c r="K110" i="1"/>
  <c r="F142" i="1"/>
  <c r="G142" i="1"/>
  <c r="H142" i="1"/>
  <c r="I142" i="1"/>
  <c r="J142" i="1"/>
  <c r="K142" i="1"/>
  <c r="F61" i="1"/>
  <c r="G61" i="1"/>
  <c r="H61" i="1"/>
  <c r="I61" i="1"/>
  <c r="J61" i="1"/>
  <c r="K61" i="1"/>
  <c r="F78" i="1"/>
  <c r="G78" i="1"/>
  <c r="H78" i="1"/>
  <c r="I78" i="1"/>
  <c r="J78" i="1"/>
  <c r="K78" i="1"/>
  <c r="F44" i="1"/>
  <c r="G44" i="1"/>
  <c r="H44" i="1"/>
  <c r="I44" i="1"/>
  <c r="J44" i="1"/>
  <c r="K44" i="1"/>
  <c r="F149" i="1"/>
  <c r="G149" i="1"/>
  <c r="H149" i="1"/>
  <c r="I149" i="1"/>
  <c r="J149" i="1"/>
  <c r="K149" i="1"/>
  <c r="F28" i="1"/>
  <c r="G28" i="1"/>
  <c r="H28" i="1"/>
  <c r="I28" i="1"/>
  <c r="J28" i="1"/>
  <c r="K28" i="1"/>
  <c r="F154" i="1"/>
  <c r="G154" i="1"/>
  <c r="H154" i="1"/>
  <c r="I154" i="1"/>
  <c r="J154" i="1"/>
  <c r="K154" i="1"/>
  <c r="F139" i="1"/>
  <c r="G139" i="1"/>
  <c r="H139" i="1"/>
  <c r="I139" i="1"/>
  <c r="J139" i="1"/>
  <c r="K139" i="1"/>
  <c r="A193" i="1"/>
  <c r="A48" i="1"/>
  <c r="A84" i="1"/>
  <c r="A171" i="1"/>
  <c r="A147" i="1"/>
  <c r="A110" i="1"/>
  <c r="A142" i="1"/>
  <c r="A61" i="1"/>
  <c r="A78" i="1"/>
  <c r="A44" i="1"/>
  <c r="A149" i="1"/>
  <c r="A28" i="1"/>
  <c r="A154" i="1"/>
  <c r="A139" i="1"/>
  <c r="F159" i="1"/>
  <c r="G159" i="1"/>
  <c r="H159" i="1"/>
  <c r="I159" i="1"/>
  <c r="J159" i="1"/>
  <c r="K159" i="1"/>
  <c r="F180" i="1"/>
  <c r="G180" i="1"/>
  <c r="H180" i="1"/>
  <c r="I180" i="1"/>
  <c r="J180" i="1"/>
  <c r="K180" i="1"/>
  <c r="F19" i="1"/>
  <c r="G19" i="1"/>
  <c r="H19" i="1"/>
  <c r="I19" i="1"/>
  <c r="J19" i="1"/>
  <c r="K19" i="1"/>
  <c r="F20" i="1"/>
  <c r="G20" i="1"/>
  <c r="H20" i="1"/>
  <c r="I20" i="1"/>
  <c r="J20" i="1"/>
  <c r="K20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97" i="1"/>
  <c r="G97" i="1"/>
  <c r="H97" i="1"/>
  <c r="I97" i="1"/>
  <c r="J97" i="1"/>
  <c r="K97" i="1"/>
  <c r="A159" i="1"/>
  <c r="A180" i="1"/>
  <c r="A19" i="1"/>
  <c r="A20" i="1"/>
  <c r="A134" i="1"/>
  <c r="A135" i="1"/>
  <c r="A97" i="1"/>
  <c r="A161" i="1" l="1"/>
  <c r="F161" i="1"/>
  <c r="G161" i="1"/>
  <c r="H161" i="1"/>
  <c r="I161" i="1"/>
  <c r="J161" i="1"/>
  <c r="K161" i="1"/>
  <c r="F72" i="1" l="1"/>
  <c r="G72" i="1"/>
  <c r="H72" i="1"/>
  <c r="I72" i="1"/>
  <c r="J72" i="1"/>
  <c r="K72" i="1"/>
  <c r="F73" i="1"/>
  <c r="G73" i="1"/>
  <c r="H73" i="1"/>
  <c r="I73" i="1"/>
  <c r="J73" i="1"/>
  <c r="K73" i="1"/>
  <c r="A72" i="1"/>
  <c r="A73" i="1"/>
  <c r="F40" i="1" l="1"/>
  <c r="G40" i="1"/>
  <c r="H40" i="1"/>
  <c r="I40" i="1"/>
  <c r="J40" i="1"/>
  <c r="K40" i="1"/>
  <c r="A40" i="1"/>
  <c r="F181" i="1" l="1"/>
  <c r="G181" i="1"/>
  <c r="H181" i="1"/>
  <c r="I181" i="1"/>
  <c r="J181" i="1"/>
  <c r="K181" i="1"/>
  <c r="A181" i="1"/>
  <c r="F51" i="1" l="1"/>
  <c r="G51" i="1"/>
  <c r="H51" i="1"/>
  <c r="I51" i="1"/>
  <c r="J51" i="1"/>
  <c r="K51" i="1"/>
  <c r="A51" i="1"/>
  <c r="A143" i="1" l="1"/>
  <c r="F143" i="1"/>
  <c r="G143" i="1"/>
  <c r="H143" i="1"/>
  <c r="I143" i="1"/>
  <c r="J143" i="1"/>
  <c r="K143" i="1"/>
  <c r="F35" i="1" l="1"/>
  <c r="G35" i="1"/>
  <c r="H35" i="1"/>
  <c r="I35" i="1"/>
  <c r="J35" i="1"/>
  <c r="K35" i="1"/>
  <c r="A35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<sst xmlns="http://schemas.openxmlformats.org/spreadsheetml/2006/main" count="14584" uniqueCount="2854">
  <si>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</si>
  <si>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</si>
  <si>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</si>
  <si>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</si>
  <si>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</si>
  <si>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</si>
  <si>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</si>
  <si>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</si>
  <si>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</si>
  <si>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</si>
  <si>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</si>
  <si>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</si>
  <si>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</si>
  <si>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</si>
  <si>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</si>
  <si>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</si>
  <si>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</si>
  <si>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</si>
  <si>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</si>
  <si>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</si>
  <si>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</si>
  <si>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</si>
  <si>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</si>
  <si>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</si>
  <si>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</si>
  <si>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</si>
  <si>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</si>
  <si>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</si>
  <si>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</si>
  <si>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</si>
  <si>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</si>
  <si>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</si>
  <si>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</si>
  <si>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</si>
  <si>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</si>
  <si>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</si>
  <si>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</si>
  <si>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</si>
  <si>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</si>
  <si>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</si>
  <si>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</si>
  <si>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</si>
  <si>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</si>
  <si>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</si>
  <si>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</si>
  <si>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</si>
  <si>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</si>
  <si>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</si>
  <si>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</si>
  <si>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</si>
  <si>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</si>
  <si>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</si>
  <si>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</si>
  <si>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</si>
  <si>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</si>
  <si>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</si>
  <si>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</si>
  <si>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</si>
  <si>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</si>
  <si>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</si>
  <si>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</si>
  <si>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</si>
  <si>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</si>
  <si>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</si>
  <si>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</si>
  <si>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</si>
  <si>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</si>
  <si>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</si>
  <si>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</si>
  <si>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</si>
  <si>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</si>
  <si>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</si>
  <si>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</si>
  <si>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</si>
  <si>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</si>
  <si>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</si>
  <si>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</si>
  <si>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</si>
  <si>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</si>
  <si>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</si>
  <si>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</si>
  <si>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</si>
  <si>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</si>
  <si>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</si>
  <si>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</si>
  <si>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</si>
  <si>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</si>
  <si>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</si>
  <si>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</si>
  <si>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</si>
  <si>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</si>
  <si>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</si>
  <si>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</si>
  <si>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</si>
  <si>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</si>
  <si>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</si>
  <si>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</si>
  <si>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</si>
  <si>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</si>
  <si>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</si>
  <si>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</si>
  <si>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</si>
  <si>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</si>
  <si>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</si>
  <si>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</si>
  <si>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</si>
  <si>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</si>
  <si>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</si>
  <si>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</si>
  <si>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</si>
  <si>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</si>
  <si>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</si>
  <si>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</si>
  <si>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</si>
  <si>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</si>
  <si>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</si>
  <si>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</si>
  <si>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</si>
  <si>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</si>
  <si>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</si>
  <si>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</si>
  <si>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</si>
  <si>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</si>
  <si>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</si>
  <si>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</si>
  <si>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</si>
  <si>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</si>
  <si>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</si>
  <si>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</si>
  <si>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</si>
  <si>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</si>
  <si>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</si>
  <si>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</si>
  <si>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</si>
  <si>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</si>
  <si>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</si>
  <si>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</si>
  <si>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</si>
  <si>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</si>
  <si>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</si>
  <si>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</si>
  <si>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</si>
  <si>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</si>
  <si>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</si>
  <si>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</si>
  <si>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</si>
  <si>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</si>
  <si>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</si>
  <si>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</si>
  <si>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</si>
  <si>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</si>
  <si>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</si>
  <si>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</si>
  <si>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</si>
  <si>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</si>
  <si>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</si>
  <si>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</si>
  <si>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</si>
  <si>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</si>
  <si>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</si>
  <si>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</si>
  <si>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</si>
  <si>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</si>
  <si>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</si>
  <si>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</si>
  <si>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</si>
  <si>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</si>
  <si>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</si>
  <si>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</si>
  <si>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</si>
  <si>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</si>
  <si>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</si>
  <si>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</si>
  <si>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</si>
  <si>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</si>
  <si>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</si>
  <si>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</si>
  <si>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</si>
  <si>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</si>
  <si>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</si>
  <si>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</si>
  <si>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</si>
  <si>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</si>
  <si>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</si>
  <si>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</si>
  <si>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</si>
  <si>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</si>
  <si>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</si>
  <si>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</si>
  <si>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</si>
  <si>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</si>
  <si>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</si>
  <si>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</si>
  <si>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</si>
  <si>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</si>
  <si>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</si>
  <si>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</si>
  <si>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</si>
  <si>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</si>
  <si>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</si>
  <si>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</si>
  <si>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</si>
  <si>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</si>
  <si>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</si>
  <si>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</si>
  <si>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</si>
  <si>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</si>
  <si>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</si>
  <si>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</si>
  <si>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</si>
  <si>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</si>
  <si>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</si>
  <si>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</si>
  <si>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</si>
  <si>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</si>
  <si>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</si>
  <si>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</si>
  <si>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</si>
  <si>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</si>
  <si>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</si>
  <si>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</si>
  <si>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</si>
  <si>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</si>
  <si>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</si>
  <si>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</si>
  <si>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</si>
  <si>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</si>
  <si>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</si>
  <si>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</si>
  <si>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</si>
  <si>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</si>
  <si>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</si>
  <si>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</si>
  <si>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</si>
  <si>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</si>
  <si>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</si>
  <si>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</si>
  <si>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</si>
  <si>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</si>
  <si>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</si>
  <si>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</si>
  <si>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</si>
  <si>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</si>
  <si>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</si>
  <si>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</si>
  <si>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</si>
  <si>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</si>
  <si>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</si>
  <si>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</si>
  <si>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</si>
  <si>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</si>
  <si>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</si>
  <si>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</si>
  <si>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</si>
  <si>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</si>
  <si>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</si>
  <si>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</si>
  <si>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</si>
  <si>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</si>
  <si>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</si>
  <si>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</si>
  <si>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</si>
  <si>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</si>
  <si>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</si>
  <si>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</si>
  <si>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</si>
  <si>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</si>
  <si>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</si>
  <si>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</si>
  <si>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</si>
  <si>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</si>
  <si>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</si>
  <si>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</si>
  <si>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</si>
  <si>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</si>
  <si>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</si>
  <si>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</si>
  <si>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</si>
  <si>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</si>
  <si>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</si>
  <si>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</si>
  <si>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</si>
  <si>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</si>
  <si>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</si>
  <si>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</si>
  <si>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</si>
  <si>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</si>
  <si>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</si>
  <si>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</si>
  <si>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</si>
  <si>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</si>
  <si>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</si>
  <si>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</si>
  <si>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</si>
  <si>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</si>
  <si>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</si>
  <si>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</si>
  <si>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</si>
  <si>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</si>
  <si>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</si>
  <si>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</si>
  <si>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</si>
  <si>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</si>
  <si>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</si>
  <si>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</si>
  <si>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</si>
  <si>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</si>
  <si>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</si>
  <si>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</si>
  <si>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</si>
  <si>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</si>
  <si>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</si>
  <si>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</si>
  <si>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</si>
  <si>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</si>
  <si>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</si>
  <si>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</si>
  <si>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</si>
  <si>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</si>
  <si>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</si>
  <si>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</si>
  <si>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</si>
  <si>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</si>
  <si>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</si>
  <si>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</si>
  <si>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</si>
  <si>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</si>
  <si>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</si>
  <si>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</si>
  <si>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</si>
  <si>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</si>
  <si>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</si>
  <si>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</si>
  <si>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</si>
  <si>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</si>
  <si>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</si>
  <si>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</si>
  <si>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</si>
  <si>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</si>
  <si>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</si>
  <si>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</si>
  <si>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</si>
  <si>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</si>
  <si>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</si>
  <si>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</si>
  <si>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</si>
  <si>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</si>
  <si>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</si>
  <si>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</si>
  <si>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</si>
  <si>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</si>
  <si>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</si>
  <si>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</si>
  <si>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</si>
  <si>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</si>
  <si>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</si>
  <si>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</si>
  <si>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</si>
  <si>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</si>
  <si>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</si>
  <si>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</si>
  <si>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</si>
  <si>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</si>
  <si>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</si>
  <si>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</si>
  <si>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</si>
  <si>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</si>
  <si>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</si>
  <si>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</si>
  <si>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</si>
  <si>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</si>
  <si>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</si>
  <si>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</si>
  <si>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</si>
  <si>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</si>
  <si>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</si>
  <si>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</si>
  <si>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</si>
  <si>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</si>
  <si>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</si>
  <si>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</si>
  <si>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</si>
  <si>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</si>
  <si>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</si>
  <si>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</si>
  <si>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</si>
  <si>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</si>
  <si>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</si>
  <si>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</si>
  <si>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</si>
  <si>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</si>
  <si>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</si>
  <si>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</si>
  <si>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</si>
  <si>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</si>
  <si>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</si>
  <si>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</si>
  <si>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</si>
  <si>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</si>
  <si>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</si>
  <si>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</si>
  <si>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</si>
  <si>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</si>
  <si>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</si>
  <si>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</si>
  <si>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</si>
  <si>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</si>
  <si>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</si>
  <si>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</si>
  <si>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</si>
  <si>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</si>
  <si>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</si>
  <si>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</si>
  <si>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</si>
  <si>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</si>
  <si>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</si>
  <si>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</si>
  <si>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</si>
  <si>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</si>
  <si>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</si>
  <si>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</si>
  <si>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</si>
  <si>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</si>
  <si>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</si>
  <si>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</si>
  <si>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</si>
  <si>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</si>
  <si>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</si>
  <si>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</si>
  <si>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</si>
  <si>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</si>
  <si>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</si>
  <si>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</si>
  <si>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</si>
  <si>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</si>
  <si>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</si>
  <si>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</si>
  <si>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</si>
  <si>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</si>
  <si>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</si>
  <si>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</si>
  <si>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</si>
  <si>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</si>
  <si>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</si>
  <si>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</si>
  <si>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</si>
  <si>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</si>
  <si>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</si>
  <si>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</si>
  <si>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</si>
  <si>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</si>
  <si>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</si>
  <si>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</si>
  <si>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</si>
  <si>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</si>
  <si>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</si>
  <si>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</si>
  <si>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</si>
  <si>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</si>
  <si>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</si>
  <si>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</si>
  <si>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</si>
  <si>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</si>
  <si>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</si>
  <si>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</si>
  <si>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</si>
  <si>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</si>
  <si>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</si>
  <si>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</si>
  <si>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</si>
  <si>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</si>
  <si>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</si>
  <si>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</si>
  <si>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</si>
  <si>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</si>
  <si>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</si>
  <si>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</si>
  <si>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</si>
  <si>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</si>
  <si>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</si>
  <si>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</si>
  <si>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</si>
  <si>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</si>
  <si>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</si>
  <si>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</si>
  <si>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</si>
  <si>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</si>
  <si>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</si>
  <si>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</si>
  <si>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</si>
  <si>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</si>
  <si>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</si>
  <si>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</si>
  <si>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</si>
  <si>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</si>
  <si>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</si>
  <si>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</si>
  <si>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</si>
  <si>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</si>
  <si>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</si>
  <si>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</si>
  <si>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</si>
  <si>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</si>
  <si>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</si>
  <si>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</si>
  <si>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</si>
  <si>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</si>
  <si>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</si>
  <si>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</si>
  <si>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</si>
  <si>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</si>
  <si>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</si>
  <si>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</si>
  <si>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</si>
  <si>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</si>
  <si>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</si>
  <si>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</si>
  <si>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</si>
  <si>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</si>
  <si>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</si>
  <si>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</si>
  <si>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</si>
  <si>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</si>
  <si>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</si>
  <si>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</si>
  <si>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</si>
  <si>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</si>
  <si>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</si>
  <si>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</si>
  <si>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</si>
  <si>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</si>
  <si>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</si>
  <si>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</si>
  <si>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</si>
  <si>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</si>
  <si>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</si>
  <si>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</si>
  <si>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</si>
  <si>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</si>
  <si>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</si>
  <si>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</si>
  <si>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</si>
  <si>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</si>
  <si>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</si>
  <si>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</si>
  <si>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</si>
  <si>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</si>
  <si>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</si>
  <si>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</si>
  <si>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</si>
  <si>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</si>
  <si>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</si>
  <si>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</si>
  <si>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</si>
  <si>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</si>
  <si>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</si>
  <si>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</si>
  <si>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</si>
  <si>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</si>
  <si>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</si>
  <si>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</si>
  <si>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</si>
  <si>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</si>
  <si>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</si>
  <si>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</si>
  <si>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</si>
  <si>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</si>
  <si>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</si>
  <si>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</si>
  <si>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</si>
  <si>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</si>
  <si>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</si>
  <si>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</si>
  <si>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</si>
  <si>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</si>
  <si>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</si>
  <si>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</si>
  <si>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</si>
  <si>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</si>
  <si>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</si>
  <si>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</si>
  <si>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</si>
  <si>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</si>
  <si>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</si>
  <si>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</si>
  <si>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</si>
  <si>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</si>
  <si>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</si>
  <si>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</si>
  <si>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</si>
  <si>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</si>
  <si>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</si>
  <si>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</si>
  <si>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</si>
  <si>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</si>
  <si>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</si>
  <si>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</si>
  <si>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</si>
  <si>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</si>
  <si>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</si>
  <si>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</si>
  <si>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</si>
  <si>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</si>
  <si>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</si>
  <si>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</si>
  <si>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</si>
  <si>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</si>
  <si>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</si>
  <si>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</si>
  <si>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</si>
  <si>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</si>
  <si>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</si>
  <si>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</si>
  <si>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</si>
  <si>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</si>
  <si>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</si>
  <si>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</si>
  <si>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</si>
  <si>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</si>
  <si>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</si>
  <si>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</si>
  <si>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</si>
  <si>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</si>
  <si>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</si>
  <si>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</si>
  <si>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</si>
  <si>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</si>
  <si>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</si>
  <si>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</si>
  <si>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</si>
  <si>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</si>
  <si>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</si>
  <si>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</si>
  <si>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</si>
  <si>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</si>
  <si>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</si>
  <si>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</si>
  <si>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</si>
  <si>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</si>
  <si>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</si>
  <si>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</si>
  <si>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</si>
  <si>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</si>
  <si>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</si>
  <si>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</si>
  <si>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</si>
  <si>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</si>
  <si>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</si>
  <si>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</si>
  <si>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</si>
  <si>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</si>
  <si>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</si>
  <si>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</si>
  <si>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</si>
  <si>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</si>
  <si>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</si>
  <si>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</si>
  <si>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</si>
  <si>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</si>
  <si>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</si>
  <si>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</si>
  <si>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</si>
  <si>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</si>
  <si>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</si>
  <si>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</si>
  <si>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</si>
  <si>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</si>
  <si>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</si>
  <si>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</si>
  <si>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</si>
  <si>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</si>
  <si>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</si>
  <si>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</si>
  <si>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</si>
  <si>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</si>
  <si>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</si>
  <si>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</si>
  <si>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</si>
  <si>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</si>
  <si>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</si>
  <si>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</si>
  <si>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</si>
  <si>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</si>
  <si>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</si>
  <si>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</si>
  <si>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</si>
  <si>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</si>
  <si>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</si>
  <si>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</si>
  <si>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</si>
  <si>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</si>
  <si>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</si>
  <si>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</si>
  <si>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</si>
  <si>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</si>
  <si>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</si>
  <si>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</si>
  <si>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</si>
  <si>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</si>
  <si>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</si>
  <si>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</si>
  <si>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</si>
  <si>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</si>
  <si>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</si>
  <si>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</si>
  <si>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</si>
  <si>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</si>
  <si>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</si>
  <si>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</si>
  <si>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</si>
  <si>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</si>
  <si>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</si>
  <si>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</si>
  <si>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</si>
  <si>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</si>
  <si>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</si>
  <si>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</si>
  <si>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</si>
  <si>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</si>
  <si>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</si>
  <si>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</si>
  <si>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</si>
  <si>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</si>
  <si>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</si>
  <si>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</si>
  <si>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</si>
  <si>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</si>
  <si>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</si>
  <si>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</si>
  <si>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</si>
  <si>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</si>
  <si>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</si>
  <si>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</si>
  <si>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</si>
  <si>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</si>
  <si>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</si>
  <si>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</si>
  <si>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</si>
  <si>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</si>
  <si>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</si>
  <si>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</si>
  <si>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</si>
  <si>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</si>
  <si>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</si>
  <si>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</si>
  <si>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</si>
  <si>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</si>
  <si>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</si>
  <si>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</si>
  <si>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</si>
  <si>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</si>
  <si>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</si>
  <si>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</si>
  <si>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</si>
  <si>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</si>
  <si>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</si>
  <si>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</si>
  <si>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</si>
  <si>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</si>
  <si>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</si>
  <si>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</si>
  <si>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</si>
  <si>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</si>
  <si>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</si>
  <si>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</si>
  <si>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</si>
  <si>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</si>
  <si>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</si>
  <si>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</si>
  <si>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</si>
  <si>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</si>
  <si>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</si>
  <si>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</si>
  <si>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</si>
  <si>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</si>
  <si>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</si>
  <si>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</si>
  <si>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</si>
  <si>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</si>
  <si>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</si>
  <si>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</si>
  <si>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</si>
  <si>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</si>
  <si>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</si>
  <si>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</si>
  <si>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</si>
  <si>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</si>
  <si>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</si>
  <si>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</si>
  <si>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</si>
  <si>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</si>
  <si>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</si>
  <si>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</si>
  <si>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</si>
  <si>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</si>
  <si>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</si>
  <si>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</si>
  <si>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</si>
  <si>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</si>
  <si>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</si>
  <si>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</si>
  <si>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</si>
  <si>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</si>
  <si>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</si>
  <si>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</si>
  <si>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</si>
  <si>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</si>
  <si>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</si>
  <si>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</si>
  <si>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</si>
  <si>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</si>
  <si>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</si>
  <si>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</si>
  <si>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</si>
  <si>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</si>
  <si>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</si>
  <si>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</si>
  <si>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</si>
  <si>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</si>
  <si>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</si>
  <si>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</si>
  <si>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</si>
  <si>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</si>
  <si>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</si>
  <si>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</si>
  <si>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</si>
  <si>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</si>
  <si>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</si>
  <si>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</si>
  <si>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</si>
  <si>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</si>
  <si>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</si>
  <si>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</si>
  <si>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</si>
  <si>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</si>
  <si>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</si>
  <si>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</si>
  <si>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</si>
  <si>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</si>
  <si>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</si>
  <si>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</si>
  <si>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</si>
  <si>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</si>
  <si>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</si>
  <si>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</si>
  <si>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</si>
  <si>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</si>
  <si>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</si>
  <si>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</si>
  <si>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</si>
  <si>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</si>
  <si>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</si>
  <si>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</si>
  <si>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</si>
  <si>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</si>
  <si>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</si>
  <si>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</si>
  <si>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</si>
  <si>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</si>
  <si>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</si>
  <si>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</si>
  <si>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</si>
  <si>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</si>
  <si>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</si>
  <si>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</si>
  <si>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</si>
  <si>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</si>
  <si>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</si>
  <si>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</si>
  <si>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</si>
  <si>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</si>
  <si>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</si>
  <si>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</si>
  <si>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</si>
  <si>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</si>
  <si>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</si>
  <si>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</si>
  <si>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</si>
  <si>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</si>
  <si>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</si>
  <si>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</si>
  <si>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</si>
  <si>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</si>
  <si>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</si>
  <si>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</si>
  <si>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</si>
  <si>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</si>
  <si>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</si>
  <si>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</si>
  <si>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</si>
  <si>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</si>
  <si>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</si>
  <si>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</si>
  <si>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</si>
  <si>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</si>
  <si>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</si>
  <si>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</si>
  <si>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</si>
  <si>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</si>
  <si>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</si>
  <si>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</si>
  <si>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</si>
  <si>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</si>
  <si>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</si>
  <si>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</si>
  <si>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</si>
  <si>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</si>
  <si>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</si>
  <si>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</si>
  <si>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</si>
  <si>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</si>
  <si>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</si>
  <si>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</si>
  <si>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</si>
  <si>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</si>
  <si>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</si>
  <si>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</si>
  <si>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</si>
  <si>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</si>
  <si>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</si>
  <si>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</si>
  <si>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</si>
  <si>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</si>
  <si>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</si>
  <si>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</si>
  <si>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</si>
  <si>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</si>
  <si>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</si>
  <si>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</si>
  <si>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</si>
  <si>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</si>
  <si>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</si>
  <si>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</si>
  <si>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</si>
  <si>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</si>
  <si>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</si>
  <si>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</si>
  <si>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</si>
  <si>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</si>
  <si>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</si>
  <si>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</si>
  <si>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</si>
  <si>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</si>
  <si>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</si>
  <si>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</si>
  <si>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</si>
  <si>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</si>
  <si>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</si>
  <si>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</si>
  <si>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</si>
  <si>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</si>
  <si>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</si>
  <si>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</si>
  <si>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</si>
  <si>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</si>
  <si>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</si>
  <si>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</si>
  <si>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</si>
  <si>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</si>
  <si>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</si>
  <si>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</si>
  <si>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</si>
  <si>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</si>
  <si>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</si>
  <si>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</si>
  <si>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</si>
  <si>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</si>
  <si>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</si>
  <si>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</si>
  <si>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</si>
  <si>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</si>
  <si>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</si>
  <si>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</si>
  <si>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</si>
  <si>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</si>
  <si>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</si>
  <si>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</si>
  <si>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</si>
  <si>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</si>
  <si>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</si>
  <si>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</si>
  <si>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</si>
  <si>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</si>
  <si>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</si>
  <si>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</si>
  <si>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</si>
  <si>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</si>
  <si>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</si>
  <si>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</si>
  <si>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</si>
  <si>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</si>
  <si>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</si>
  <si>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</si>
  <si>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</si>
  <si>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</si>
  <si>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</si>
  <si>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</si>
  <si>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</si>
  <si>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</si>
  <si>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</si>
  <si>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</si>
  <si>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</si>
  <si>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</si>
  <si>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</si>
  <si>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</si>
  <si>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</si>
  <si>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</si>
  <si>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</si>
  <si>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</si>
  <si>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</si>
  <si>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</si>
  <si>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</si>
  <si>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</si>
  <si>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</si>
  <si>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</si>
  <si>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</si>
  <si>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</si>
  <si>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</si>
  <si>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</si>
  <si>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</si>
  <si>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</si>
  <si>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</si>
  <si>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</si>
  <si>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</si>
  <si>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</si>
  <si>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</si>
  <si>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</si>
  <si>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</si>
  <si>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</si>
  <si>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</si>
  <si>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</si>
  <si>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</si>
  <si>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</si>
  <si>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</si>
  <si>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</si>
  <si>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</si>
  <si>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</si>
  <si>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</si>
  <si>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</si>
  <si>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</si>
  <si>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</si>
  <si>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</si>
  <si>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</si>
  <si>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</si>
  <si>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</si>
  <si>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</si>
  <si>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</si>
  <si>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</si>
  <si>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</si>
  <si>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</si>
  <si>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</si>
  <si>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</si>
  <si>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</si>
  <si>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</si>
  <si>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</si>
  <si>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</si>
  <si>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</si>
  <si>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</si>
  <si>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</si>
  <si>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</si>
  <si>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</si>
  <si>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</si>
  <si>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</si>
  <si>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</si>
  <si>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</si>
  <si>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</si>
  <si>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</si>
  <si>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</si>
  <si>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</si>
  <si>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</si>
  <si>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</si>
  <si>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</si>
  <si>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</si>
  <si>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</si>
  <si>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</si>
  <si>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</si>
  <si>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</si>
  <si>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</si>
  <si>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</si>
  <si>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</si>
  <si>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</si>
  <si>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</si>
  <si>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</si>
  <si>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</si>
  <si>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</si>
  <si>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</si>
  <si>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</si>
  <si>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</si>
  <si>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</si>
  <si>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</si>
  <si>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</si>
  <si>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</si>
  <si>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</si>
  <si>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</si>
  <si>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</si>
  <si>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</si>
  <si>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</si>
  <si>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</si>
  <si>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</si>
  <si>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</si>
  <si>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</si>
  <si>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</si>
  <si>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</si>
  <si>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</si>
  <si>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</si>
  <si>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</si>
  <si>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</si>
  <si>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</si>
  <si>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</si>
  <si>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</si>
  <si>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</si>
  <si>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</si>
  <si>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</si>
  <si>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</si>
  <si>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</si>
  <si>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</si>
  <si>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</si>
  <si>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</si>
  <si>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</si>
  <si>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</si>
  <si>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</si>
  <si>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</si>
  <si>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</si>
  <si>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</si>
  <si>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</si>
  <si>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</si>
  <si>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</si>
  <si>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</si>
  <si>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</si>
  <si>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</si>
  <si>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</si>
  <si>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</si>
  <si>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</si>
  <si>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</si>
  <si>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</si>
  <si>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</si>
  <si>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</si>
  <si>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</si>
  <si>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</si>
  <si>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</si>
  <si>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</si>
  <si>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</si>
  <si>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</si>
  <si>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</si>
  <si>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</si>
  <si>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</si>
  <si>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</si>
  <si>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</si>
  <si>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</si>
  <si>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</si>
  <si>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</si>
  <si>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</si>
  <si>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</si>
  <si>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</si>
  <si>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</si>
  <si>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</si>
  <si>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</si>
  <si>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</si>
  <si>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</si>
  <si>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</si>
  <si>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</si>
  <si>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</si>
  <si>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</si>
  <si>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</si>
  <si>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</si>
  <si>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</si>
  <si>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</si>
  <si>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</si>
  <si>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</si>
  <si>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</si>
  <si>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</si>
  <si>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</si>
  <si>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</si>
  <si>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</si>
  <si>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</si>
  <si>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</si>
  <si>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</si>
  <si>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</si>
  <si>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</si>
  <si>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</si>
  <si>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</si>
  <si>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</si>
  <si>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</si>
  <si>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</si>
  <si>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</si>
  <si>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</si>
  <si>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</si>
  <si>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</si>
  <si>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</si>
  <si>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</si>
  <si>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</si>
  <si>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</si>
  <si>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</si>
  <si>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</si>
  <si>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</si>
  <si>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</si>
  <si>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</si>
  <si>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</si>
  <si>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</si>
  <si>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</si>
  <si>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</si>
  <si>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</si>
  <si>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</si>
  <si>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</si>
  <si>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</si>
  <si>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</si>
  <si>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</si>
  <si>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</si>
  <si>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</si>
  <si>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</si>
  <si>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</si>
  <si>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</si>
  <si>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</si>
  <si>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</si>
  <si>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</si>
  <si>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</si>
  <si>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</si>
  <si>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</si>
  <si>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</si>
  <si>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</si>
  <si>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</si>
  <si>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</si>
  <si>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</si>
  <si>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</si>
  <si>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</si>
  <si>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</si>
  <si>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</si>
  <si>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</si>
  <si>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</si>
  <si>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</si>
  <si>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</si>
  <si>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</si>
  <si>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</si>
  <si>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</si>
  <si>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</si>
  <si>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</si>
  <si>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</si>
  <si>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</si>
  <si>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</si>
  <si>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</si>
  <si>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</si>
  <si>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</si>
  <si>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</si>
  <si>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</si>
  <si>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</si>
  <si>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</si>
  <si>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</si>
  <si>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</si>
  <si>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</si>
  <si>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</si>
  <si>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</si>
  <si>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</si>
  <si>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</si>
  <si>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</si>
  <si>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</si>
  <si>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</si>
  <si>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</si>
  <si>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</si>
  <si>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</si>
  <si>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</si>
  <si>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</si>
  <si>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</si>
  <si>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</si>
  <si>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</si>
  <si>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</si>
  <si>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</si>
  <si>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</si>
  <si>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</si>
  <si>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</si>
  <si>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</si>
  <si>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</si>
  <si>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</si>
  <si>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</si>
  <si>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</si>
  <si>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</si>
  <si>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</si>
  <si>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</si>
  <si>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</si>
  <si>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</si>
  <si>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</si>
  <si>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</si>
  <si>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</si>
  <si>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</si>
  <si>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</si>
  <si>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</si>
  <si>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</si>
  <si>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</si>
  <si>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</si>
  <si>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</si>
  <si>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</si>
  <si>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</si>
  <si>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</si>
  <si>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</si>
  <si>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</si>
  <si>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</si>
  <si>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</si>
  <si>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</si>
  <si>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</si>
  <si>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</si>
  <si>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</si>
  <si>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</si>
  <si>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</si>
  <si>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</si>
  <si>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</si>
  <si>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</si>
  <si>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</si>
  <si>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</si>
  <si>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</si>
  <si>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</si>
  <si>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</si>
  <si>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</si>
  <si>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</si>
  <si>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</si>
  <si>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</si>
  <si>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</si>
  <si>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</si>
  <si>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</si>
  <si>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</si>
  <si>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</si>
  <si>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</si>
  <si>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</si>
  <si>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</si>
  <si>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</si>
  <si>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</si>
  <si>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</si>
  <si>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</si>
  <si>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</si>
  <si>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</si>
  <si>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</si>
  <si>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</si>
  <si>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</si>
  <si>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</si>
  <si>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</si>
  <si>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</si>
  <si>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</si>
  <si>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</si>
  <si>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</si>
  <si>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</si>
  <si>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</si>
  <si>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</si>
  <si>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</si>
  <si>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</si>
  <si>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</si>
  <si>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</si>
  <si>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</si>
  <si>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</si>
  <si>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</si>
  <si>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</si>
  <si>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</si>
  <si>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</si>
  <si>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</si>
  <si>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</si>
  <si>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</si>
  <si>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</si>
  <si>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</si>
  <si>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</si>
  <si>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</si>
  <si>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</si>
  <si>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</si>
  <si>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</si>
  <si>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</si>
  <si>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</si>
  <si>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</si>
  <si>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</si>
  <si>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</si>
  <si>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</si>
  <si>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</si>
  <si>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</si>
  <si>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</si>
  <si>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</si>
  <si>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</si>
  <si>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</si>
  <si>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</si>
  <si>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</si>
  <si>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</si>
  <si>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</si>
  <si>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</si>
  <si>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</si>
  <si>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</si>
  <si>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</si>
  <si>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</si>
  <si>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</si>
  <si>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</si>
  <si>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</si>
  <si>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</si>
  <si>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</si>
  <si>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</si>
  <si>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</si>
  <si>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</si>
  <si>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</si>
  <si>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</si>
  <si>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</si>
  <si>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</si>
  <si>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</si>
  <si>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</si>
  <si>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</si>
  <si>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</si>
  <si>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</si>
  <si>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</si>
  <si>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</si>
  <si>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</si>
  <si>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</si>
  <si>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</si>
  <si>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</si>
  <si>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</si>
  <si>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</si>
  <si>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</si>
  <si>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</si>
  <si>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</si>
  <si>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</si>
  <si>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</si>
  <si>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</si>
  <si>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</si>
  <si>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</si>
  <si>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</si>
  <si>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</si>
  <si>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</si>
  <si>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</si>
  <si>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</si>
  <si>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</si>
  <si>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</si>
  <si>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</si>
  <si>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</si>
  <si>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</si>
  <si>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</si>
  <si>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</si>
  <si>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</si>
  <si>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</si>
  <si>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</si>
  <si>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</si>
  <si>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</si>
  <si>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</si>
  <si>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</si>
  <si>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</si>
  <si>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</si>
  <si>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</si>
  <si>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</si>
  <si>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</si>
  <si>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</si>
  <si>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</si>
  <si>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</si>
  <si>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</si>
  <si>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</si>
  <si>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</si>
  <si>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</si>
  <si>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</si>
  <si>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</si>
  <si>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</si>
  <si>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</si>
  <si>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</si>
  <si>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</si>
  <si>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</si>
  <si>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</si>
  <si>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</si>
  <si>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</si>
  <si>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</si>
  <si>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</si>
  <si>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</si>
  <si>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</si>
  <si>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</si>
  <si>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</si>
  <si>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</si>
  <si>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</si>
  <si>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</si>
  <si>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</si>
  <si>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</si>
  <si>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</si>
  <si>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</si>
  <si>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</si>
  <si>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</si>
  <si>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</si>
  <si>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</si>
  <si>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</si>
  <si>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</si>
  <si>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</si>
  <si>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</si>
  <si>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</si>
  <si>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</si>
  <si>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</si>
  <si>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</si>
  <si>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</si>
  <si>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</si>
  <si>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</si>
  <si>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</si>
  <si>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</si>
  <si>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</si>
  <si>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</si>
  <si>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</si>
  <si>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</si>
  <si>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</si>
  <si>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</si>
  <si>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</si>
  <si>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</si>
  <si>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</si>
  <si>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</si>
  <si>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</si>
  <si>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</si>
  <si>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</si>
  <si>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</si>
  <si>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</si>
  <si>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</si>
  <si>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</si>
  <si>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</si>
  <si>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</si>
  <si>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</si>
  <si>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</si>
  <si>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</si>
  <si>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</si>
  <si>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</si>
  <si>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</si>
  <si>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</si>
  <si>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</si>
  <si>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</si>
  <si>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</si>
  <si>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</si>
  <si>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</si>
  <si>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</si>
  <si>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</si>
  <si>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</si>
  <si>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</si>
  <si>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</si>
  <si>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</si>
  <si>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</si>
  <si>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</si>
  <si>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</si>
  <si>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</si>
  <si>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</si>
  <si>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</si>
  <si>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</si>
  <si>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</si>
  <si>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</si>
  <si>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</si>
  <si>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</si>
  <si>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</si>
  <si>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</si>
  <si>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</si>
  <si>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</si>
  <si>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</si>
  <si>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</si>
  <si>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</si>
  <si>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</si>
  <si>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</si>
  <si>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</si>
  <si>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</si>
  <si>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</si>
  <si>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</si>
  <si>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</si>
  <si>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</si>
  <si>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</si>
  <si>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</si>
  <si>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</si>
  <si>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</si>
  <si>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</si>
  <si>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</si>
  <si>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</si>
  <si>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</si>
  <si>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</si>
  <si>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</si>
  <si>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</si>
  <si>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</si>
  <si>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</si>
  <si>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</si>
  <si>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</si>
  <si>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</si>
  <si>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</si>
  <si>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</si>
  <si>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</si>
  <si>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</si>
  <si>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</si>
  <si>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</si>
  <si>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</si>
  <si>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</si>
  <si>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</si>
  <si>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</si>
  <si>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</si>
  <si>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</si>
  <si>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</si>
  <si>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</si>
  <si>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</si>
  <si>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</si>
  <si>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</si>
  <si>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</si>
  <si>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</si>
  <si>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</si>
  <si>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</si>
  <si>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</si>
  <si>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</si>
  <si>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</si>
  <si>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</si>
  <si>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</si>
  <si>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</si>
  <si>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</si>
  <si>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</si>
  <si>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</si>
  <si>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</si>
  <si>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</si>
  <si>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</si>
  <si>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</si>
  <si>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</si>
  <si>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</si>
  <si>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</si>
  <si>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</si>
  <si>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</si>
  <si>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</si>
  <si>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</si>
  <si>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</si>
  <si>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</si>
  <si>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</si>
  <si>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</si>
  <si>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</si>
  <si>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</si>
  <si>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</si>
  <si>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</si>
  <si>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</si>
  <si>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</si>
  <si>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</si>
  <si>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</si>
  <si>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</si>
  <si>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</si>
  <si>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</si>
  <si>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</si>
  <si>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</si>
  <si>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</si>
  <si>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</si>
  <si>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</si>
  <si>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</si>
  <si>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</si>
  <si>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</si>
  <si>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</si>
  <si>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</si>
  <si>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</si>
  <si>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</si>
  <si>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</si>
  <si>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</si>
  <si>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</si>
  <si>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</si>
  <si>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</si>
  <si>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</si>
  <si>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</si>
  <si>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</si>
  <si>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</si>
  <si>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</si>
  <si>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</si>
  <si>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</si>
  <si>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</si>
  <si>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</si>
  <si>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</si>
  <si>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</si>
  <si>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</si>
  <si>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</si>
  <si>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</si>
  <si>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</si>
  <si>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</si>
  <si>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</si>
  <si>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</si>
  <si>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</si>
  <si>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</si>
  <si>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</si>
  <si>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</si>
  <si>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</si>
  <si>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</si>
  <si>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</si>
  <si>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</si>
  <si>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</si>
  <si>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</si>
  <si>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</si>
  <si>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</si>
  <si>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</si>
  <si>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</si>
  <si>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</si>
  <si>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</si>
  <si>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</si>
  <si>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</si>
  <si>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</si>
  <si>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</si>
  <si>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</si>
  <si>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</si>
  <si>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</si>
  <si>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</si>
  <si>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</si>
  <si>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</si>
  <si>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</si>
  <si>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</si>
  <si>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</si>
  <si>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</si>
  <si>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</si>
  <si>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</si>
  <si>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</si>
  <si>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</si>
  <si>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</si>
  <si>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</si>
  <si>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</si>
  <si>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</si>
  <si>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</si>
  <si>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</si>
  <si>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</si>
  <si>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</si>
  <si>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</si>
  <si>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</si>
  <si>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</si>
  <si>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</si>
  <si>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</si>
  <si>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</si>
  <si>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</si>
  <si>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</si>
  <si>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</si>
  <si>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</si>
  <si>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</si>
  <si>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</si>
  <si>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</si>
  <si>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</si>
  <si>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</si>
  <si>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</si>
  <si>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</si>
  <si>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</si>
  <si>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</si>
  <si>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</si>
  <si>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</si>
  <si>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</si>
  <si>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</si>
  <si>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</si>
  <si>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</si>
  <si>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</si>
  <si>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</si>
  <si>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</si>
  <si>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</si>
  <si>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</si>
  <si>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</si>
  <si>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</si>
  <si>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</si>
  <si>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</si>
  <si>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</si>
  <si>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</si>
  <si>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</si>
  <si>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</si>
  <si>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</si>
  <si>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</si>
  <si>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</si>
  <si>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</si>
  <si>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</si>
  <si>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</si>
  <si>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</si>
  <si>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</si>
  <si>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</si>
  <si>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</si>
  <si>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</si>
  <si>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</si>
  <si>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</si>
  <si>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</si>
  <si>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</si>
  <si>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</si>
  <si>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</si>
  <si>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</si>
  <si>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</si>
  <si>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</si>
  <si>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</si>
  <si>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</si>
  <si>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</si>
  <si>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</si>
  <si>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</si>
  <si>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</si>
  <si>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</si>
  <si>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</si>
  <si>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</si>
  <si>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</si>
  <si>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</si>
  <si>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</si>
  <si>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</si>
  <si>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</si>
  <si>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</si>
  <si>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</si>
  <si>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</si>
  <si>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</si>
  <si>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</si>
  <si>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</si>
  <si>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</si>
  <si>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</si>
  <si>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</si>
  <si>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</si>
  <si>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</si>
  <si>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</si>
  <si>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</si>
  <si>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</si>
  <si>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</si>
  <si>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</si>
  <si>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</si>
  <si>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</si>
  <si>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</si>
  <si>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</si>
  <si>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</si>
  <si>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</si>
  <si>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</si>
  <si>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</si>
  <si>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</si>
  <si>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</si>
  <si>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</si>
  <si>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</si>
  <si>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</si>
  <si>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</si>
  <si>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</si>
  <si>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</si>
  <si>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</si>
  <si>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</si>
  <si>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</si>
  <si>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</si>
  <si>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</si>
  <si>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</si>
  <si>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</si>
  <si>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</si>
  <si>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</si>
  <si>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</si>
  <si>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</si>
  <si>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</si>
  <si>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</si>
  <si>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</si>
  <si>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</si>
  <si>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</si>
  <si>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</si>
  <si>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</si>
  <si>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</si>
  <si>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</si>
  <si>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</si>
  <si>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</si>
  <si>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</si>
  <si>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</si>
  <si>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</si>
  <si>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</si>
  <si>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</si>
  <si>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</si>
  <si>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</si>
  <si>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</si>
  <si>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</si>
  <si>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</si>
  <si>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</si>
  <si>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</si>
  <si>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</si>
  <si>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</si>
  <si>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</si>
  <si>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</si>
  <si>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</si>
  <si>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</si>
  <si>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</si>
  <si>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</si>
  <si>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</si>
  <si>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</si>
  <si>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</si>
  <si>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</si>
  <si>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</si>
  <si>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</si>
  <si>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</si>
  <si>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</si>
  <si>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</si>
  <si>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</si>
  <si>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</si>
  <si>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</si>
  <si>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</si>
  <si>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</si>
  <si>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</si>
  <si>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</si>
  <si>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</si>
  <si>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</si>
  <si>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</si>
  <si>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</si>
  <si>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</si>
  <si>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</si>
  <si>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</si>
  <si>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</si>
  <si>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</si>
  <si>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</si>
  <si>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</si>
  <si>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</si>
  <si>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</si>
  <si>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</si>
  <si>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</si>
  <si>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</si>
  <si>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</si>
  <si>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</si>
  <si>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</si>
  <si>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</si>
  <si>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</si>
  <si>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</si>
  <si>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</si>
  <si>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</si>
  <si>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</si>
  <si>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</si>
  <si>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</si>
  <si>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</si>
  <si>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</si>
  <si>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</si>
  <si>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</si>
  <si>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</si>
  <si>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</si>
  <si>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</si>
  <si>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</si>
  <si>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</si>
  <si>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</si>
  <si>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</si>
  <si>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</si>
  <si>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</si>
  <si>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</si>
  <si>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</si>
  <si>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</si>
  <si>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</si>
  <si>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</si>
  <si>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</si>
  <si>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</si>
  <si>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</si>
  <si>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</si>
  <si>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</si>
  <si>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</si>
  <si>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</si>
  <si>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</si>
  <si>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</si>
  <si>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</si>
  <si>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</si>
  <si>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</si>
  <si>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</si>
  <si>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</si>
  <si>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</si>
  <si>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</si>
  <si>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</si>
  <si>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</si>
  <si>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</si>
  <si>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</si>
  <si>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</si>
  <si>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</si>
  <si>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</si>
  <si>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</si>
  <si>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</si>
  <si>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</si>
  <si>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</si>
  <si>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</si>
  <si>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</si>
  <si>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</si>
  <si>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</si>
  <si>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</si>
  <si>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</si>
  <si>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</si>
  <si>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</si>
  <si>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</si>
  <si>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</si>
  <si>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</si>
  <si>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</si>
  <si>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</si>
  <si>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</si>
  <si>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</si>
  <si>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</si>
  <si>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</si>
  <si>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</si>
  <si>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</si>
  <si>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</si>
  <si>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</si>
  <si>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</si>
  <si>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</si>
  <si>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</si>
  <si>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</si>
  <si>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</si>
  <si>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</si>
  <si>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</si>
  <si>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</si>
  <si>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</si>
  <si>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</si>
  <si>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</si>
  <si>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</si>
  <si>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</si>
  <si>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</si>
  <si>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</si>
  <si>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</si>
  <si>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</si>
  <si>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</si>
  <si>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</si>
  <si>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</si>
  <si>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</si>
  <si>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</si>
  <si>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</si>
  <si>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</si>
  <si>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</si>
  <si>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</si>
  <si>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</si>
  <si>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</si>
  <si>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</si>
  <si>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</si>
  <si>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</si>
  <si>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</si>
  <si>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</si>
  <si>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</si>
  <si>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</si>
  <si>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</si>
  <si>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</si>
  <si>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</si>
  <si>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</si>
  <si>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</si>
  <si>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</si>
  <si>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</si>
  <si>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</si>
  <si>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</si>
  <si>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</si>
  <si>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</si>
  <si>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</si>
  <si>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</si>
  <si>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</si>
  <si>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</si>
  <si>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</si>
  <si>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</si>
  <si>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</si>
  <si>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</si>
  <si>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</si>
  <si>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</si>
  <si>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</si>
  <si>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</si>
  <si>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</si>
  <si>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</si>
  <si>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</si>
  <si>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</si>
  <si>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</si>
  <si>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</si>
  <si>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</si>
  <si>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</si>
  <si>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</si>
  <si>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</si>
  <si>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</si>
  <si>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</si>
  <si>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</si>
  <si>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</si>
  <si>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</si>
  <si>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</si>
  <si>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</si>
  <si>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</si>
  <si>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</si>
  <si>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</si>
  <si>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</si>
  <si>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</si>
  <si>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</si>
  <si>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</si>
  <si>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</si>
  <si>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</si>
  <si>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</si>
  <si>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</si>
  <si>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</si>
  <si>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</si>
  <si>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</si>
  <si>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</si>
  <si>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</si>
  <si>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</si>
  <si>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</si>
  <si>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</si>
  <si>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</si>
  <si>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</si>
  <si>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</si>
  <si>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</si>
  <si>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</si>
  <si>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</si>
  <si>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</si>
  <si>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</si>
  <si>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</si>
  <si>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</si>
  <si>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</si>
  <si>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</si>
  <si>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</si>
  <si>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</si>
  <si>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</si>
  <si>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</si>
  <si>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</si>
  <si>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</si>
  <si>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</si>
  <si>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</si>
  <si>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</si>
  <si>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</si>
  <si>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</si>
  <si>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</si>
  <si>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</si>
  <si>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</si>
  <si>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</si>
  <si>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</si>
  <si>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</si>
  <si>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</si>
  <si>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</si>
  <si>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</si>
  <si>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</si>
  <si>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</si>
  <si>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</si>
  <si>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</si>
  <si>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</si>
  <si>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</si>
  <si>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</si>
  <si>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</si>
  <si>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</si>
  <si>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</si>
  <si>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</si>
  <si>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</si>
  <si>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</si>
  <si>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</si>
  <si>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</si>
  <si>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</si>
  <si>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</si>
  <si>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</si>
  <si>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</si>
  <si>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</si>
  <si>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</si>
  <si>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</si>
  <si>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</si>
  <si>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</si>
  <si>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</si>
  <si>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</si>
  <si>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</si>
  <si>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</si>
  <si>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</si>
  <si>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</si>
  <si>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</si>
  <si>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</si>
  <si>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</si>
  <si>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</si>
  <si>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</si>
  <si>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</si>
  <si>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</si>
  <si>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</si>
  <si>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</si>
  <si>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</si>
  <si>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</si>
  <si>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</si>
  <si>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</si>
  <si>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</si>
  <si>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</si>
  <si>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</si>
  <si>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</si>
  <si>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</si>
  <si>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</si>
  <si>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</si>
  <si>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</si>
  <si>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</si>
  <si>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</si>
  <si>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</si>
  <si>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</si>
  <si>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</si>
  <si>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</si>
  <si>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</si>
  <si>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</si>
  <si>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</si>
  <si>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</si>
  <si>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</si>
  <si>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</si>
  <si>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</si>
  <si>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</si>
  <si>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</si>
  <si>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</si>
  <si>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</si>
  <si>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</si>
  <si>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</si>
  <si>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</si>
  <si>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</si>
  <si>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</si>
  <si>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</si>
  <si>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</si>
  <si>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</si>
  <si>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</si>
  <si>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</si>
  <si>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</si>
  <si>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</si>
  <si>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</si>
  <si>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</si>
  <si>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</si>
  <si>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</si>
  <si>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</si>
  <si>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</si>
  <si>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</si>
  <si>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</si>
  <si>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</si>
  <si>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</si>
  <si>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</si>
  <si>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</si>
  <si>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</si>
  <si>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</si>
  <si>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</si>
  <si>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</si>
  <si>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</si>
  <si>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</si>
  <si>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</si>
  <si>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</si>
  <si>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</si>
  <si>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</si>
  <si>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</si>
  <si>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</si>
  <si>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</si>
  <si>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</si>
  <si>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</si>
  <si>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</si>
  <si>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</si>
  <si>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</si>
  <si>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</si>
  <si>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</si>
  <si>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</si>
  <si>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</si>
  <si>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</si>
  <si>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</si>
  <si>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</si>
  <si>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</si>
  <si>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</si>
  <si>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</si>
  <si>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</si>
  <si>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</si>
  <si>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</si>
  <si>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</si>
  <si>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</si>
  <si>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</si>
  <si>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</si>
  <si>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</si>
  <si>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</si>
  <si>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</si>
  <si>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</si>
  <si>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</si>
  <si>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</si>
  <si>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</si>
  <si>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</si>
  <si>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</si>
  <si>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</si>
  <si>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</si>
  <si>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</si>
  <si>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</si>
  <si>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</si>
  <si>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</si>
  <si>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</si>
  <si>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</si>
  <si>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</si>
  <si>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</si>
  <si>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</si>
  <si>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</si>
  <si>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</si>
  <si>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</si>
  <si>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</si>
  <si>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</si>
  <si>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</si>
  <si>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</si>
  <si>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</si>
  <si>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</si>
  <si>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</si>
  <si>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</si>
  <si>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</si>
  <si>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</si>
  <si>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</si>
  <si>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</si>
  <si>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</si>
  <si>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</si>
  <si>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</si>
  <si>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</si>
  <si>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</si>
  <si>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</si>
  <si>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</si>
  <si>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</si>
  <si>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</si>
  <si>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</si>
  <si>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</si>
  <si>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</si>
  <si>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</si>
  <si>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</si>
  <si>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</si>
  <si>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</si>
  <si>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</si>
  <si>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</si>
  <si>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</si>
  <si>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</si>
  <si>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</si>
  <si>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</si>
  <si>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</si>
  <si>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</si>
  <si>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</si>
  <si>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</si>
  <si>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</si>
  <si>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</si>
  <si>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</si>
  <si>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</si>
  <si>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</si>
  <si>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</si>
  <si>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</si>
  <si>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</si>
  <si>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</si>
  <si>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</si>
  <si>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</si>
  <si>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</si>
  <si>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</si>
  <si>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</si>
  <si>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</si>
  <si>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</si>
  <si>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</si>
  <si>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</si>
  <si>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</si>
  <si>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</si>
  <si>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</si>
  <si>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</si>
  <si>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</si>
  <si>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</si>
  <si>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</si>
  <si>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</si>
  <si>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</si>
  <si>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</si>
  <si>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</si>
  <si>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</si>
  <si>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</si>
  <si>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</si>
  <si>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</si>
  <si>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</si>
  <si>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</si>
  <si>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</si>
  <si>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</si>
  <si>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</si>
  <si>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</si>
  <si>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</si>
  <si>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</si>
  <si>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</si>
  <si>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</si>
  <si>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</si>
  <si>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</si>
  <si>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</si>
  <si>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</si>
  <si>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</si>
  <si>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</si>
  <si>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</si>
  <si>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</si>
  <si>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</si>
  <si>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</si>
  <si>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</si>
  <si>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</si>
  <si>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</si>
  <si>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</si>
  <si>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</si>
  <si>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</si>
  <si>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</si>
  <si>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</si>
  <si>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</si>
  <si>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</si>
  <si>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</si>
  <si>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</si>
  <si>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</si>
  <si>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</si>
  <si>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</si>
  <si>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</si>
  <si>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</si>
  <si>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</si>
  <si>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</si>
  <si>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</si>
  <si>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</si>
  <si>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</si>
  <si>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</si>
  <si>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</si>
  <si>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</si>
  <si>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</si>
  <si>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</si>
  <si>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</si>
  <si>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</si>
  <si>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</si>
  <si>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</si>
  <si>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</si>
  <si>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</si>
  <si>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</si>
  <si>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</si>
  <si>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</si>
  <si>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</si>
  <si>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</si>
  <si>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</si>
  <si>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</si>
  <si>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</si>
  <si>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</si>
  <si>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</si>
  <si>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</si>
  <si>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</si>
  <si>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</si>
  <si>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</si>
  <si>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</si>
  <si>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</si>
  <si>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</si>
  <si>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</si>
  <si>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</si>
  <si>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</si>
  <si>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</si>
  <si>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</si>
  <si>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</si>
  <si>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</si>
  <si>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</si>
  <si>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</si>
  <si>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</si>
  <si>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</si>
  <si>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</si>
  <si>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</si>
  <si>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</si>
  <si>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</si>
  <si>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</si>
  <si>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</si>
  <si>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</si>
  <si>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</si>
  <si>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</si>
  <si>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</si>
  <si>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</si>
  <si>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</si>
  <si>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</si>
  <si>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</si>
  <si>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</si>
  <si>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</si>
  <si>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</si>
  <si>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</si>
  <si>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</si>
  <si>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</si>
  <si>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</si>
  <si>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</si>
  <si>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</si>
  <si>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</si>
  <si>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</si>
  <si>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</si>
  <si>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</si>
  <si>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</si>
  <si>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</si>
  <si>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</si>
  <si>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</si>
  <si>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</si>
  <si>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</si>
  <si>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</si>
  <si>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</si>
  <si>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</si>
  <si>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</si>
  <si>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</si>
  <si>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</si>
  <si>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</si>
  <si>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</si>
  <si>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</si>
  <si>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</si>
  <si>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</si>
  <si>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</si>
  <si>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</si>
  <si>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</si>
  <si>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</si>
  <si>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</si>
  <si>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</si>
  <si>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</si>
  <si>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</si>
  <si>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</si>
  <si>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</si>
  <si>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</si>
  <si>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</si>
  <si>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</si>
  <si>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</si>
  <si>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</si>
  <si>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</si>
  <si>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</si>
  <si>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</si>
  <si>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</si>
  <si>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</si>
  <si>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</si>
  <si>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</si>
  <si>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</si>
  <si>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</si>
  <si>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</si>
  <si>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</si>
  <si>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</si>
  <si>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</si>
  <si>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</si>
  <si>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</si>
  <si>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</si>
  <si>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</si>
  <si>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</si>
  <si>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</si>
  <si>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</si>
  <si>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</si>
  <si>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</si>
  <si>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</si>
  <si>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</si>
  <si>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</si>
  <si>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</si>
  <si>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</si>
  <si>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</si>
  <si>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</si>
  <si>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</si>
  <si>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</si>
  <si>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</si>
  <si>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</si>
  <si>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</si>
  <si>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</si>
  <si>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</si>
  <si>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</si>
  <si>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</si>
  <si>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</si>
  <si>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</si>
  <si>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</si>
  <si>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</si>
  <si>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</si>
  <si>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</si>
  <si>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</si>
  <si>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</si>
  <si>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</si>
  <si>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</si>
  <si>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</si>
  <si>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</si>
  <si>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</si>
  <si>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</si>
  <si>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</si>
  <si>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</si>
  <si>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</si>
  <si>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</si>
  <si>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</si>
  <si>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</si>
  <si>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</si>
  <si>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</si>
  <si>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</si>
  <si>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</si>
  <si>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</si>
  <si>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</si>
  <si>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</si>
  <si>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</si>
  <si>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</si>
  <si>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</si>
  <si>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</si>
  <si>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</si>
  <si>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</si>
  <si>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</si>
  <si>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</si>
  <si>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</si>
  <si>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</si>
  <si>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</si>
  <si>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</si>
  <si>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</si>
  <si>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</si>
  <si>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</si>
  <si>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</si>
  <si>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</si>
  <si>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</si>
  <si>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</si>
  <si>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</si>
  <si>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</si>
  <si>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</si>
  <si>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</si>
  <si>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</si>
  <si>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</si>
  <si>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</si>
  <si>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</si>
  <si>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</si>
  <si>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</si>
  <si>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</si>
  <si>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</si>
  <si>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</si>
  <si>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</si>
  <si>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</si>
  <si>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</si>
  <si>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</si>
  <si>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</si>
  <si>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</si>
  <si>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</si>
  <si>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</si>
  <si>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</si>
  <si>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</si>
  <si>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</si>
  <si>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</si>
  <si>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</si>
  <si>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</si>
  <si>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</si>
  <si>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</si>
  <si>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</si>
  <si>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</si>
  <si>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</si>
  <si>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</si>
  <si>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</si>
  <si>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</si>
  <si>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</si>
  <si>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</si>
  <si>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</si>
  <si>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</si>
  <si>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</si>
  <si>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</si>
  <si>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</si>
  <si>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</si>
  <si>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</si>
  <si>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</si>
  <si>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</si>
  <si>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</si>
  <si>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</si>
  <si>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</si>
  <si>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</si>
  <si>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</si>
  <si>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</si>
  <si>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</si>
  <si>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</si>
  <si>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</si>
  <si>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</si>
  <si>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</si>
  <si>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</si>
  <si>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</si>
  <si>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</si>
  <si>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</si>
  <si>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</si>
  <si>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</si>
  <si>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</si>
  <si>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</si>
  <si>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</si>
  <si>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</si>
  <si>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</si>
  <si>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</si>
  <si>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</si>
  <si>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</si>
  <si>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</si>
  <si>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</si>
  <si>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</si>
  <si>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</si>
  <si>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</si>
  <si>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</si>
  <si>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</si>
  <si>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</si>
  <si>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</si>
  <si>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</si>
  <si>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</si>
  <si>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</si>
  <si>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</si>
  <si>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</si>
  <si>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</si>
  <si>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</si>
  <si>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</si>
  <si>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</si>
  <si>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</si>
  <si>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</si>
  <si>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</si>
  <si>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</si>
  <si>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</si>
  <si>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</si>
  <si>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</si>
  <si>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</si>
  <si>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</si>
  <si>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</si>
  <si>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</si>
  <si>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</si>
  <si>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</si>
  <si>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</si>
  <si>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</si>
  <si>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</si>
  <si>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</si>
  <si>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3335991583</t>
  </si>
  <si>
    <t>3335992266</t>
  </si>
  <si>
    <t>3335993364</t>
  </si>
  <si>
    <t>3335994292</t>
  </si>
  <si>
    <t>3335994387</t>
  </si>
  <si>
    <t xml:space="preserve"> Cajeros Reportados Sin Efectivo    </t>
  </si>
  <si>
    <t>3335994844</t>
  </si>
  <si>
    <t>3335994841</t>
  </si>
  <si>
    <t>PRINTER</t>
  </si>
  <si>
    <t>Acevedo Dominguez, Victor Leonardo</t>
  </si>
  <si>
    <t>3335995289</t>
  </si>
  <si>
    <t>3335995285</t>
  </si>
  <si>
    <t>3335995224</t>
  </si>
  <si>
    <t>3335995221</t>
  </si>
  <si>
    <t>3335995211</t>
  </si>
  <si>
    <t>3335995120</t>
  </si>
  <si>
    <t>3335994948</t>
  </si>
  <si>
    <t xml:space="preserve">Gonzalez Ceballos, Dionisio </t>
  </si>
  <si>
    <t>3335995876</t>
  </si>
  <si>
    <t>3335995871</t>
  </si>
  <si>
    <t>3335995829</t>
  </si>
  <si>
    <t>3335995819</t>
  </si>
  <si>
    <t>3335995815</t>
  </si>
  <si>
    <t>3335995781</t>
  </si>
  <si>
    <t>3335995725</t>
  </si>
  <si>
    <t>3335995705</t>
  </si>
  <si>
    <t>3335995699</t>
  </si>
  <si>
    <t>3335995697</t>
  </si>
  <si>
    <t>3335995653</t>
  </si>
  <si>
    <t>3335995599</t>
  </si>
  <si>
    <t>3335995573</t>
  </si>
  <si>
    <t>3335995558</t>
  </si>
  <si>
    <t>3335995953</t>
  </si>
  <si>
    <t>3335995949</t>
  </si>
  <si>
    <t>3335995919</t>
  </si>
  <si>
    <t>3335995895</t>
  </si>
  <si>
    <t>3335996185</t>
  </si>
  <si>
    <t>3335996184</t>
  </si>
  <si>
    <t>3335996181</t>
  </si>
  <si>
    <t>3335996180</t>
  </si>
  <si>
    <t>3335996178</t>
  </si>
  <si>
    <t>3335996175</t>
  </si>
  <si>
    <t>3335996173</t>
  </si>
  <si>
    <t>3335996167</t>
  </si>
  <si>
    <t>3335996166</t>
  </si>
  <si>
    <t>3335996144</t>
  </si>
  <si>
    <t>3335996143</t>
  </si>
  <si>
    <t>3335996136</t>
  </si>
  <si>
    <t>3335996129</t>
  </si>
  <si>
    <t>3335996127</t>
  </si>
  <si>
    <t>3335996126</t>
  </si>
  <si>
    <t>3335996089</t>
  </si>
  <si>
    <t>3335996084</t>
  </si>
  <si>
    <t>3335996038</t>
  </si>
  <si>
    <t>3335996032</t>
  </si>
  <si>
    <t>3335995983</t>
  </si>
  <si>
    <t>3335995978</t>
  </si>
  <si>
    <t>3335993930</t>
  </si>
  <si>
    <t>3335996231</t>
  </si>
  <si>
    <t>3335996230</t>
  </si>
  <si>
    <t>3335996229</t>
  </si>
  <si>
    <t>3335996228</t>
  </si>
  <si>
    <t>3335996226</t>
  </si>
  <si>
    <t>3335996225</t>
  </si>
  <si>
    <t>3335996224</t>
  </si>
  <si>
    <t>3335996223</t>
  </si>
  <si>
    <t>3335996221</t>
  </si>
  <si>
    <t>3335996220</t>
  </si>
  <si>
    <t>3335996216</t>
  </si>
  <si>
    <t>3335996214</t>
  </si>
  <si>
    <t>3335996210</t>
  </si>
  <si>
    <t>3335996208</t>
  </si>
  <si>
    <t>3335996207</t>
  </si>
  <si>
    <t>3335996206</t>
  </si>
  <si>
    <t>3335996205</t>
  </si>
  <si>
    <t>3335996204</t>
  </si>
  <si>
    <t>3335996203</t>
  </si>
  <si>
    <t>3335996201</t>
  </si>
  <si>
    <t>3335996200</t>
  </si>
  <si>
    <t>3335996199</t>
  </si>
  <si>
    <t>3335996197</t>
  </si>
  <si>
    <t>3335996196</t>
  </si>
  <si>
    <t>3335996195</t>
  </si>
  <si>
    <t>3335996194</t>
  </si>
  <si>
    <t>3335996193</t>
  </si>
  <si>
    <t>3335996192</t>
  </si>
  <si>
    <t>21 Agosto de 2021</t>
  </si>
  <si>
    <t>3335996235 </t>
  </si>
  <si>
    <t>3335996245 </t>
  </si>
  <si>
    <t>3335996244 </t>
  </si>
  <si>
    <t>3335996248</t>
  </si>
  <si>
    <t>3335996247</t>
  </si>
  <si>
    <t>3335996246</t>
  </si>
  <si>
    <t>3335996245</t>
  </si>
  <si>
    <t>3335996244</t>
  </si>
  <si>
    <t>3335996243</t>
  </si>
  <si>
    <t>3335996242</t>
  </si>
  <si>
    <t>3335996241</t>
  </si>
  <si>
    <t>3335996240</t>
  </si>
  <si>
    <t>3335996239</t>
  </si>
  <si>
    <t>3335996238</t>
  </si>
  <si>
    <t>3335996237</t>
  </si>
  <si>
    <t>3335996236</t>
  </si>
  <si>
    <t>3335996235</t>
  </si>
  <si>
    <t>3335996234</t>
  </si>
  <si>
    <t>3335996232</t>
  </si>
  <si>
    <t>Morales Payano, Wilfredy Leandro</t>
  </si>
  <si>
    <t>3335996251</t>
  </si>
  <si>
    <t>3335996250</t>
  </si>
  <si>
    <t>3335996249</t>
  </si>
  <si>
    <t>3335995792 </t>
  </si>
  <si>
    <t>3335996250 </t>
  </si>
  <si>
    <t>3335996251 </t>
  </si>
  <si>
    <t>COMUNICACION</t>
  </si>
  <si>
    <t>3335996259</t>
  </si>
  <si>
    <t>3335996258</t>
  </si>
  <si>
    <t>3335996257</t>
  </si>
  <si>
    <t>3335996256</t>
  </si>
  <si>
    <t>3335996254</t>
  </si>
  <si>
    <t>GAVETAS VACIAS + GAVETA FALLANDO</t>
  </si>
  <si>
    <t>GAVETA DE DEPÓSITOS LLENA</t>
  </si>
  <si>
    <t>ERROR PRINTER ATM DEPOSITOS</t>
  </si>
  <si>
    <t>LECTOR VANDALIZADO</t>
  </si>
  <si>
    <t>SIN ACTIVIDAD DE RETIRO</t>
  </si>
  <si>
    <t>Reyes Martinez, Samuel Elymax</t>
  </si>
  <si>
    <t>3335996526</t>
  </si>
  <si>
    <t>3335996520</t>
  </si>
  <si>
    <t>Closed</t>
  </si>
  <si>
    <t>CARGA EXITOSA</t>
  </si>
  <si>
    <t>3335996589</t>
  </si>
  <si>
    <t>REINICIO POR LECTOR</t>
  </si>
  <si>
    <t>Moreta, Christian Aury</t>
  </si>
  <si>
    <t>3335996588</t>
  </si>
  <si>
    <t>REINICIO EXITOSO POR INHIBIDO</t>
  </si>
  <si>
    <t>3335996587</t>
  </si>
  <si>
    <t>3335996586</t>
  </si>
  <si>
    <t>3335996585</t>
  </si>
  <si>
    <t>3335996583</t>
  </si>
  <si>
    <t>3335996581</t>
  </si>
  <si>
    <t>3335996580</t>
  </si>
  <si>
    <t>3335996578</t>
  </si>
  <si>
    <t>3335996577</t>
  </si>
  <si>
    <t>3335996576</t>
  </si>
  <si>
    <t>3335996575</t>
  </si>
  <si>
    <t>3335996574</t>
  </si>
  <si>
    <t>3335996573</t>
  </si>
  <si>
    <t>3335996572</t>
  </si>
  <si>
    <t>3335996571</t>
  </si>
  <si>
    <t>3335996570</t>
  </si>
  <si>
    <t>3335996545</t>
  </si>
  <si>
    <t>3335996544</t>
  </si>
  <si>
    <t>21/08/2021 11:56</t>
  </si>
  <si>
    <t>21/08/2021 19:39</t>
  </si>
  <si>
    <t>21/08/2021 06:43</t>
  </si>
  <si>
    <t>21/08/2021 19:35</t>
  </si>
  <si>
    <t>21/08/2021 11:45</t>
  </si>
  <si>
    <t>21/08/2021 19:33</t>
  </si>
  <si>
    <t>21/08/2011 19:27</t>
  </si>
  <si>
    <t>21/08/2021 19:40</t>
  </si>
  <si>
    <t>21/08/2021 19:27</t>
  </si>
  <si>
    <t>21/08/2021 19:43</t>
  </si>
  <si>
    <t>21/08/2021 13:03</t>
  </si>
  <si>
    <t>21/08/2021 18:55</t>
  </si>
  <si>
    <t>21/08/2021 12:21</t>
  </si>
  <si>
    <t>21/08/2021 19:46</t>
  </si>
  <si>
    <t>21/08/2021 19:15</t>
  </si>
  <si>
    <t>21/08/2021 19:31</t>
  </si>
  <si>
    <t>21/08/2021 19:44</t>
  </si>
  <si>
    <t>21/08/2021 19:47</t>
  </si>
  <si>
    <t>21/08/2021 19:48</t>
  </si>
  <si>
    <t>21/08/2021 19:07</t>
  </si>
  <si>
    <t>21/08/2021 19:28</t>
  </si>
  <si>
    <t>21/08/2021 19:49</t>
  </si>
  <si>
    <t>21/08/2021 12:39</t>
  </si>
  <si>
    <t>21/08/2021 19:50</t>
  </si>
  <si>
    <t>21/08/2021 19:51</t>
  </si>
  <si>
    <t>21/08/2011 19:50</t>
  </si>
  <si>
    <t>21/08/2021 13:31</t>
  </si>
  <si>
    <t>21/08/2021 19:52</t>
  </si>
  <si>
    <t>21/08/2021 19:42</t>
  </si>
  <si>
    <t>21/08/2021 19:53</t>
  </si>
  <si>
    <t>21/08/2021 19:45</t>
  </si>
  <si>
    <t>21/08/2021 19:55</t>
  </si>
  <si>
    <t>21/08/2021 19:54</t>
  </si>
  <si>
    <t>21/08/2021 19:56</t>
  </si>
  <si>
    <t>21/08/2011 115:31</t>
  </si>
  <si>
    <t>21/08/2021 17:14</t>
  </si>
  <si>
    <t>21/08/2021 19:58</t>
  </si>
  <si>
    <t>21/8/2021 19:44</t>
  </si>
  <si>
    <t>REINICIO EXITOSO</t>
  </si>
  <si>
    <t>3335996322 </t>
  </si>
  <si>
    <t>3335996360 </t>
  </si>
  <si>
    <t>3335996325 </t>
  </si>
  <si>
    <t>3335996406 </t>
  </si>
  <si>
    <t>3335996447 </t>
  </si>
  <si>
    <t>3335996483 </t>
  </si>
  <si>
    <t>3335996456 </t>
  </si>
  <si>
    <t>3335996606</t>
  </si>
  <si>
    <t>3335996605</t>
  </si>
  <si>
    <t>REINICIO FALLIDO LECTOR</t>
  </si>
  <si>
    <t>3335996603</t>
  </si>
  <si>
    <t>REINICIO EXITOSO POR LECTOR</t>
  </si>
  <si>
    <t>3335996602</t>
  </si>
  <si>
    <t>3335996601</t>
  </si>
  <si>
    <t>3335996600</t>
  </si>
  <si>
    <t>3335996599</t>
  </si>
  <si>
    <t>3335996598</t>
  </si>
  <si>
    <t>3335996597</t>
  </si>
  <si>
    <t>3335996594</t>
  </si>
  <si>
    <t>3335996593</t>
  </si>
  <si>
    <t>3335996592</t>
  </si>
  <si>
    <t>3335996591</t>
  </si>
  <si>
    <t>3335996590</t>
  </si>
  <si>
    <t>3335996506</t>
  </si>
  <si>
    <t>3335996396</t>
  </si>
  <si>
    <t>3335996272</t>
  </si>
  <si>
    <t>FUERA DE SERVICIO  SE LE ENVIO ...</t>
  </si>
  <si>
    <t>20/08/2021 21:14</t>
  </si>
  <si>
    <t>21/08/2021 23:08</t>
  </si>
  <si>
    <t>21/08/2021 22:08</t>
  </si>
  <si>
    <t>21/08/2021 22:53</t>
  </si>
  <si>
    <t>21/08/2021 20:34</t>
  </si>
  <si>
    <t>21/08/2021 22:28</t>
  </si>
  <si>
    <t>21/08/2021 18:43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</si>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</sst>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2" xfId="0" applyNumberFormat="1" applyFont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" fillId="5" borderId="66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/>
    </xf>
    <xf numFmtId="0" fontId="41" fillId="44" borderId="77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11" fillId="5" borderId="82" xfId="0" applyFont="1" applyFill="1" applyBorder="1" applyAlignment="1">
      <alignment horizontal="center" vertical="center" wrapText="1"/>
    </xf>
    <xf numFmtId="0" fontId="5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11" fillId="5" borderId="83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81" xfId="0" applyFont="1" applyFill="1" applyBorder="1" applyAlignment="1">
      <alignment horizontal="center" vertical="center"/>
    </xf>
    <xf numFmtId="0" fontId="48" fillId="49" borderId="84" xfId="0" applyFont="1" applyFill="1" applyBorder="1" applyAlignment="1">
      <alignment horizontal="center" vertical="center" wrapText="1"/>
    </xf>
    <xf numFmtId="0" fontId="43" fillId="42" borderId="85" xfId="0" applyFont="1" applyFill="1" applyBorder="1" applyAlignment="1">
      <alignment horizontal="center" vertical="center" wrapText="1"/>
    </xf>
    <xf numFmtId="0" fontId="40" fillId="43" borderId="85" xfId="0" applyFont="1" applyFill="1" applyBorder="1" applyAlignment="1">
      <alignment vertical="center" wrapText="1"/>
    </xf>
    <xf numFmtId="0" fontId="40" fillId="43" borderId="86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81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80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64"/>
      <tableStyleElement type="headerRow" dxfId="463"/>
      <tableStyleElement type="totalRow" dxfId="462"/>
      <tableStyleElement type="firstColumn" dxfId="461"/>
      <tableStyleElement type="lastColumn" dxfId="460"/>
      <tableStyleElement type="firstRowStripe" dxfId="459"/>
      <tableStyleElement type="firstColumnStripe" dxfId="4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9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30" t="s">
        <v>58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103.832442129627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31" t="s">
        <v>2619</v>
      </c>
    </row>
    <row r="4" spans="1:11" ht="18" x14ac:dyDescent="0.25">
      <c r="A4" s="107" t="str">
        <f t="shared" ref="A4:A12" ca="1" si="0">CONCATENATE(TODAY()-C4," días")</f>
        <v>66.4985879629603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31" t="s">
        <v>2620</v>
      </c>
    </row>
    <row r="5" spans="1:11" ht="18" x14ac:dyDescent="0.25">
      <c r="A5" s="107" t="str">
        <f ca="1">CONCATENATE(TODAY()-C5," días")</f>
        <v>56.4985879629603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31" t="s">
        <v>2619</v>
      </c>
    </row>
    <row r="6" spans="1:11" ht="18" x14ac:dyDescent="0.25">
      <c r="A6" s="107" t="str">
        <f t="shared" ca="1" si="0"/>
        <v>56.5651273148178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27.0556018518546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21.4964583333349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31" t="s">
        <v>2607</v>
      </c>
    </row>
    <row r="9" spans="1:11" ht="18" x14ac:dyDescent="0.25">
      <c r="A9" s="107" t="str">
        <f t="shared" ca="1" si="0"/>
        <v>8.0611689814832 días</v>
      </c>
      <c r="B9" s="134" t="s">
        <v>2615</v>
      </c>
      <c r="C9" s="96">
        <v>44420.938831018517</v>
      </c>
      <c r="D9" s="96" t="s">
        <v>2174</v>
      </c>
      <c r="E9" s="128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31" t="s">
        <v>2586</v>
      </c>
    </row>
    <row r="10" spans="1:11" ht="18" x14ac:dyDescent="0.25">
      <c r="A10" s="107" t="str">
        <f t="shared" ca="1" si="0"/>
        <v>10.1852893518517 días</v>
      </c>
      <c r="B10" s="134" t="s">
        <v>2612</v>
      </c>
      <c r="C10" s="96">
        <v>44418.814710648148</v>
      </c>
      <c r="D10" s="96" t="s">
        <v>2174</v>
      </c>
      <c r="E10" s="134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31" t="s">
        <v>2213</v>
      </c>
    </row>
    <row r="11" spans="1:11" ht="18" x14ac:dyDescent="0.25">
      <c r="A11" s="107" t="str">
        <f t="shared" ca="1" si="0"/>
        <v>6.28755787036789 días</v>
      </c>
      <c r="B11" s="134" t="s">
        <v>2622</v>
      </c>
      <c r="C11" s="96">
        <v>44422.712442129632</v>
      </c>
      <c r="D11" s="96" t="s">
        <v>2174</v>
      </c>
      <c r="E11" s="134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31" t="s">
        <v>2742</v>
      </c>
    </row>
    <row r="12" spans="1:11" ht="18" x14ac:dyDescent="0.25">
      <c r="A12" s="107" t="str">
        <f t="shared" ca="1" si="0"/>
        <v>6.17829861111386 días</v>
      </c>
      <c r="B12" s="134" t="s">
        <v>2621</v>
      </c>
      <c r="C12" s="96">
        <v>44422.821701388886</v>
      </c>
      <c r="D12" s="96" t="s">
        <v>2174</v>
      </c>
      <c r="E12" s="134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31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257" priority="99402"/>
  </conditionalFormatting>
  <conditionalFormatting sqref="E3">
    <cfRule type="duplicateValues" dxfId="256" priority="121765"/>
  </conditionalFormatting>
  <conditionalFormatting sqref="E3">
    <cfRule type="duplicateValues" dxfId="255" priority="121766"/>
    <cfRule type="duplicateValues" dxfId="254" priority="121767"/>
  </conditionalFormatting>
  <conditionalFormatting sqref="E3">
    <cfRule type="duplicateValues" dxfId="253" priority="121768"/>
    <cfRule type="duplicateValues" dxfId="252" priority="121769"/>
    <cfRule type="duplicateValues" dxfId="251" priority="121770"/>
    <cfRule type="duplicateValues" dxfId="250" priority="121771"/>
  </conditionalFormatting>
  <conditionalFormatting sqref="B3">
    <cfRule type="duplicateValues" dxfId="249" priority="121772"/>
  </conditionalFormatting>
  <conditionalFormatting sqref="E4">
    <cfRule type="duplicateValues" dxfId="248" priority="117"/>
  </conditionalFormatting>
  <conditionalFormatting sqref="E4">
    <cfRule type="duplicateValues" dxfId="247" priority="114"/>
    <cfRule type="duplicateValues" dxfId="246" priority="115"/>
    <cfRule type="duplicateValues" dxfId="245" priority="116"/>
  </conditionalFormatting>
  <conditionalFormatting sqref="E4">
    <cfRule type="duplicateValues" dxfId="244" priority="113"/>
  </conditionalFormatting>
  <conditionalFormatting sqref="E4">
    <cfRule type="duplicateValues" dxfId="243" priority="110"/>
    <cfRule type="duplicateValues" dxfId="242" priority="111"/>
    <cfRule type="duplicateValues" dxfId="241" priority="112"/>
  </conditionalFormatting>
  <conditionalFormatting sqref="B4">
    <cfRule type="duplicateValues" dxfId="240" priority="109"/>
  </conditionalFormatting>
  <conditionalFormatting sqref="E4">
    <cfRule type="duplicateValues" dxfId="239" priority="108"/>
  </conditionalFormatting>
  <conditionalFormatting sqref="B5">
    <cfRule type="duplicateValues" dxfId="238" priority="92"/>
  </conditionalFormatting>
  <conditionalFormatting sqref="E5">
    <cfRule type="duplicateValues" dxfId="237" priority="91"/>
  </conditionalFormatting>
  <conditionalFormatting sqref="E5">
    <cfRule type="duplicateValues" dxfId="236" priority="88"/>
    <cfRule type="duplicateValues" dxfId="235" priority="89"/>
    <cfRule type="duplicateValues" dxfId="234" priority="90"/>
  </conditionalFormatting>
  <conditionalFormatting sqref="E5">
    <cfRule type="duplicateValues" dxfId="233" priority="87"/>
  </conditionalFormatting>
  <conditionalFormatting sqref="E5">
    <cfRule type="duplicateValues" dxfId="232" priority="84"/>
    <cfRule type="duplicateValues" dxfId="231" priority="85"/>
    <cfRule type="duplicateValues" dxfId="230" priority="86"/>
  </conditionalFormatting>
  <conditionalFormatting sqref="E5">
    <cfRule type="duplicateValues" dxfId="229" priority="83"/>
  </conditionalFormatting>
  <conditionalFormatting sqref="E7">
    <cfRule type="duplicateValues" dxfId="228" priority="36"/>
  </conditionalFormatting>
  <conditionalFormatting sqref="E7">
    <cfRule type="duplicateValues" dxfId="227" priority="34"/>
    <cfRule type="duplicateValues" dxfId="226" priority="35"/>
  </conditionalFormatting>
  <conditionalFormatting sqref="E7">
    <cfRule type="duplicateValues" dxfId="225" priority="31"/>
    <cfRule type="duplicateValues" dxfId="224" priority="32"/>
    <cfRule type="duplicateValues" dxfId="223" priority="33"/>
  </conditionalFormatting>
  <conditionalFormatting sqref="E7">
    <cfRule type="duplicateValues" dxfId="222" priority="27"/>
    <cfRule type="duplicateValues" dxfId="221" priority="28"/>
    <cfRule type="duplicateValues" dxfId="220" priority="29"/>
    <cfRule type="duplicateValues" dxfId="219" priority="30"/>
  </conditionalFormatting>
  <conditionalFormatting sqref="B7">
    <cfRule type="duplicateValues" dxfId="218" priority="26"/>
  </conditionalFormatting>
  <conditionalFormatting sqref="B7">
    <cfRule type="duplicateValues" dxfId="217" priority="24"/>
    <cfRule type="duplicateValues" dxfId="216" priority="25"/>
  </conditionalFormatting>
  <conditionalFormatting sqref="E8">
    <cfRule type="duplicateValues" dxfId="215" priority="23"/>
  </conditionalFormatting>
  <conditionalFormatting sqref="E8">
    <cfRule type="duplicateValues" dxfId="214" priority="22"/>
  </conditionalFormatting>
  <conditionalFormatting sqref="B8">
    <cfRule type="duplicateValues" dxfId="213" priority="21"/>
  </conditionalFormatting>
  <conditionalFormatting sqref="E8">
    <cfRule type="duplicateValues" dxfId="212" priority="20"/>
  </conditionalFormatting>
  <conditionalFormatting sqref="B8">
    <cfRule type="duplicateValues" dxfId="211" priority="19"/>
  </conditionalFormatting>
  <conditionalFormatting sqref="E8">
    <cfRule type="duplicateValues" dxfId="210" priority="18"/>
  </conditionalFormatting>
  <conditionalFormatting sqref="E9">
    <cfRule type="duplicateValues" dxfId="209" priority="7"/>
    <cfRule type="duplicateValues" dxfId="208" priority="8"/>
    <cfRule type="duplicateValues" dxfId="207" priority="9"/>
    <cfRule type="duplicateValues" dxfId="206" priority="10"/>
  </conditionalFormatting>
  <conditionalFormatting sqref="B9">
    <cfRule type="duplicateValues" dxfId="205" priority="130228"/>
  </conditionalFormatting>
  <conditionalFormatting sqref="E6">
    <cfRule type="duplicateValues" dxfId="204" priority="130230"/>
  </conditionalFormatting>
  <conditionalFormatting sqref="B6">
    <cfRule type="duplicateValues" dxfId="203" priority="130231"/>
  </conditionalFormatting>
  <conditionalFormatting sqref="B6">
    <cfRule type="duplicateValues" dxfId="202" priority="130232"/>
    <cfRule type="duplicateValues" dxfId="201" priority="130233"/>
    <cfRule type="duplicateValues" dxfId="200" priority="130234"/>
  </conditionalFormatting>
  <conditionalFormatting sqref="E6">
    <cfRule type="duplicateValues" dxfId="199" priority="130235"/>
    <cfRule type="duplicateValues" dxfId="198" priority="130236"/>
  </conditionalFormatting>
  <conditionalFormatting sqref="E6">
    <cfRule type="duplicateValues" dxfId="197" priority="130237"/>
    <cfRule type="duplicateValues" dxfId="196" priority="130238"/>
    <cfRule type="duplicateValues" dxfId="195" priority="130239"/>
  </conditionalFormatting>
  <conditionalFormatting sqref="E6">
    <cfRule type="duplicateValues" dxfId="194" priority="130240"/>
    <cfRule type="duplicateValues" dxfId="193" priority="130241"/>
    <cfRule type="duplicateValues" dxfId="192" priority="130242"/>
    <cfRule type="duplicateValues" dxfId="191" priority="130243"/>
  </conditionalFormatting>
  <conditionalFormatting sqref="B10:B12">
    <cfRule type="duplicateValues" dxfId="190" priority="2"/>
  </conditionalFormatting>
  <conditionalFormatting sqref="E10:E12">
    <cfRule type="duplicateValues" dxfId="189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36">
        <v>991</v>
      </c>
      <c r="B823" s="137" t="s">
        <v>1159</v>
      </c>
      <c r="C823" s="55" t="s">
        <v>1160</v>
      </c>
      <c r="D823" s="55" t="s">
        <v>72</v>
      </c>
      <c r="E823" s="55" t="s">
        <v>105</v>
      </c>
      <c r="F823" s="137" t="s">
        <v>2025</v>
      </c>
      <c r="G823" s="137" t="s">
        <v>77</v>
      </c>
      <c r="H823" s="137" t="s">
        <v>77</v>
      </c>
      <c r="I823" s="137" t="s">
        <v>74</v>
      </c>
      <c r="J823" s="137" t="s">
        <v>77</v>
      </c>
      <c r="K823" s="137" t="s">
        <v>74</v>
      </c>
      <c r="L823" s="137" t="s">
        <v>74</v>
      </c>
      <c r="M823" s="137" t="s">
        <v>74</v>
      </c>
      <c r="N823" s="137" t="s">
        <v>77</v>
      </c>
      <c r="O823" s="137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45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88" priority="12"/>
  </conditionalFormatting>
  <conditionalFormatting sqref="B823:B1048576 B1:B810">
    <cfRule type="duplicateValues" dxfId="187" priority="11"/>
  </conditionalFormatting>
  <conditionalFormatting sqref="A811:A814">
    <cfRule type="duplicateValues" dxfId="186" priority="10"/>
  </conditionalFormatting>
  <conditionalFormatting sqref="B811:B814">
    <cfRule type="duplicateValues" dxfId="185" priority="9"/>
  </conditionalFormatting>
  <conditionalFormatting sqref="A823:A1048576 A1:A814">
    <cfRule type="duplicateValues" dxfId="184" priority="8"/>
  </conditionalFormatting>
  <conditionalFormatting sqref="A815:A821">
    <cfRule type="duplicateValues" dxfId="183" priority="7"/>
  </conditionalFormatting>
  <conditionalFormatting sqref="B815:B821">
    <cfRule type="duplicateValues" dxfId="182" priority="6"/>
  </conditionalFormatting>
  <conditionalFormatting sqref="A815:A821">
    <cfRule type="duplicateValues" dxfId="181" priority="5"/>
  </conditionalFormatting>
  <conditionalFormatting sqref="A822">
    <cfRule type="duplicateValues" dxfId="180" priority="4"/>
  </conditionalFormatting>
  <conditionalFormatting sqref="A822">
    <cfRule type="duplicateValues" dxfId="179" priority="2"/>
  </conditionalFormatting>
  <conditionalFormatting sqref="B822">
    <cfRule type="duplicateValues" dxfId="17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2" t="s">
        <v>0</v>
      </c>
      <c r="B1" s="23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4" t="s">
        <v>8</v>
      </c>
      <c r="B9" s="23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6" t="s">
        <v>9</v>
      </c>
      <c r="B14" s="23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W1036295"/>
  <sheetViews>
    <sheetView tabSelected="1" topLeftCell="I1" zoomScale="70" zoomScaleNormal="70" workbookViewId="0">
      <pane ySplit="4" topLeftCell="A137" activePane="bottomLeft" state="frozen"/>
      <selection pane="bottomLeft" activeCell="M156" sqref="M156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bestFit="1" customWidth="1"/>
    <col min="7" max="7" width="62.425781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1406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77" t="s">
        <v>2147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9"/>
    </row>
    <row r="2" spans="1:17" ht="18" x14ac:dyDescent="0.25">
      <c r="A2" s="174" t="s">
        <v>2144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</row>
    <row r="3" spans="1:17" ht="18.75" thickBot="1" x14ac:dyDescent="0.3">
      <c r="A3" s="180" t="s">
        <v>2715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2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39" t="str">
        <f>VLOOKUP(E5,'LISTADO ATM'!$A$2:$C$901,3,0)</f>
        <v>NORTE</v>
      </c>
      <c r="B5" s="134" t="s">
        <v>2755</v>
      </c>
      <c r="C5" s="96">
        <v>44429.648726851854</v>
      </c>
      <c r="D5" s="96" t="s">
        <v>2460</v>
      </c>
      <c r="E5" s="134">
        <v>944</v>
      </c>
      <c r="F5" s="139" t="str">
        <f>VLOOKUP(E5,VIP!$A$2:$O15325,2,0)</f>
        <v>DRBR944</v>
      </c>
      <c r="G5" s="139" t="str">
        <f>VLOOKUP(E5,'LISTADO ATM'!$A$2:$B$900,2,0)</f>
        <v xml:space="preserve">ATM UNP Mao </v>
      </c>
      <c r="H5" s="139" t="str">
        <f>VLOOKUP(E5,VIP!$A$2:$O20286,7,FALSE)</f>
        <v>Si</v>
      </c>
      <c r="I5" s="139" t="str">
        <f>VLOOKUP(E5,VIP!$A$2:$O12251,8,FALSE)</f>
        <v>Si</v>
      </c>
      <c r="J5" s="139" t="str">
        <f>VLOOKUP(E5,VIP!$A$2:$O12201,8,FALSE)</f>
        <v>Si</v>
      </c>
      <c r="K5" s="139" t="str">
        <f>VLOOKUP(E5,VIP!$A$2:$O15775,6,0)</f>
        <v>NO</v>
      </c>
      <c r="L5" s="131" t="s">
        <v>2757</v>
      </c>
      <c r="M5" s="160" t="s">
        <v>2535</v>
      </c>
      <c r="N5" s="95" t="s">
        <v>2756</v>
      </c>
      <c r="O5" s="139" t="s">
        <v>2461</v>
      </c>
      <c r="P5" s="139" t="s">
        <v>2757</v>
      </c>
      <c r="Q5" s="161" t="s">
        <v>2780</v>
      </c>
    </row>
    <row r="6" spans="1:17" ht="18" x14ac:dyDescent="0.25">
      <c r="A6" s="139" t="str">
        <f>VLOOKUP(E6,'LISTADO ATM'!$A$2:$C$901,3,0)</f>
        <v>NORTE</v>
      </c>
      <c r="B6" s="134" t="s">
        <v>2754</v>
      </c>
      <c r="C6" s="96">
        <v>44429.650023148148</v>
      </c>
      <c r="D6" s="96" t="s">
        <v>2460</v>
      </c>
      <c r="E6" s="134">
        <v>985</v>
      </c>
      <c r="F6" s="139" t="str">
        <f>VLOOKUP(E6,VIP!$A$2:$O15324,2,0)</f>
        <v>DRBR985</v>
      </c>
      <c r="G6" s="139" t="str">
        <f>VLOOKUP(E6,'LISTADO ATM'!$A$2:$B$900,2,0)</f>
        <v xml:space="preserve">ATM Oficina Dajabón II </v>
      </c>
      <c r="H6" s="139" t="str">
        <f>VLOOKUP(E6,VIP!$A$2:$O20285,7,FALSE)</f>
        <v>Si</v>
      </c>
      <c r="I6" s="139" t="str">
        <f>VLOOKUP(E6,VIP!$A$2:$O12250,8,FALSE)</f>
        <v>Si</v>
      </c>
      <c r="J6" s="139" t="str">
        <f>VLOOKUP(E6,VIP!$A$2:$O12200,8,FALSE)</f>
        <v>Si</v>
      </c>
      <c r="K6" s="139" t="str">
        <f>VLOOKUP(E6,VIP!$A$2:$O15774,6,0)</f>
        <v>NO</v>
      </c>
      <c r="L6" s="131" t="s">
        <v>2757</v>
      </c>
      <c r="M6" s="160" t="s">
        <v>2535</v>
      </c>
      <c r="N6" s="95" t="s">
        <v>2756</v>
      </c>
      <c r="O6" s="139" t="s">
        <v>2461</v>
      </c>
      <c r="P6" s="139" t="s">
        <v>2757</v>
      </c>
      <c r="Q6" s="161" t="s">
        <v>2781</v>
      </c>
    </row>
    <row r="7" spans="1:17" ht="18" x14ac:dyDescent="0.25">
      <c r="A7" s="139" t="str">
        <f>VLOOKUP(E7,'LISTADO ATM'!$A$2:$C$901,3,0)</f>
        <v>DISTRITO NACIONAL</v>
      </c>
      <c r="B7" s="134" t="s">
        <v>2688</v>
      </c>
      <c r="C7" s="96">
        <v>44428.939745370371</v>
      </c>
      <c r="D7" s="96" t="s">
        <v>2174</v>
      </c>
      <c r="E7" s="134">
        <v>87</v>
      </c>
      <c r="F7" s="139" t="str">
        <f>VLOOKUP(E7,VIP!$A$2:$O15205,2,0)</f>
        <v>DRBR087</v>
      </c>
      <c r="G7" s="139" t="str">
        <f>VLOOKUP(E7,'LISTADO ATM'!$A$2:$B$900,2,0)</f>
        <v xml:space="preserve">ATM Autoservicio Sarasota </v>
      </c>
      <c r="H7" s="139" t="str">
        <f>VLOOKUP(E7,VIP!$A$2:$O20166,7,FALSE)</f>
        <v>Si</v>
      </c>
      <c r="I7" s="139" t="str">
        <f>VLOOKUP(E7,VIP!$A$2:$O12131,8,FALSE)</f>
        <v>Si</v>
      </c>
      <c r="J7" s="139" t="str">
        <f>VLOOKUP(E7,VIP!$A$2:$O12081,8,FALSE)</f>
        <v>Si</v>
      </c>
      <c r="K7" s="139" t="str">
        <f>VLOOKUP(E7,VIP!$A$2:$O15655,6,0)</f>
        <v>NO</v>
      </c>
      <c r="L7" s="131" t="s">
        <v>2213</v>
      </c>
      <c r="M7" s="160" t="s">
        <v>2535</v>
      </c>
      <c r="N7" s="95" t="s">
        <v>2444</v>
      </c>
      <c r="O7" s="139" t="s">
        <v>2446</v>
      </c>
      <c r="P7" s="139"/>
      <c r="Q7" s="161">
        <v>44429.57916666667</v>
      </c>
    </row>
    <row r="8" spans="1:17" ht="18" x14ac:dyDescent="0.25">
      <c r="A8" s="139" t="str">
        <f>VLOOKUP(E8,'LISTADO ATM'!$A$2:$C$901,3,0)</f>
        <v>DISTRITO NACIONAL</v>
      </c>
      <c r="B8" s="134">
        <v>3335996418</v>
      </c>
      <c r="C8" s="96">
        <v>44429.507962962962</v>
      </c>
      <c r="D8" s="96" t="s">
        <v>2174</v>
      </c>
      <c r="E8" s="134">
        <v>389</v>
      </c>
      <c r="F8" s="139" t="str">
        <f>VLOOKUP(E8,VIP!$A$2:$O15282,2,0)</f>
        <v>DRBR389</v>
      </c>
      <c r="G8" s="139" t="str">
        <f>VLOOKUP(E8,'LISTADO ATM'!$A$2:$B$900,2,0)</f>
        <v xml:space="preserve">ATM Casino Hotel Princess </v>
      </c>
      <c r="H8" s="139" t="str">
        <f>VLOOKUP(E8,VIP!$A$2:$O20243,7,FALSE)</f>
        <v>Si</v>
      </c>
      <c r="I8" s="139" t="str">
        <f>VLOOKUP(E8,VIP!$A$2:$O12208,8,FALSE)</f>
        <v>Si</v>
      </c>
      <c r="J8" s="139" t="str">
        <f>VLOOKUP(E8,VIP!$A$2:$O12158,8,FALSE)</f>
        <v>Si</v>
      </c>
      <c r="K8" s="139" t="str">
        <f>VLOOKUP(E8,VIP!$A$2:$O15732,6,0)</f>
        <v>NO</v>
      </c>
      <c r="L8" s="131" t="s">
        <v>2213</v>
      </c>
      <c r="M8" s="160" t="s">
        <v>2535</v>
      </c>
      <c r="N8" s="95" t="s">
        <v>2444</v>
      </c>
      <c r="O8" s="139" t="s">
        <v>2446</v>
      </c>
      <c r="P8" s="139"/>
      <c r="Q8" s="161">
        <v>44429.621527777781</v>
      </c>
    </row>
    <row r="9" spans="1:17" ht="18" x14ac:dyDescent="0.25">
      <c r="A9" s="139" t="str">
        <f>VLOOKUP(E9,'LISTADO ATM'!$A$2:$C$901,3,0)</f>
        <v>NORTE</v>
      </c>
      <c r="B9" s="134" t="s">
        <v>2701</v>
      </c>
      <c r="C9" s="96">
        <v>44428.872708333336</v>
      </c>
      <c r="D9" s="96" t="s">
        <v>2175</v>
      </c>
      <c r="E9" s="134">
        <v>261</v>
      </c>
      <c r="F9" s="139" t="str">
        <f>VLOOKUP(E9,VIP!$A$2:$O15225,2,0)</f>
        <v>DRBR261</v>
      </c>
      <c r="G9" s="139" t="str">
        <f>VLOOKUP(E9,'LISTADO ATM'!$A$2:$B$900,2,0)</f>
        <v xml:space="preserve">ATM UNP Aeropuerto Cibao (Santiago) </v>
      </c>
      <c r="H9" s="139" t="str">
        <f>VLOOKUP(E9,VIP!$A$2:$O20186,7,FALSE)</f>
        <v>Si</v>
      </c>
      <c r="I9" s="139" t="str">
        <f>VLOOKUP(E9,VIP!$A$2:$O12151,8,FALSE)</f>
        <v>Si</v>
      </c>
      <c r="J9" s="139" t="str">
        <f>VLOOKUP(E9,VIP!$A$2:$O12101,8,FALSE)</f>
        <v>Si</v>
      </c>
      <c r="K9" s="139" t="str">
        <f>VLOOKUP(E9,VIP!$A$2:$O15675,6,0)</f>
        <v>NO</v>
      </c>
      <c r="L9" s="131" t="s">
        <v>2213</v>
      </c>
      <c r="M9" s="160" t="s">
        <v>2535</v>
      </c>
      <c r="N9" s="95" t="s">
        <v>2444</v>
      </c>
      <c r="O9" s="139" t="s">
        <v>2638</v>
      </c>
      <c r="P9" s="139"/>
      <c r="Q9" s="161">
        <v>44429.630555555559</v>
      </c>
    </row>
    <row r="10" spans="1:17" ht="18" x14ac:dyDescent="0.25">
      <c r="A10" s="139" t="str">
        <f>VLOOKUP(E10,'LISTADO ATM'!$A$2:$C$901,3,0)</f>
        <v>NORTE</v>
      </c>
      <c r="B10" s="134" t="s">
        <v>2690</v>
      </c>
      <c r="C10" s="96">
        <v>44428.938993055555</v>
      </c>
      <c r="D10" s="96" t="s">
        <v>2175</v>
      </c>
      <c r="E10" s="134">
        <v>950</v>
      </c>
      <c r="F10" s="139" t="str">
        <f>VLOOKUP(E10,VIP!$A$2:$O15207,2,0)</f>
        <v>DRBR12G</v>
      </c>
      <c r="G10" s="139" t="str">
        <f>VLOOKUP(E10,'LISTADO ATM'!$A$2:$B$900,2,0)</f>
        <v xml:space="preserve">ATM Oficina Monterrico </v>
      </c>
      <c r="H10" s="139" t="str">
        <f>VLOOKUP(E10,VIP!$A$2:$O20168,7,FALSE)</f>
        <v>Si</v>
      </c>
      <c r="I10" s="139" t="str">
        <f>VLOOKUP(E10,VIP!$A$2:$O12133,8,FALSE)</f>
        <v>Si</v>
      </c>
      <c r="J10" s="139" t="str">
        <f>VLOOKUP(E10,VIP!$A$2:$O12083,8,FALSE)</f>
        <v>Si</v>
      </c>
      <c r="K10" s="139" t="str">
        <f>VLOOKUP(E10,VIP!$A$2:$O15657,6,0)</f>
        <v>SI</v>
      </c>
      <c r="L10" s="131" t="s">
        <v>2213</v>
      </c>
      <c r="M10" s="160" t="s">
        <v>2535</v>
      </c>
      <c r="N10" s="95" t="s">
        <v>2444</v>
      </c>
      <c r="O10" s="139" t="s">
        <v>2638</v>
      </c>
      <c r="P10" s="139"/>
      <c r="Q10" s="161">
        <v>44429.635416666664</v>
      </c>
    </row>
    <row r="11" spans="1:17" ht="18" x14ac:dyDescent="0.25">
      <c r="A11" s="139" t="str">
        <f>VLOOKUP(E11,'LISTADO ATM'!$A$2:$C$901,3,0)</f>
        <v>SUR</v>
      </c>
      <c r="B11" s="134" t="s">
        <v>2743</v>
      </c>
      <c r="C11" s="96">
        <v>44429.325127314813</v>
      </c>
      <c r="D11" s="96" t="s">
        <v>2174</v>
      </c>
      <c r="E11" s="134">
        <v>252</v>
      </c>
      <c r="F11" s="139" t="str">
        <f>VLOOKUP(E11,VIP!$A$2:$O15235,2,0)</f>
        <v>DRBR252</v>
      </c>
      <c r="G11" s="139" t="str">
        <f>VLOOKUP(E11,'LISTADO ATM'!$A$2:$B$900,2,0)</f>
        <v xml:space="preserve">ATM Banco Agrícola (Barahona) </v>
      </c>
      <c r="H11" s="139" t="str">
        <f>VLOOKUP(E11,VIP!$A$2:$O20196,7,FALSE)</f>
        <v>Si</v>
      </c>
      <c r="I11" s="139" t="str">
        <f>VLOOKUP(E11,VIP!$A$2:$O12161,8,FALSE)</f>
        <v>Si</v>
      </c>
      <c r="J11" s="139" t="str">
        <f>VLOOKUP(E11,VIP!$A$2:$O12111,8,FALSE)</f>
        <v>Si</v>
      </c>
      <c r="K11" s="139" t="str">
        <f>VLOOKUP(E11,VIP!$A$2:$O15685,6,0)</f>
        <v>NO</v>
      </c>
      <c r="L11" s="131" t="s">
        <v>2213</v>
      </c>
      <c r="M11" s="160" t="s">
        <v>2535</v>
      </c>
      <c r="N11" s="95" t="s">
        <v>2444</v>
      </c>
      <c r="O11" s="139" t="s">
        <v>2446</v>
      </c>
      <c r="P11" s="139"/>
      <c r="Q11" s="161" t="s">
        <v>2846</v>
      </c>
    </row>
    <row r="12" spans="1:17" ht="18" x14ac:dyDescent="0.25">
      <c r="A12" s="139" t="str">
        <f>VLOOKUP(E12,'LISTADO ATM'!$A$2:$C$901,3,0)</f>
        <v>DISTRITO NACIONAL</v>
      </c>
      <c r="B12" s="134" t="s">
        <v>2708</v>
      </c>
      <c r="C12" s="96">
        <v>44428.849259259259</v>
      </c>
      <c r="D12" s="96" t="s">
        <v>2174</v>
      </c>
      <c r="E12" s="134">
        <v>623</v>
      </c>
      <c r="F12" s="139" t="str">
        <f>VLOOKUP(E12,VIP!$A$2:$O15233,2,0)</f>
        <v>DRBR623</v>
      </c>
      <c r="G12" s="139" t="str">
        <f>VLOOKUP(E12,'LISTADO ATM'!$A$2:$B$900,2,0)</f>
        <v xml:space="preserve">ATM Operaciones Especiales (Manoguayabo) </v>
      </c>
      <c r="H12" s="139" t="str">
        <f>VLOOKUP(E12,VIP!$A$2:$O20194,7,FALSE)</f>
        <v>Si</v>
      </c>
      <c r="I12" s="139" t="str">
        <f>VLOOKUP(E12,VIP!$A$2:$O12159,8,FALSE)</f>
        <v>Si</v>
      </c>
      <c r="J12" s="139" t="str">
        <f>VLOOKUP(E12,VIP!$A$2:$O12109,8,FALSE)</f>
        <v>Si</v>
      </c>
      <c r="K12" s="139" t="str">
        <f>VLOOKUP(E12,VIP!$A$2:$O15683,6,0)</f>
        <v>No</v>
      </c>
      <c r="L12" s="131" t="s">
        <v>2213</v>
      </c>
      <c r="M12" s="160" t="s">
        <v>2535</v>
      </c>
      <c r="N12" s="95" t="s">
        <v>2444</v>
      </c>
      <c r="O12" s="139" t="s">
        <v>2446</v>
      </c>
      <c r="P12" s="139"/>
      <c r="Q12" s="161" t="s">
        <v>2786</v>
      </c>
    </row>
    <row r="13" spans="1:17" ht="18" x14ac:dyDescent="0.25">
      <c r="A13" s="139" t="str">
        <f>VLOOKUP(E13,'LISTADO ATM'!$A$2:$C$901,3,0)</f>
        <v>DISTRITO NACIONAL</v>
      </c>
      <c r="B13" s="134" t="s">
        <v>2744</v>
      </c>
      <c r="C13" s="96">
        <v>44429.324837962966</v>
      </c>
      <c r="D13" s="96" t="s">
        <v>2174</v>
      </c>
      <c r="E13" s="134">
        <v>31</v>
      </c>
      <c r="F13" s="139" t="str">
        <f>VLOOKUP(E13,VIP!$A$2:$O15236,2,0)</f>
        <v>DRBR031</v>
      </c>
      <c r="G13" s="139" t="str">
        <f>VLOOKUP(E13,'LISTADO ATM'!$A$2:$B$900,2,0)</f>
        <v xml:space="preserve">ATM Oficina San Martín I </v>
      </c>
      <c r="H13" s="139" t="str">
        <f>VLOOKUP(E13,VIP!$A$2:$O20197,7,FALSE)</f>
        <v>Si</v>
      </c>
      <c r="I13" s="139" t="str">
        <f>VLOOKUP(E13,VIP!$A$2:$O12162,8,FALSE)</f>
        <v>Si</v>
      </c>
      <c r="J13" s="139" t="str">
        <f>VLOOKUP(E13,VIP!$A$2:$O12112,8,FALSE)</f>
        <v>Si</v>
      </c>
      <c r="K13" s="139" t="str">
        <f>VLOOKUP(E13,VIP!$A$2:$O15686,6,0)</f>
        <v>NO</v>
      </c>
      <c r="L13" s="131" t="s">
        <v>2213</v>
      </c>
      <c r="M13" s="160" t="s">
        <v>2535</v>
      </c>
      <c r="N13" s="95" t="s">
        <v>2444</v>
      </c>
      <c r="O13" s="139" t="s">
        <v>2446</v>
      </c>
      <c r="P13" s="139"/>
      <c r="Q13" s="161" t="s">
        <v>2782</v>
      </c>
    </row>
    <row r="14" spans="1:17" ht="18" x14ac:dyDescent="0.25">
      <c r="A14" s="139" t="str">
        <f>VLOOKUP(E14,'LISTADO ATM'!$A$2:$C$901,3,0)</f>
        <v>DISTRITO NACIONAL</v>
      </c>
      <c r="B14" s="134" t="s">
        <v>2739</v>
      </c>
      <c r="C14" s="96">
        <v>44428.595138888886</v>
      </c>
      <c r="D14" s="96" t="s">
        <v>2441</v>
      </c>
      <c r="E14" s="134">
        <v>113</v>
      </c>
      <c r="F14" s="139" t="str">
        <f>VLOOKUP(E14,VIP!$A$2:$O15159,2,0)</f>
        <v>DRBR113</v>
      </c>
      <c r="G14" s="139" t="str">
        <f>VLOOKUP(E14,'LISTADO ATM'!$A$2:$B$900,2,0)</f>
        <v xml:space="preserve">ATM Autoservicio Atalaya del Mar </v>
      </c>
      <c r="H14" s="139" t="str">
        <f>VLOOKUP(E14,VIP!$A$2:$O20120,7,FALSE)</f>
        <v>Si</v>
      </c>
      <c r="I14" s="139" t="str">
        <f>VLOOKUP(E14,VIP!$A$2:$O12085,8,FALSE)</f>
        <v>No</v>
      </c>
      <c r="J14" s="139" t="str">
        <f>VLOOKUP(E14,VIP!$A$2:$O12035,8,FALSE)</f>
        <v>No</v>
      </c>
      <c r="K14" s="139" t="str">
        <f>VLOOKUP(E14,VIP!$A$2:$O15609,6,0)</f>
        <v>NO</v>
      </c>
      <c r="L14" s="131" t="s">
        <v>2213</v>
      </c>
      <c r="M14" s="160" t="s">
        <v>2535</v>
      </c>
      <c r="N14" s="95" t="s">
        <v>2444</v>
      </c>
      <c r="O14" s="139" t="s">
        <v>2445</v>
      </c>
      <c r="P14" s="139"/>
      <c r="Q14" s="161" t="s">
        <v>2784</v>
      </c>
    </row>
    <row r="15" spans="1:17" ht="18" x14ac:dyDescent="0.25">
      <c r="A15" s="139" t="str">
        <f>VLOOKUP(E15,'LISTADO ATM'!$A$2:$C$901,3,0)</f>
        <v>DISTRITO NACIONAL</v>
      </c>
      <c r="B15" s="134" t="s">
        <v>2712</v>
      </c>
      <c r="C15" s="96">
        <v>44428.845937500002</v>
      </c>
      <c r="D15" s="96" t="s">
        <v>2174</v>
      </c>
      <c r="E15" s="134">
        <v>694</v>
      </c>
      <c r="F15" s="139" t="str">
        <f>VLOOKUP(E15,VIP!$A$2:$O15237,2,0)</f>
        <v>DRBR694</v>
      </c>
      <c r="G15" s="139" t="str">
        <f>VLOOKUP(E15,'LISTADO ATM'!$A$2:$B$900,2,0)</f>
        <v>ATM Optica 27 de Febrero</v>
      </c>
      <c r="H15" s="139" t="str">
        <f>VLOOKUP(E15,VIP!$A$2:$O20198,7,FALSE)</f>
        <v>Si</v>
      </c>
      <c r="I15" s="139" t="str">
        <f>VLOOKUP(E15,VIP!$A$2:$O12163,8,FALSE)</f>
        <v>Si</v>
      </c>
      <c r="J15" s="139" t="str">
        <f>VLOOKUP(E15,VIP!$A$2:$O12113,8,FALSE)</f>
        <v>Si</v>
      </c>
      <c r="K15" s="139" t="str">
        <f>VLOOKUP(E15,VIP!$A$2:$O15687,6,0)</f>
        <v>NO</v>
      </c>
      <c r="L15" s="131" t="s">
        <v>2213</v>
      </c>
      <c r="M15" s="160" t="s">
        <v>2535</v>
      </c>
      <c r="N15" s="95" t="s">
        <v>2444</v>
      </c>
      <c r="O15" s="139" t="s">
        <v>2446</v>
      </c>
      <c r="P15" s="139"/>
      <c r="Q15" s="161" t="s">
        <v>2790</v>
      </c>
    </row>
    <row r="16" spans="1:17" ht="18" x14ac:dyDescent="0.25">
      <c r="A16" s="139" t="str">
        <f>VLOOKUP(E16,'LISTADO ATM'!$A$2:$C$901,3,0)</f>
        <v>DISTRITO NACIONAL</v>
      </c>
      <c r="B16" s="134" t="s">
        <v>2668</v>
      </c>
      <c r="C16" s="96">
        <v>44428.80064814815</v>
      </c>
      <c r="D16" s="96" t="s">
        <v>2174</v>
      </c>
      <c r="E16" s="134">
        <v>979</v>
      </c>
      <c r="F16" s="139" t="str">
        <f>VLOOKUP(E16,VIP!$A$2:$O15178,2,0)</f>
        <v>DRBR979</v>
      </c>
      <c r="G16" s="139" t="str">
        <f>VLOOKUP(E16,'LISTADO ATM'!$A$2:$B$900,2,0)</f>
        <v xml:space="preserve">ATM Oficina Luperón I </v>
      </c>
      <c r="H16" s="139" t="str">
        <f>VLOOKUP(E16,VIP!$A$2:$O20139,7,FALSE)</f>
        <v>Si</v>
      </c>
      <c r="I16" s="139" t="str">
        <f>VLOOKUP(E16,VIP!$A$2:$O12104,8,FALSE)</f>
        <v>Si</v>
      </c>
      <c r="J16" s="139" t="str">
        <f>VLOOKUP(E16,VIP!$A$2:$O12054,8,FALSE)</f>
        <v>Si</v>
      </c>
      <c r="K16" s="139" t="str">
        <f>VLOOKUP(E16,VIP!$A$2:$O15628,6,0)</f>
        <v>NO</v>
      </c>
      <c r="L16" s="131" t="s">
        <v>2213</v>
      </c>
      <c r="M16" s="160" t="s">
        <v>2535</v>
      </c>
      <c r="N16" s="95" t="s">
        <v>2444</v>
      </c>
      <c r="O16" s="139" t="s">
        <v>2446</v>
      </c>
      <c r="P16" s="139"/>
      <c r="Q16" s="161" t="s">
        <v>2791</v>
      </c>
    </row>
    <row r="17" spans="1:22" ht="18" x14ac:dyDescent="0.25">
      <c r="A17" s="139" t="str">
        <f>VLOOKUP(E17,'LISTADO ATM'!$A$2:$C$901,3,0)</f>
        <v>ESTE</v>
      </c>
      <c r="B17" s="134" t="s">
        <v>2667</v>
      </c>
      <c r="C17" s="96">
        <v>44428.801377314812</v>
      </c>
      <c r="D17" s="96" t="s">
        <v>2174</v>
      </c>
      <c r="E17" s="134">
        <v>651</v>
      </c>
      <c r="F17" s="139" t="str">
        <f>VLOOKUP(E17,VIP!$A$2:$O15177,2,0)</f>
        <v>DRBR651</v>
      </c>
      <c r="G17" s="139" t="str">
        <f>VLOOKUP(E17,'LISTADO ATM'!$A$2:$B$900,2,0)</f>
        <v>ATM Eco Petroleo Romana</v>
      </c>
      <c r="H17" s="139" t="str">
        <f>VLOOKUP(E17,VIP!$A$2:$O20138,7,FALSE)</f>
        <v>Si</v>
      </c>
      <c r="I17" s="139" t="str">
        <f>VLOOKUP(E17,VIP!$A$2:$O12103,8,FALSE)</f>
        <v>Si</v>
      </c>
      <c r="J17" s="139" t="str">
        <f>VLOOKUP(E17,VIP!$A$2:$O12053,8,FALSE)</f>
        <v>Si</v>
      </c>
      <c r="K17" s="139" t="str">
        <f>VLOOKUP(E17,VIP!$A$2:$O15627,6,0)</f>
        <v>NO</v>
      </c>
      <c r="L17" s="131" t="s">
        <v>2213</v>
      </c>
      <c r="M17" s="160" t="s">
        <v>2535</v>
      </c>
      <c r="N17" s="95" t="s">
        <v>2444</v>
      </c>
      <c r="O17" s="139" t="s">
        <v>2446</v>
      </c>
      <c r="P17" s="139"/>
      <c r="Q17" s="161" t="s">
        <v>2788</v>
      </c>
    </row>
    <row r="18" spans="1:22" ht="18" x14ac:dyDescent="0.25">
      <c r="A18" s="139" t="str">
        <f>VLOOKUP(E18,'LISTADO ATM'!$A$2:$C$901,3,0)</f>
        <v>NORTE</v>
      </c>
      <c r="B18" s="134" t="s">
        <v>2676</v>
      </c>
      <c r="C18" s="96">
        <v>44428.728831018518</v>
      </c>
      <c r="D18" s="96" t="s">
        <v>2174</v>
      </c>
      <c r="E18" s="134">
        <v>518</v>
      </c>
      <c r="F18" s="139" t="str">
        <f>VLOOKUP(E18,VIP!$A$2:$O15191,2,0)</f>
        <v>DRBR518</v>
      </c>
      <c r="G18" s="139" t="str">
        <f>VLOOKUP(E18,'LISTADO ATM'!$A$2:$B$900,2,0)</f>
        <v xml:space="preserve">ATM Autobanco Los Alamos </v>
      </c>
      <c r="H18" s="139" t="str">
        <f>VLOOKUP(E18,VIP!$A$2:$O20152,7,FALSE)</f>
        <v>Si</v>
      </c>
      <c r="I18" s="139" t="str">
        <f>VLOOKUP(E18,VIP!$A$2:$O12117,8,FALSE)</f>
        <v>Si</v>
      </c>
      <c r="J18" s="139" t="str">
        <f>VLOOKUP(E18,VIP!$A$2:$O12067,8,FALSE)</f>
        <v>Si</v>
      </c>
      <c r="K18" s="139" t="str">
        <f>VLOOKUP(E18,VIP!$A$2:$O15641,6,0)</f>
        <v>NO</v>
      </c>
      <c r="L18" s="131" t="s">
        <v>2213</v>
      </c>
      <c r="M18" s="160" t="s">
        <v>2535</v>
      </c>
      <c r="N18" s="95" t="s">
        <v>2444</v>
      </c>
      <c r="O18" s="139" t="s">
        <v>2446</v>
      </c>
      <c r="P18" s="139"/>
      <c r="Q18" s="161" t="s">
        <v>2785</v>
      </c>
    </row>
    <row r="19" spans="1:22" ht="18" x14ac:dyDescent="0.25">
      <c r="A19" s="139" t="str">
        <f>VLOOKUP(E19,'LISTADO ATM'!$A$2:$C$901,3,0)</f>
        <v>NORTE</v>
      </c>
      <c r="B19" s="134" t="s">
        <v>2641</v>
      </c>
      <c r="C19" s="96">
        <v>44428.419363425928</v>
      </c>
      <c r="D19" s="96" t="s">
        <v>2175</v>
      </c>
      <c r="E19" s="134">
        <v>105</v>
      </c>
      <c r="F19" s="139" t="str">
        <f>VLOOKUP(E19,VIP!$A$2:$O15165,2,0)</f>
        <v>DRBR105</v>
      </c>
      <c r="G19" s="139" t="str">
        <f>VLOOKUP(E19,'LISTADO ATM'!$A$2:$B$900,2,0)</f>
        <v xml:space="preserve">ATM Autobanco Estancia Nueva (Moca) </v>
      </c>
      <c r="H19" s="139" t="str">
        <f>VLOOKUP(E19,VIP!$A$2:$O20126,7,FALSE)</f>
        <v>Si</v>
      </c>
      <c r="I19" s="139" t="str">
        <f>VLOOKUP(E19,VIP!$A$2:$O12091,8,FALSE)</f>
        <v>Si</v>
      </c>
      <c r="J19" s="139" t="str">
        <f>VLOOKUP(E19,VIP!$A$2:$O12041,8,FALSE)</f>
        <v>Si</v>
      </c>
      <c r="K19" s="139" t="str">
        <f>VLOOKUP(E19,VIP!$A$2:$O15615,6,0)</f>
        <v>NO</v>
      </c>
      <c r="L19" s="131" t="s">
        <v>2213</v>
      </c>
      <c r="M19" s="160" t="s">
        <v>2535</v>
      </c>
      <c r="N19" s="95" t="s">
        <v>2444</v>
      </c>
      <c r="O19" s="139" t="s">
        <v>2583</v>
      </c>
      <c r="P19" s="139"/>
      <c r="Q19" s="161" t="s">
        <v>2783</v>
      </c>
    </row>
    <row r="20" spans="1:22" ht="18" x14ac:dyDescent="0.25">
      <c r="A20" s="139" t="str">
        <f>VLOOKUP(E20,'LISTADO ATM'!$A$2:$C$901,3,0)</f>
        <v>DISTRITO NACIONAL</v>
      </c>
      <c r="B20" s="134" t="s">
        <v>2642</v>
      </c>
      <c r="C20" s="96">
        <v>44428.418067129627</v>
      </c>
      <c r="D20" s="96" t="s">
        <v>2174</v>
      </c>
      <c r="E20" s="134">
        <v>224</v>
      </c>
      <c r="F20" s="139" t="str">
        <f>VLOOKUP(E20,VIP!$A$2:$O15166,2,0)</f>
        <v>DRBR224</v>
      </c>
      <c r="G20" s="139" t="str">
        <f>VLOOKUP(E20,'LISTADO ATM'!$A$2:$B$900,2,0)</f>
        <v xml:space="preserve">ATM S/M Nacional El Millón (Núñez de Cáceres) </v>
      </c>
      <c r="H20" s="139" t="str">
        <f>VLOOKUP(E20,VIP!$A$2:$O20127,7,FALSE)</f>
        <v>Si</v>
      </c>
      <c r="I20" s="139" t="str">
        <f>VLOOKUP(E20,VIP!$A$2:$O12092,8,FALSE)</f>
        <v>Si</v>
      </c>
      <c r="J20" s="139" t="str">
        <f>VLOOKUP(E20,VIP!$A$2:$O12042,8,FALSE)</f>
        <v>Si</v>
      </c>
      <c r="K20" s="139" t="str">
        <f>VLOOKUP(E20,VIP!$A$2:$O15616,6,0)</f>
        <v>SI</v>
      </c>
      <c r="L20" s="131" t="s">
        <v>2213</v>
      </c>
      <c r="M20" s="160" t="s">
        <v>2535</v>
      </c>
      <c r="N20" s="95" t="s">
        <v>2444</v>
      </c>
      <c r="O20" s="139" t="s">
        <v>2446</v>
      </c>
      <c r="P20" s="139"/>
      <c r="Q20" s="161" t="s">
        <v>2781</v>
      </c>
    </row>
    <row r="21" spans="1:22" ht="18" x14ac:dyDescent="0.25">
      <c r="A21" s="139" t="str">
        <f>VLOOKUP(E21,'LISTADO ATM'!$A$2:$C$901,3,0)</f>
        <v>NORTE</v>
      </c>
      <c r="B21" s="134" t="s">
        <v>2678</v>
      </c>
      <c r="C21" s="96">
        <v>44428.723229166666</v>
      </c>
      <c r="D21" s="96" t="s">
        <v>2175</v>
      </c>
      <c r="E21" s="134">
        <v>636</v>
      </c>
      <c r="F21" s="139" t="str">
        <f>VLOOKUP(E21,VIP!$A$2:$O15196,2,0)</f>
        <v>DRBR110</v>
      </c>
      <c r="G21" s="139" t="str">
        <f>VLOOKUP(E21,'LISTADO ATM'!$A$2:$B$900,2,0)</f>
        <v xml:space="preserve">ATM Oficina Tamboríl </v>
      </c>
      <c r="H21" s="139" t="str">
        <f>VLOOKUP(E21,VIP!$A$2:$O20157,7,FALSE)</f>
        <v>Si</v>
      </c>
      <c r="I21" s="139" t="str">
        <f>VLOOKUP(E21,VIP!$A$2:$O12122,8,FALSE)</f>
        <v>Si</v>
      </c>
      <c r="J21" s="139" t="str">
        <f>VLOOKUP(E21,VIP!$A$2:$O12072,8,FALSE)</f>
        <v>Si</v>
      </c>
      <c r="K21" s="139" t="str">
        <f>VLOOKUP(E21,VIP!$A$2:$O15646,6,0)</f>
        <v>SI</v>
      </c>
      <c r="L21" s="131" t="s">
        <v>2213</v>
      </c>
      <c r="M21" s="160" t="s">
        <v>2535</v>
      </c>
      <c r="N21" s="95" t="s">
        <v>2444</v>
      </c>
      <c r="O21" s="139" t="s">
        <v>2583</v>
      </c>
      <c r="P21" s="139"/>
      <c r="Q21" s="161" t="s">
        <v>2787</v>
      </c>
    </row>
    <row r="22" spans="1:22" ht="18" x14ac:dyDescent="0.25">
      <c r="A22" s="139" t="str">
        <f>VLOOKUP(E22,'LISTADO ATM'!$A$2:$C$901,3,0)</f>
        <v>DISTRITO NACIONAL</v>
      </c>
      <c r="B22" s="134" t="s">
        <v>2707</v>
      </c>
      <c r="C22" s="96">
        <v>44428.849629629629</v>
      </c>
      <c r="D22" s="96" t="s">
        <v>2174</v>
      </c>
      <c r="E22" s="134">
        <v>676</v>
      </c>
      <c r="F22" s="139" t="str">
        <f>VLOOKUP(E22,VIP!$A$2:$O15232,2,0)</f>
        <v>DRBR676</v>
      </c>
      <c r="G22" s="139" t="str">
        <f>VLOOKUP(E22,'LISTADO ATM'!$A$2:$B$900,2,0)</f>
        <v>ATM S/M Bravo Colina Del Oeste</v>
      </c>
      <c r="H22" s="139" t="str">
        <f>VLOOKUP(E22,VIP!$A$2:$O20193,7,FALSE)</f>
        <v>Si</v>
      </c>
      <c r="I22" s="139" t="str">
        <f>VLOOKUP(E22,VIP!$A$2:$O12158,8,FALSE)</f>
        <v>Si</v>
      </c>
      <c r="J22" s="139" t="str">
        <f>VLOOKUP(E22,VIP!$A$2:$O12108,8,FALSE)</f>
        <v>Si</v>
      </c>
      <c r="K22" s="139" t="str">
        <f>VLOOKUP(E22,VIP!$A$2:$O15682,6,0)</f>
        <v>NO</v>
      </c>
      <c r="L22" s="131" t="s">
        <v>2213</v>
      </c>
      <c r="M22" s="160" t="s">
        <v>2535</v>
      </c>
      <c r="N22" s="95" t="s">
        <v>2444</v>
      </c>
      <c r="O22" s="139" t="s">
        <v>2446</v>
      </c>
      <c r="P22" s="139"/>
      <c r="Q22" s="161" t="s">
        <v>2789</v>
      </c>
      <c r="R22" s="101"/>
      <c r="S22" s="101"/>
      <c r="T22" s="101"/>
      <c r="U22" s="78"/>
      <c r="V22" s="69"/>
    </row>
    <row r="23" spans="1:22" ht="18" x14ac:dyDescent="0.25">
      <c r="A23" s="139" t="str">
        <f>VLOOKUP(E23,'LISTADO ATM'!$A$2:$C$901,3,0)</f>
        <v>NORTE</v>
      </c>
      <c r="B23" s="134" t="s">
        <v>2709</v>
      </c>
      <c r="C23" s="96">
        <v>44428.848090277781</v>
      </c>
      <c r="D23" s="96" t="s">
        <v>2175</v>
      </c>
      <c r="E23" s="134">
        <v>747</v>
      </c>
      <c r="F23" s="139" t="str">
        <f>VLOOKUP(E23,VIP!$A$2:$O15234,2,0)</f>
        <v>DRBR200</v>
      </c>
      <c r="G23" s="139" t="str">
        <f>VLOOKUP(E23,'LISTADO ATM'!$A$2:$B$900,2,0)</f>
        <v xml:space="preserve">ATM Club BR (Santiago) </v>
      </c>
      <c r="H23" s="139" t="str">
        <f>VLOOKUP(E23,VIP!$A$2:$O20195,7,FALSE)</f>
        <v>Si</v>
      </c>
      <c r="I23" s="139" t="str">
        <f>VLOOKUP(E23,VIP!$A$2:$O12160,8,FALSE)</f>
        <v>Si</v>
      </c>
      <c r="J23" s="139" t="str">
        <f>VLOOKUP(E23,VIP!$A$2:$O12110,8,FALSE)</f>
        <v>Si</v>
      </c>
      <c r="K23" s="139" t="str">
        <f>VLOOKUP(E23,VIP!$A$2:$O15684,6,0)</f>
        <v>SI</v>
      </c>
      <c r="L23" s="131" t="s">
        <v>2213</v>
      </c>
      <c r="M23" s="160" t="s">
        <v>2535</v>
      </c>
      <c r="N23" s="95" t="s">
        <v>2444</v>
      </c>
      <c r="O23" s="139" t="s">
        <v>2638</v>
      </c>
      <c r="P23" s="139"/>
      <c r="Q23" s="161" t="s">
        <v>2817</v>
      </c>
      <c r="R23" s="101"/>
      <c r="S23" s="101"/>
      <c r="T23" s="101"/>
      <c r="U23" s="78"/>
      <c r="V23" s="69"/>
    </row>
    <row r="24" spans="1:22" ht="18" x14ac:dyDescent="0.25">
      <c r="A24" s="139" t="str">
        <f>VLOOKUP(E24,'LISTADO ATM'!$A$2:$C$901,3,0)</f>
        <v>DISTRITO NACIONAL</v>
      </c>
      <c r="B24" s="134" t="s">
        <v>2698</v>
      </c>
      <c r="C24" s="96">
        <v>44428.896134259259</v>
      </c>
      <c r="D24" s="96" t="s">
        <v>2174</v>
      </c>
      <c r="E24" s="134">
        <v>622</v>
      </c>
      <c r="F24" s="139" t="str">
        <f>VLOOKUP(E24,VIP!$A$2:$O15219,2,0)</f>
        <v>DRBR622</v>
      </c>
      <c r="G24" s="139" t="str">
        <f>VLOOKUP(E24,'LISTADO ATM'!$A$2:$B$900,2,0)</f>
        <v xml:space="preserve">ATM Ayuntamiento D.N. </v>
      </c>
      <c r="H24" s="139" t="str">
        <f>VLOOKUP(E24,VIP!$A$2:$O20180,7,FALSE)</f>
        <v>Si</v>
      </c>
      <c r="I24" s="139" t="str">
        <f>VLOOKUP(E24,VIP!$A$2:$O12145,8,FALSE)</f>
        <v>Si</v>
      </c>
      <c r="J24" s="139" t="str">
        <f>VLOOKUP(E24,VIP!$A$2:$O12095,8,FALSE)</f>
        <v>Si</v>
      </c>
      <c r="K24" s="139" t="str">
        <f>VLOOKUP(E24,VIP!$A$2:$O15669,6,0)</f>
        <v>NO</v>
      </c>
      <c r="L24" s="131" t="s">
        <v>2239</v>
      </c>
      <c r="M24" s="160" t="s">
        <v>2535</v>
      </c>
      <c r="N24" s="95" t="s">
        <v>2444</v>
      </c>
      <c r="O24" s="139" t="s">
        <v>2446</v>
      </c>
      <c r="P24" s="139"/>
      <c r="Q24" s="161">
        <v>44429.373611111114</v>
      </c>
      <c r="R24" s="101"/>
      <c r="S24" s="101"/>
      <c r="T24" s="101"/>
      <c r="U24" s="78"/>
      <c r="V24" s="69"/>
    </row>
    <row r="25" spans="1:22" ht="18" x14ac:dyDescent="0.25">
      <c r="A25" s="139" t="str">
        <f>VLOOKUP(E25,'LISTADO ATM'!$A$2:$C$901,3,0)</f>
        <v>ESTE</v>
      </c>
      <c r="B25" s="134" t="s">
        <v>2747</v>
      </c>
      <c r="C25" s="96">
        <v>44429.31144675926</v>
      </c>
      <c r="D25" s="96" t="s">
        <v>2174</v>
      </c>
      <c r="E25" s="134">
        <v>367</v>
      </c>
      <c r="F25" s="139" t="str">
        <f>VLOOKUP(E25,VIP!$A$2:$O15239,2,0)</f>
        <v xml:space="preserve">DRBR367 </v>
      </c>
      <c r="G25" s="139" t="str">
        <f>VLOOKUP(E25,'LISTADO ATM'!$A$2:$B$900,2,0)</f>
        <v>ATM Ayuntamiento El Puerto</v>
      </c>
      <c r="H25" s="139" t="str">
        <f>VLOOKUP(E25,VIP!$A$2:$O20200,7,FALSE)</f>
        <v>N/A</v>
      </c>
      <c r="I25" s="139" t="str">
        <f>VLOOKUP(E25,VIP!$A$2:$O12165,8,FALSE)</f>
        <v>N/A</v>
      </c>
      <c r="J25" s="139" t="str">
        <f>VLOOKUP(E25,VIP!$A$2:$O12115,8,FALSE)</f>
        <v>N/A</v>
      </c>
      <c r="K25" s="139" t="str">
        <f>VLOOKUP(E25,VIP!$A$2:$O15689,6,0)</f>
        <v>N/A</v>
      </c>
      <c r="L25" s="131" t="s">
        <v>2239</v>
      </c>
      <c r="M25" s="160" t="s">
        <v>2535</v>
      </c>
      <c r="N25" s="95" t="s">
        <v>2444</v>
      </c>
      <c r="O25" s="139" t="s">
        <v>2446</v>
      </c>
      <c r="P25" s="139"/>
      <c r="Q25" s="161">
        <v>44429.384027777778</v>
      </c>
      <c r="R25" s="101"/>
      <c r="S25" s="101"/>
      <c r="T25" s="101"/>
      <c r="U25" s="78"/>
      <c r="V25" s="69"/>
    </row>
    <row r="26" spans="1:22" ht="18" x14ac:dyDescent="0.25">
      <c r="A26" s="139" t="str">
        <f>VLOOKUP(E26,'LISTADO ATM'!$A$2:$C$901,3,0)</f>
        <v>DISTRITO NACIONAL</v>
      </c>
      <c r="B26" s="134" t="s">
        <v>2697</v>
      </c>
      <c r="C26" s="96">
        <v>44428.898449074077</v>
      </c>
      <c r="D26" s="96" t="s">
        <v>2174</v>
      </c>
      <c r="E26" s="134">
        <v>672</v>
      </c>
      <c r="F26" s="139" t="str">
        <f>VLOOKUP(E26,VIP!$A$2:$O15217,2,0)</f>
        <v>DRBR672</v>
      </c>
      <c r="G26" s="139" t="str">
        <f>VLOOKUP(E26,'LISTADO ATM'!$A$2:$B$900,2,0)</f>
        <v>ATM Destacamento Policía Nacional La Victoria</v>
      </c>
      <c r="H26" s="139" t="str">
        <f>VLOOKUP(E26,VIP!$A$2:$O20178,7,FALSE)</f>
        <v>Si</v>
      </c>
      <c r="I26" s="139" t="str">
        <f>VLOOKUP(E26,VIP!$A$2:$O12143,8,FALSE)</f>
        <v>Si</v>
      </c>
      <c r="J26" s="139" t="str">
        <f>VLOOKUP(E26,VIP!$A$2:$O12093,8,FALSE)</f>
        <v>Si</v>
      </c>
      <c r="K26" s="139" t="str">
        <f>VLOOKUP(E26,VIP!$A$2:$O15667,6,0)</f>
        <v>SI</v>
      </c>
      <c r="L26" s="131" t="s">
        <v>2239</v>
      </c>
      <c r="M26" s="160" t="s">
        <v>2535</v>
      </c>
      <c r="N26" s="95" t="s">
        <v>2444</v>
      </c>
      <c r="O26" s="139" t="s">
        <v>2446</v>
      </c>
      <c r="P26" s="139"/>
      <c r="Q26" s="161">
        <v>44429.388888888891</v>
      </c>
      <c r="R26" s="101"/>
      <c r="S26" s="101"/>
      <c r="T26" s="101"/>
      <c r="U26" s="78"/>
      <c r="V26" s="69"/>
    </row>
    <row r="27" spans="1:22" ht="18" x14ac:dyDescent="0.25">
      <c r="A27" s="139" t="str">
        <f>VLOOKUP(E27,'LISTADO ATM'!$A$2:$C$901,3,0)</f>
        <v>ESTE</v>
      </c>
      <c r="B27" s="134" t="s">
        <v>2674</v>
      </c>
      <c r="C27" s="96">
        <v>44428.73709490741</v>
      </c>
      <c r="D27" s="96" t="s">
        <v>2174</v>
      </c>
      <c r="E27" s="134">
        <v>795</v>
      </c>
      <c r="F27" s="139" t="str">
        <f>VLOOKUP(E27,VIP!$A$2:$O15189,2,0)</f>
        <v>DRBR795</v>
      </c>
      <c r="G27" s="139" t="str">
        <f>VLOOKUP(E27,'LISTADO ATM'!$A$2:$B$900,2,0)</f>
        <v xml:space="preserve">ATM UNP Guaymate (La Romana) </v>
      </c>
      <c r="H27" s="139" t="str">
        <f>VLOOKUP(E27,VIP!$A$2:$O20150,7,FALSE)</f>
        <v>Si</v>
      </c>
      <c r="I27" s="139" t="str">
        <f>VLOOKUP(E27,VIP!$A$2:$O12115,8,FALSE)</f>
        <v>Si</v>
      </c>
      <c r="J27" s="139" t="str">
        <f>VLOOKUP(E27,VIP!$A$2:$O12065,8,FALSE)</f>
        <v>Si</v>
      </c>
      <c r="K27" s="139" t="str">
        <f>VLOOKUP(E27,VIP!$A$2:$O15639,6,0)</f>
        <v>NO</v>
      </c>
      <c r="L27" s="131" t="s">
        <v>2239</v>
      </c>
      <c r="M27" s="160" t="s">
        <v>2535</v>
      </c>
      <c r="N27" s="95" t="s">
        <v>2444</v>
      </c>
      <c r="O27" s="139" t="s">
        <v>2446</v>
      </c>
      <c r="P27" s="139"/>
      <c r="Q27" s="161">
        <v>44429.49722222222</v>
      </c>
      <c r="R27" s="101"/>
      <c r="S27" s="101"/>
      <c r="T27" s="101"/>
      <c r="U27" s="78"/>
      <c r="V27" s="69"/>
    </row>
    <row r="28" spans="1:22" ht="18" x14ac:dyDescent="0.25">
      <c r="A28" s="139" t="str">
        <f>VLOOKUP(E28,'LISTADO ATM'!$A$2:$C$901,3,0)</f>
        <v>DISTRITO NACIONAL</v>
      </c>
      <c r="B28" s="134" t="s">
        <v>2658</v>
      </c>
      <c r="C28" s="96">
        <v>44428.517685185187</v>
      </c>
      <c r="D28" s="96" t="s">
        <v>2174</v>
      </c>
      <c r="E28" s="134">
        <v>246</v>
      </c>
      <c r="F28" s="139" t="str">
        <f>VLOOKUP(E28,VIP!$A$2:$O15169,2,0)</f>
        <v>DRBR246</v>
      </c>
      <c r="G28" s="139" t="str">
        <f>VLOOKUP(E28,'LISTADO ATM'!$A$2:$B$900,2,0)</f>
        <v xml:space="preserve">ATM Oficina Torre BR (Lobby) </v>
      </c>
      <c r="H28" s="139" t="str">
        <f>VLOOKUP(E28,VIP!$A$2:$O20130,7,FALSE)</f>
        <v>Si</v>
      </c>
      <c r="I28" s="139" t="str">
        <f>VLOOKUP(E28,VIP!$A$2:$O12095,8,FALSE)</f>
        <v>Si</v>
      </c>
      <c r="J28" s="139" t="str">
        <f>VLOOKUP(E28,VIP!$A$2:$O12045,8,FALSE)</f>
        <v>Si</v>
      </c>
      <c r="K28" s="139" t="str">
        <f>VLOOKUP(E28,VIP!$A$2:$O15619,6,0)</f>
        <v>SI</v>
      </c>
      <c r="L28" s="131" t="s">
        <v>2239</v>
      </c>
      <c r="M28" s="160" t="s">
        <v>2535</v>
      </c>
      <c r="N28" s="95" t="s">
        <v>2608</v>
      </c>
      <c r="O28" s="139" t="s">
        <v>2446</v>
      </c>
      <c r="P28" s="139"/>
      <c r="Q28" s="161" t="s">
        <v>2792</v>
      </c>
      <c r="R28" s="101"/>
      <c r="S28" s="101"/>
      <c r="T28" s="101"/>
      <c r="U28" s="78"/>
      <c r="V28" s="69"/>
    </row>
    <row r="29" spans="1:22" ht="18" x14ac:dyDescent="0.25">
      <c r="A29" s="139" t="str">
        <f>VLOOKUP(E29,'LISTADO ATM'!$A$2:$C$901,3,0)</f>
        <v>ESTE</v>
      </c>
      <c r="B29" s="134" t="s">
        <v>2719</v>
      </c>
      <c r="C29" s="96">
        <v>44429.125532407408</v>
      </c>
      <c r="D29" s="96" t="s">
        <v>2174</v>
      </c>
      <c r="E29" s="134">
        <v>822</v>
      </c>
      <c r="F29" s="139" t="str">
        <f>VLOOKUP(E29,VIP!$A$2:$O15207,2,0)</f>
        <v>DRBR822</v>
      </c>
      <c r="G29" s="139" t="str">
        <f>VLOOKUP(E29,'LISTADO ATM'!$A$2:$B$900,2,0)</f>
        <v xml:space="preserve">ATM INDUSPALMA </v>
      </c>
      <c r="H29" s="139" t="str">
        <f>VLOOKUP(E29,VIP!$A$2:$O20168,7,FALSE)</f>
        <v>Si</v>
      </c>
      <c r="I29" s="139" t="str">
        <f>VLOOKUP(E29,VIP!$A$2:$O12133,8,FALSE)</f>
        <v>Si</v>
      </c>
      <c r="J29" s="139" t="str">
        <f>VLOOKUP(E29,VIP!$A$2:$O12083,8,FALSE)</f>
        <v>Si</v>
      </c>
      <c r="K29" s="139" t="str">
        <f>VLOOKUP(E29,VIP!$A$2:$O15657,6,0)</f>
        <v>NO</v>
      </c>
      <c r="L29" s="131" t="s">
        <v>2239</v>
      </c>
      <c r="M29" s="160" t="s">
        <v>2535</v>
      </c>
      <c r="N29" s="95" t="s">
        <v>2444</v>
      </c>
      <c r="O29" s="139" t="s">
        <v>2446</v>
      </c>
      <c r="P29" s="139"/>
      <c r="Q29" s="161" t="s">
        <v>2794</v>
      </c>
      <c r="R29" s="101"/>
      <c r="S29" s="101"/>
      <c r="T29" s="101"/>
      <c r="U29" s="78"/>
      <c r="V29" s="69"/>
    </row>
    <row r="30" spans="1:22" ht="18" x14ac:dyDescent="0.25">
      <c r="A30" s="139" t="str">
        <f>VLOOKUP(E30,'LISTADO ATM'!$A$2:$C$901,3,0)</f>
        <v>DISTRITO NACIONAL</v>
      </c>
      <c r="B30" s="134" t="s">
        <v>2765</v>
      </c>
      <c r="C30" s="96">
        <v>44429.791041666664</v>
      </c>
      <c r="D30" s="96" t="s">
        <v>2174</v>
      </c>
      <c r="E30" s="134">
        <v>486</v>
      </c>
      <c r="F30" s="139" t="str">
        <f>VLOOKUP(E30,VIP!$A$2:$O15309,2,0)</f>
        <v>DRBR486</v>
      </c>
      <c r="G30" s="139" t="str">
        <f>VLOOKUP(E30,'LISTADO ATM'!$A$2:$B$900,2,0)</f>
        <v xml:space="preserve">ATM Olé La Caleta </v>
      </c>
      <c r="H30" s="139" t="str">
        <f>VLOOKUP(E30,VIP!$A$2:$O20270,7,FALSE)</f>
        <v>Si</v>
      </c>
      <c r="I30" s="139" t="str">
        <f>VLOOKUP(E30,VIP!$A$2:$O12235,8,FALSE)</f>
        <v>Si</v>
      </c>
      <c r="J30" s="139" t="str">
        <f>VLOOKUP(E30,VIP!$A$2:$O12185,8,FALSE)</f>
        <v>Si</v>
      </c>
      <c r="K30" s="139" t="str">
        <f>VLOOKUP(E30,VIP!$A$2:$O15759,6,0)</f>
        <v>NO</v>
      </c>
      <c r="L30" s="131" t="s">
        <v>2239</v>
      </c>
      <c r="M30" s="160" t="s">
        <v>2535</v>
      </c>
      <c r="N30" s="95" t="s">
        <v>2444</v>
      </c>
      <c r="O30" s="139" t="s">
        <v>2446</v>
      </c>
      <c r="P30" s="139"/>
      <c r="Q30" s="161" t="s">
        <v>2793</v>
      </c>
      <c r="R30" s="101"/>
      <c r="S30" s="101"/>
      <c r="T30" s="101"/>
      <c r="U30" s="78"/>
      <c r="V30" s="69"/>
    </row>
    <row r="31" spans="1:22" ht="18" x14ac:dyDescent="0.25">
      <c r="A31" s="139" t="str">
        <f>VLOOKUP(E31,'LISTADO ATM'!$A$2:$C$901,3,0)</f>
        <v>DISTRITO NACIONAL</v>
      </c>
      <c r="B31" s="134" t="s">
        <v>2836</v>
      </c>
      <c r="C31" s="96">
        <v>44429.908912037034</v>
      </c>
      <c r="D31" s="96" t="s">
        <v>2174</v>
      </c>
      <c r="E31" s="134">
        <v>678</v>
      </c>
      <c r="F31" s="139" t="str">
        <f>VLOOKUP(E31,VIP!$A$2:$O15314,2,0)</f>
        <v>DRBR678</v>
      </c>
      <c r="G31" s="139" t="str">
        <f>VLOOKUP(E31,'LISTADO ATM'!$A$2:$B$900,2,0)</f>
        <v>ATM Eco Petroleo San Isidro</v>
      </c>
      <c r="H31" s="139" t="str">
        <f>VLOOKUP(E31,VIP!$A$2:$O20275,7,FALSE)</f>
        <v>Si</v>
      </c>
      <c r="I31" s="139" t="str">
        <f>VLOOKUP(E31,VIP!$A$2:$O12240,8,FALSE)</f>
        <v>Si</v>
      </c>
      <c r="J31" s="139" t="str">
        <f>VLOOKUP(E31,VIP!$A$2:$O12190,8,FALSE)</f>
        <v>Si</v>
      </c>
      <c r="K31" s="139" t="str">
        <f>VLOOKUP(E31,VIP!$A$2:$O15764,6,0)</f>
        <v>NO</v>
      </c>
      <c r="L31" s="131" t="s">
        <v>2239</v>
      </c>
      <c r="M31" s="160" t="s">
        <v>2535</v>
      </c>
      <c r="N31" s="95" t="s">
        <v>2444</v>
      </c>
      <c r="O31" s="139" t="s">
        <v>2446</v>
      </c>
      <c r="P31" s="139"/>
      <c r="Q31" s="161" t="s">
        <v>2847</v>
      </c>
      <c r="R31" s="101"/>
      <c r="S31" s="101"/>
      <c r="T31" s="101"/>
      <c r="U31" s="78"/>
      <c r="V31" s="69"/>
    </row>
    <row r="32" spans="1:22" ht="18" x14ac:dyDescent="0.25">
      <c r="A32" s="139" t="str">
        <f>VLOOKUP(E32,'LISTADO ATM'!$A$2:$C$901,3,0)</f>
        <v>DISTRITO NACIONAL</v>
      </c>
      <c r="B32" s="134">
        <v>3335996363</v>
      </c>
      <c r="C32" s="96">
        <v>44429.442314814813</v>
      </c>
      <c r="D32" s="96" t="s">
        <v>2460</v>
      </c>
      <c r="E32" s="134">
        <v>39</v>
      </c>
      <c r="F32" s="139" t="str">
        <f>VLOOKUP(E32,VIP!$A$2:$O15255,2,0)</f>
        <v>DRBR039</v>
      </c>
      <c r="G32" s="139" t="str">
        <f>VLOOKUP(E32,'LISTADO ATM'!$A$2:$B$900,2,0)</f>
        <v xml:space="preserve">ATM Oficina Ovando </v>
      </c>
      <c r="H32" s="139" t="str">
        <f>VLOOKUP(E32,VIP!$A$2:$O20216,7,FALSE)</f>
        <v>Si</v>
      </c>
      <c r="I32" s="139" t="str">
        <f>VLOOKUP(E32,VIP!$A$2:$O12181,8,FALSE)</f>
        <v>No</v>
      </c>
      <c r="J32" s="139" t="str">
        <f>VLOOKUP(E32,VIP!$A$2:$O12131,8,FALSE)</f>
        <v>No</v>
      </c>
      <c r="K32" s="139" t="str">
        <f>VLOOKUP(E32,VIP!$A$2:$O15705,6,0)</f>
        <v>NO</v>
      </c>
      <c r="L32" s="131" t="s">
        <v>2550</v>
      </c>
      <c r="M32" s="160" t="s">
        <v>2535</v>
      </c>
      <c r="N32" s="95" t="s">
        <v>2444</v>
      </c>
      <c r="O32" s="139" t="s">
        <v>2461</v>
      </c>
      <c r="P32" s="139"/>
      <c r="Q32" s="161">
        <v>44429.527083333334</v>
      </c>
      <c r="R32" s="101"/>
      <c r="S32" s="101"/>
      <c r="T32" s="101"/>
      <c r="U32" s="78"/>
      <c r="V32" s="69"/>
    </row>
    <row r="33" spans="1:22" ht="18" x14ac:dyDescent="0.25">
      <c r="A33" s="139" t="str">
        <f>VLOOKUP(E33,'LISTADO ATM'!$A$2:$C$901,3,0)</f>
        <v>DISTRITO NACIONAL</v>
      </c>
      <c r="B33" s="134" t="s">
        <v>2666</v>
      </c>
      <c r="C33" s="96">
        <v>44428.804432870369</v>
      </c>
      <c r="D33" s="96" t="s">
        <v>2460</v>
      </c>
      <c r="E33" s="134">
        <v>13</v>
      </c>
      <c r="F33" s="139" t="str">
        <f>VLOOKUP(E33,VIP!$A$2:$O15175,2,0)</f>
        <v>DRBR013</v>
      </c>
      <c r="G33" s="139" t="str">
        <f>VLOOKUP(E33,'LISTADO ATM'!$A$2:$B$900,2,0)</f>
        <v xml:space="preserve">ATM CDEEE </v>
      </c>
      <c r="H33" s="139" t="str">
        <f>VLOOKUP(E33,VIP!$A$2:$O20136,7,FALSE)</f>
        <v>Si</v>
      </c>
      <c r="I33" s="139" t="str">
        <f>VLOOKUP(E33,VIP!$A$2:$O12101,8,FALSE)</f>
        <v>Si</v>
      </c>
      <c r="J33" s="139" t="str">
        <f>VLOOKUP(E33,VIP!$A$2:$O12051,8,FALSE)</f>
        <v>Si</v>
      </c>
      <c r="K33" s="139" t="str">
        <f>VLOOKUP(E33,VIP!$A$2:$O15625,6,0)</f>
        <v>NO</v>
      </c>
      <c r="L33" s="131" t="s">
        <v>2550</v>
      </c>
      <c r="M33" s="160" t="s">
        <v>2535</v>
      </c>
      <c r="N33" s="95" t="s">
        <v>2444</v>
      </c>
      <c r="O33" s="139" t="s">
        <v>2461</v>
      </c>
      <c r="P33" s="139"/>
      <c r="Q33" s="161" t="s">
        <v>2795</v>
      </c>
      <c r="R33" s="101"/>
      <c r="S33" s="101"/>
      <c r="T33" s="101"/>
      <c r="U33" s="78"/>
      <c r="V33" s="69"/>
    </row>
    <row r="34" spans="1:22" ht="18" x14ac:dyDescent="0.25">
      <c r="A34" s="139" t="str">
        <f>VLOOKUP(E34,'LISTADO ATM'!$A$2:$C$901,3,0)</f>
        <v>SUR</v>
      </c>
      <c r="B34" s="134">
        <v>3335996434</v>
      </c>
      <c r="C34" s="96">
        <v>44429.513553240744</v>
      </c>
      <c r="D34" s="96" t="s">
        <v>2441</v>
      </c>
      <c r="E34" s="134">
        <v>356</v>
      </c>
      <c r="F34" s="139" t="str">
        <f>VLOOKUP(E34,VIP!$A$2:$O15276,2,0)</f>
        <v>DRBR356</v>
      </c>
      <c r="G34" s="139" t="str">
        <f>VLOOKUP(E34,'LISTADO ATM'!$A$2:$B$900,2,0)</f>
        <v xml:space="preserve">ATM Estación Sigma (San Cristóbal) </v>
      </c>
      <c r="H34" s="139" t="str">
        <f>VLOOKUP(E34,VIP!$A$2:$O20237,7,FALSE)</f>
        <v>Si</v>
      </c>
      <c r="I34" s="139" t="str">
        <f>VLOOKUP(E34,VIP!$A$2:$O12202,8,FALSE)</f>
        <v>Si</v>
      </c>
      <c r="J34" s="139" t="str">
        <f>VLOOKUP(E34,VIP!$A$2:$O12152,8,FALSE)</f>
        <v>Si</v>
      </c>
      <c r="K34" s="139" t="str">
        <f>VLOOKUP(E34,VIP!$A$2:$O15726,6,0)</f>
        <v>NO</v>
      </c>
      <c r="L34" s="131" t="s">
        <v>2550</v>
      </c>
      <c r="M34" s="160" t="s">
        <v>2535</v>
      </c>
      <c r="N34" s="95" t="s">
        <v>2444</v>
      </c>
      <c r="O34" s="139" t="s">
        <v>2445</v>
      </c>
      <c r="P34" s="139"/>
      <c r="Q34" s="161" t="s">
        <v>2796</v>
      </c>
      <c r="R34" s="101"/>
      <c r="S34" s="101"/>
      <c r="T34" s="101"/>
      <c r="U34" s="78"/>
      <c r="V34" s="69"/>
    </row>
    <row r="35" spans="1:22" ht="18" x14ac:dyDescent="0.25">
      <c r="A35" s="139" t="str">
        <f>VLOOKUP(E35,'LISTADO ATM'!$A$2:$C$901,3,0)</f>
        <v>DISTRITO NACIONAL</v>
      </c>
      <c r="B35" s="134" t="s">
        <v>2629</v>
      </c>
      <c r="C35" s="96">
        <v>44425.874027777776</v>
      </c>
      <c r="D35" s="96" t="s">
        <v>2174</v>
      </c>
      <c r="E35" s="134">
        <v>363</v>
      </c>
      <c r="F35" s="139" t="str">
        <f>VLOOKUP(E35,VIP!$A$2:$O15107,2,0)</f>
        <v>DRBR363</v>
      </c>
      <c r="G35" s="139" t="str">
        <f>VLOOKUP(E35,'LISTADO ATM'!$A$2:$B$900,2,0)</f>
        <v>ATM Sirena Villa Mella</v>
      </c>
      <c r="H35" s="139" t="str">
        <f>VLOOKUP(E35,VIP!$A$2:$O20068,7,FALSE)</f>
        <v>N/A</v>
      </c>
      <c r="I35" s="139" t="str">
        <f>VLOOKUP(E35,VIP!$A$2:$O12033,8,FALSE)</f>
        <v>N/A</v>
      </c>
      <c r="J35" s="139" t="str">
        <f>VLOOKUP(E35,VIP!$A$2:$O11983,8,FALSE)</f>
        <v>N/A</v>
      </c>
      <c r="K35" s="139" t="str">
        <f>VLOOKUP(E35,VIP!$A$2:$O15557,6,0)</f>
        <v>N/A</v>
      </c>
      <c r="L35" s="131" t="s">
        <v>2550</v>
      </c>
      <c r="M35" s="160" t="s">
        <v>2535</v>
      </c>
      <c r="N35" s="95" t="s">
        <v>2444</v>
      </c>
      <c r="O35" s="139" t="s">
        <v>2446</v>
      </c>
      <c r="P35" s="139"/>
      <c r="Q35" s="161" t="s">
        <v>2797</v>
      </c>
      <c r="R35" s="101"/>
      <c r="S35" s="101"/>
      <c r="T35" s="101"/>
      <c r="U35" s="78"/>
      <c r="V35" s="69"/>
    </row>
    <row r="36" spans="1:22" ht="18" x14ac:dyDescent="0.25">
      <c r="A36" s="139" t="str">
        <f>VLOOKUP(E36,'LISTADO ATM'!$A$2:$C$901,3,0)</f>
        <v>SUR</v>
      </c>
      <c r="B36" s="134" t="s">
        <v>2679</v>
      </c>
      <c r="C36" s="96">
        <v>44428.721273148149</v>
      </c>
      <c r="D36" s="96" t="s">
        <v>2460</v>
      </c>
      <c r="E36" s="134">
        <v>699</v>
      </c>
      <c r="F36" s="139" t="str">
        <f>VLOOKUP(E36,VIP!$A$2:$O15197,2,0)</f>
        <v>DRBR699</v>
      </c>
      <c r="G36" s="139" t="str">
        <f>VLOOKUP(E36,'LISTADO ATM'!$A$2:$B$900,2,0)</f>
        <v>ATM S/M Bravo Bani</v>
      </c>
      <c r="H36" s="139" t="str">
        <f>VLOOKUP(E36,VIP!$A$2:$O20158,7,FALSE)</f>
        <v>NO</v>
      </c>
      <c r="I36" s="139" t="str">
        <f>VLOOKUP(E36,VIP!$A$2:$O12123,8,FALSE)</f>
        <v>SI</v>
      </c>
      <c r="J36" s="139" t="str">
        <f>VLOOKUP(E36,VIP!$A$2:$O12073,8,FALSE)</f>
        <v>SI</v>
      </c>
      <c r="K36" s="139" t="str">
        <f>VLOOKUP(E36,VIP!$A$2:$O15647,6,0)</f>
        <v>NO</v>
      </c>
      <c r="L36" s="131" t="s">
        <v>2550</v>
      </c>
      <c r="M36" s="160" t="s">
        <v>2535</v>
      </c>
      <c r="N36" s="95" t="s">
        <v>2444</v>
      </c>
      <c r="O36" s="139" t="s">
        <v>2461</v>
      </c>
      <c r="P36" s="139"/>
      <c r="Q36" s="161" t="s">
        <v>2798</v>
      </c>
      <c r="R36" s="101"/>
      <c r="S36" s="101"/>
      <c r="T36" s="101"/>
      <c r="U36" s="78"/>
      <c r="V36" s="69"/>
    </row>
    <row r="37" spans="1:22" ht="18" x14ac:dyDescent="0.25">
      <c r="A37" s="139" t="str">
        <f>VLOOKUP(E37,'LISTADO ATM'!$A$2:$C$901,3,0)</f>
        <v>DISTRITO NACIONAL</v>
      </c>
      <c r="B37" s="134" t="s">
        <v>2691</v>
      </c>
      <c r="C37" s="96">
        <v>44428.91443287037</v>
      </c>
      <c r="D37" s="96" t="s">
        <v>2460</v>
      </c>
      <c r="E37" s="134">
        <v>621</v>
      </c>
      <c r="F37" s="139" t="str">
        <f>VLOOKUP(E37,VIP!$A$2:$O15208,2,0)</f>
        <v>DRBR621</v>
      </c>
      <c r="G37" s="139" t="str">
        <f>VLOOKUP(E37,'LISTADO ATM'!$A$2:$B$900,2,0)</f>
        <v xml:space="preserve">ATM CESAC  </v>
      </c>
      <c r="H37" s="139" t="str">
        <f>VLOOKUP(E37,VIP!$A$2:$O20169,7,FALSE)</f>
        <v>Si</v>
      </c>
      <c r="I37" s="139" t="str">
        <f>VLOOKUP(E37,VIP!$A$2:$O12134,8,FALSE)</f>
        <v>Si</v>
      </c>
      <c r="J37" s="139" t="str">
        <f>VLOOKUP(E37,VIP!$A$2:$O12084,8,FALSE)</f>
        <v>Si</v>
      </c>
      <c r="K37" s="139" t="str">
        <f>VLOOKUP(E37,VIP!$A$2:$O15658,6,0)</f>
        <v>NO</v>
      </c>
      <c r="L37" s="131" t="s">
        <v>2748</v>
      </c>
      <c r="M37" s="160" t="s">
        <v>2535</v>
      </c>
      <c r="N37" s="95" t="s">
        <v>2444</v>
      </c>
      <c r="O37" s="139" t="s">
        <v>2461</v>
      </c>
      <c r="P37" s="139"/>
      <c r="Q37" s="161" t="s">
        <v>2799</v>
      </c>
      <c r="R37" s="101"/>
      <c r="S37" s="101"/>
      <c r="T37" s="101"/>
      <c r="U37" s="78"/>
      <c r="V37" s="69"/>
    </row>
    <row r="38" spans="1:22" ht="18" x14ac:dyDescent="0.25">
      <c r="A38" s="139" t="str">
        <f>VLOOKUP(E38,'LISTADO ATM'!$A$2:$C$901,3,0)</f>
        <v>DISTRITO NACIONAL</v>
      </c>
      <c r="B38" s="134" t="s">
        <v>2728</v>
      </c>
      <c r="C38" s="96">
        <v>44429.050983796296</v>
      </c>
      <c r="D38" s="96" t="s">
        <v>2441</v>
      </c>
      <c r="E38" s="134">
        <v>655</v>
      </c>
      <c r="F38" s="139" t="str">
        <f>VLOOKUP(E38,VIP!$A$2:$O15216,2,0)</f>
        <v>DRBR655</v>
      </c>
      <c r="G38" s="139" t="str">
        <f>VLOOKUP(E38,'LISTADO ATM'!$A$2:$B$900,2,0)</f>
        <v>ATM Farmacia Sandra</v>
      </c>
      <c r="H38" s="139" t="str">
        <f>VLOOKUP(E38,VIP!$A$2:$O20177,7,FALSE)</f>
        <v>Si</v>
      </c>
      <c r="I38" s="139" t="str">
        <f>VLOOKUP(E38,VIP!$A$2:$O12142,8,FALSE)</f>
        <v>Si</v>
      </c>
      <c r="J38" s="139" t="str">
        <f>VLOOKUP(E38,VIP!$A$2:$O12092,8,FALSE)</f>
        <v>Si</v>
      </c>
      <c r="K38" s="139" t="str">
        <f>VLOOKUP(E38,VIP!$A$2:$O15666,6,0)</f>
        <v>NO</v>
      </c>
      <c r="L38" s="131" t="s">
        <v>2748</v>
      </c>
      <c r="M38" s="160" t="s">
        <v>2535</v>
      </c>
      <c r="N38" s="95" t="s">
        <v>2444</v>
      </c>
      <c r="O38" s="139" t="s">
        <v>2445</v>
      </c>
      <c r="P38" s="139"/>
      <c r="Q38" s="161" t="s">
        <v>2800</v>
      </c>
      <c r="R38" s="101"/>
      <c r="S38" s="101"/>
      <c r="T38" s="101"/>
      <c r="U38" s="78"/>
      <c r="V38" s="69"/>
    </row>
    <row r="39" spans="1:22" ht="18" x14ac:dyDescent="0.25">
      <c r="A39" s="139" t="str">
        <f>VLOOKUP(E39,'LISTADO ATM'!$A$2:$C$901,3,0)</f>
        <v>DISTRITO NACIONAL</v>
      </c>
      <c r="B39" s="134">
        <v>3335996359</v>
      </c>
      <c r="C39" s="96">
        <v>44429.436851851853</v>
      </c>
      <c r="D39" s="96" t="s">
        <v>2441</v>
      </c>
      <c r="E39" s="134">
        <v>816</v>
      </c>
      <c r="F39" s="139" t="str">
        <f>VLOOKUP(E39,VIP!$A$2:$O15259,2,0)</f>
        <v>DRBR816</v>
      </c>
      <c r="G39" s="139" t="str">
        <f>VLOOKUP(E39,'LISTADO ATM'!$A$2:$B$900,2,0)</f>
        <v xml:space="preserve">ATM Oficina Pedro Brand </v>
      </c>
      <c r="H39" s="139" t="str">
        <f>VLOOKUP(E39,VIP!$A$2:$O20220,7,FALSE)</f>
        <v>Si</v>
      </c>
      <c r="I39" s="139" t="str">
        <f>VLOOKUP(E39,VIP!$A$2:$O12185,8,FALSE)</f>
        <v>Si</v>
      </c>
      <c r="J39" s="139" t="str">
        <f>VLOOKUP(E39,VIP!$A$2:$O12135,8,FALSE)</f>
        <v>Si</v>
      </c>
      <c r="K39" s="139" t="str">
        <f>VLOOKUP(E39,VIP!$A$2:$O15709,6,0)</f>
        <v>NO</v>
      </c>
      <c r="L39" s="131" t="s">
        <v>2748</v>
      </c>
      <c r="M39" s="160" t="s">
        <v>2535</v>
      </c>
      <c r="N39" s="95" t="s">
        <v>2444</v>
      </c>
      <c r="O39" s="139" t="s">
        <v>2445</v>
      </c>
      <c r="P39" s="139"/>
      <c r="Q39" s="161" t="s">
        <v>2781</v>
      </c>
      <c r="R39" s="101"/>
      <c r="S39" s="101"/>
      <c r="T39" s="101"/>
      <c r="U39" s="78"/>
      <c r="V39" s="69"/>
    </row>
    <row r="40" spans="1:22" ht="18" x14ac:dyDescent="0.25">
      <c r="A40" s="139" t="str">
        <f>VLOOKUP(E40,'LISTADO ATM'!$A$2:$C$901,3,0)</f>
        <v>SUR</v>
      </c>
      <c r="B40" s="134" t="s">
        <v>2633</v>
      </c>
      <c r="C40" s="96">
        <v>44427.606990740744</v>
      </c>
      <c r="D40" s="96" t="s">
        <v>2441</v>
      </c>
      <c r="E40" s="134">
        <v>592</v>
      </c>
      <c r="F40" s="139" t="str">
        <f>VLOOKUP(E40,VIP!$A$2:$O15145,2,0)</f>
        <v>DRBR081</v>
      </c>
      <c r="G40" s="139" t="str">
        <f>VLOOKUP(E40,'LISTADO ATM'!$A$2:$B$900,2,0)</f>
        <v xml:space="preserve">ATM Centro de Caja San Cristóbal I </v>
      </c>
      <c r="H40" s="139" t="str">
        <f>VLOOKUP(E40,VIP!$A$2:$O20106,7,FALSE)</f>
        <v>Si</v>
      </c>
      <c r="I40" s="139" t="str">
        <f>VLOOKUP(E40,VIP!$A$2:$O12071,8,FALSE)</f>
        <v>Si</v>
      </c>
      <c r="J40" s="139" t="str">
        <f>VLOOKUP(E40,VIP!$A$2:$O12021,8,FALSE)</f>
        <v>Si</v>
      </c>
      <c r="K40" s="139" t="str">
        <f>VLOOKUP(E40,VIP!$A$2:$O15595,6,0)</f>
        <v>SI</v>
      </c>
      <c r="L40" s="131" t="s">
        <v>2748</v>
      </c>
      <c r="M40" s="160" t="s">
        <v>2535</v>
      </c>
      <c r="N40" s="95" t="s">
        <v>2444</v>
      </c>
      <c r="O40" s="139" t="s">
        <v>2445</v>
      </c>
      <c r="P40" s="139"/>
      <c r="Q40" s="161" t="s">
        <v>2793</v>
      </c>
      <c r="R40" s="101"/>
      <c r="S40" s="101"/>
      <c r="T40" s="101"/>
      <c r="U40" s="78"/>
      <c r="V40" s="69"/>
    </row>
    <row r="41" spans="1:22" ht="18" x14ac:dyDescent="0.25">
      <c r="A41" s="139" t="str">
        <f>VLOOKUP(E41,'LISTADO ATM'!$A$2:$C$901,3,0)</f>
        <v>SUR</v>
      </c>
      <c r="B41" s="134" t="s">
        <v>2723</v>
      </c>
      <c r="C41" s="96">
        <v>44429.06590277778</v>
      </c>
      <c r="D41" s="96" t="s">
        <v>2441</v>
      </c>
      <c r="E41" s="134">
        <v>825</v>
      </c>
      <c r="F41" s="139" t="str">
        <f>VLOOKUP(E41,VIP!$A$2:$O15211,2,0)</f>
        <v>DRBR825</v>
      </c>
      <c r="G41" s="139" t="str">
        <f>VLOOKUP(E41,'LISTADO ATM'!$A$2:$B$900,2,0)</f>
        <v xml:space="preserve">ATM Estacion Eco Cibeles (Las Matas de Farfán) </v>
      </c>
      <c r="H41" s="139" t="str">
        <f>VLOOKUP(E41,VIP!$A$2:$O20172,7,FALSE)</f>
        <v>Si</v>
      </c>
      <c r="I41" s="139" t="str">
        <f>VLOOKUP(E41,VIP!$A$2:$O12137,8,FALSE)</f>
        <v>Si</v>
      </c>
      <c r="J41" s="139" t="str">
        <f>VLOOKUP(E41,VIP!$A$2:$O12087,8,FALSE)</f>
        <v>Si</v>
      </c>
      <c r="K41" s="139" t="str">
        <f>VLOOKUP(E41,VIP!$A$2:$O15661,6,0)</f>
        <v>NO</v>
      </c>
      <c r="L41" s="131" t="s">
        <v>2748</v>
      </c>
      <c r="M41" s="160" t="s">
        <v>2535</v>
      </c>
      <c r="N41" s="95" t="s">
        <v>2444</v>
      </c>
      <c r="O41" s="139" t="s">
        <v>2445</v>
      </c>
      <c r="P41" s="139"/>
      <c r="Q41" s="161" t="s">
        <v>2801</v>
      </c>
      <c r="R41" s="101"/>
      <c r="S41" s="101"/>
      <c r="T41" s="101"/>
      <c r="U41" s="78"/>
      <c r="V41" s="69"/>
    </row>
    <row r="42" spans="1:22" ht="18" x14ac:dyDescent="0.25">
      <c r="A42" s="139" t="str">
        <f>VLOOKUP(E42,'LISTADO ATM'!$A$2:$C$901,3,0)</f>
        <v>NORTE</v>
      </c>
      <c r="B42" s="134" t="s">
        <v>2729</v>
      </c>
      <c r="C42" s="96">
        <v>44429.045266203706</v>
      </c>
      <c r="D42" s="96" t="s">
        <v>2460</v>
      </c>
      <c r="E42" s="134">
        <v>285</v>
      </c>
      <c r="F42" s="139" t="str">
        <f>VLOOKUP(E42,VIP!$A$2:$O15217,2,0)</f>
        <v>DRBR285</v>
      </c>
      <c r="G42" s="139" t="str">
        <f>VLOOKUP(E42,'LISTADO ATM'!$A$2:$B$900,2,0)</f>
        <v xml:space="preserve">ATM Oficina Camino Real (Puerto Plata) </v>
      </c>
      <c r="H42" s="139" t="str">
        <f>VLOOKUP(E42,VIP!$A$2:$O20178,7,FALSE)</f>
        <v>Si</v>
      </c>
      <c r="I42" s="139" t="str">
        <f>VLOOKUP(E42,VIP!$A$2:$O12143,8,FALSE)</f>
        <v>Si</v>
      </c>
      <c r="J42" s="139" t="str">
        <f>VLOOKUP(E42,VIP!$A$2:$O12093,8,FALSE)</f>
        <v>Si</v>
      </c>
      <c r="K42" s="139" t="str">
        <f>VLOOKUP(E42,VIP!$A$2:$O15667,6,0)</f>
        <v>NO</v>
      </c>
      <c r="L42" s="131" t="s">
        <v>2434</v>
      </c>
      <c r="M42" s="160" t="s">
        <v>2535</v>
      </c>
      <c r="N42" s="95" t="s">
        <v>2444</v>
      </c>
      <c r="O42" s="139" t="s">
        <v>2735</v>
      </c>
      <c r="P42" s="139"/>
      <c r="Q42" s="161">
        <v>44429.395833333336</v>
      </c>
      <c r="R42" s="101"/>
      <c r="S42" s="101"/>
      <c r="T42" s="101"/>
      <c r="U42" s="78"/>
      <c r="V42" s="69"/>
    </row>
    <row r="43" spans="1:22" ht="18" x14ac:dyDescent="0.25">
      <c r="A43" s="139" t="str">
        <f>VLOOKUP(E43,'LISTADO ATM'!$A$2:$C$901,3,0)</f>
        <v>SUR</v>
      </c>
      <c r="B43" s="134">
        <v>3335996311</v>
      </c>
      <c r="C43" s="96">
        <v>44429.390393518515</v>
      </c>
      <c r="D43" s="96" t="s">
        <v>2460</v>
      </c>
      <c r="E43" s="134">
        <v>870</v>
      </c>
      <c r="F43" s="139" t="str">
        <f>VLOOKUP(E43,VIP!$A$2:$O15245,2,0)</f>
        <v>DRBR870</v>
      </c>
      <c r="G43" s="139" t="str">
        <f>VLOOKUP(E43,'LISTADO ATM'!$A$2:$B$900,2,0)</f>
        <v xml:space="preserve">ATM Willbes Dominicana (Barahona) </v>
      </c>
      <c r="H43" s="139" t="str">
        <f>VLOOKUP(E43,VIP!$A$2:$O20206,7,FALSE)</f>
        <v>Si</v>
      </c>
      <c r="I43" s="139" t="str">
        <f>VLOOKUP(E43,VIP!$A$2:$O12171,8,FALSE)</f>
        <v>Si</v>
      </c>
      <c r="J43" s="139" t="str">
        <f>VLOOKUP(E43,VIP!$A$2:$O12121,8,FALSE)</f>
        <v>Si</v>
      </c>
      <c r="K43" s="139" t="str">
        <f>VLOOKUP(E43,VIP!$A$2:$O15695,6,0)</f>
        <v>NO</v>
      </c>
      <c r="L43" s="131" t="s">
        <v>2434</v>
      </c>
      <c r="M43" s="160" t="s">
        <v>2535</v>
      </c>
      <c r="N43" s="95" t="s">
        <v>2444</v>
      </c>
      <c r="O43" s="139" t="s">
        <v>2461</v>
      </c>
      <c r="P43" s="139"/>
      <c r="Q43" s="161">
        <v>44429.524305555555</v>
      </c>
      <c r="R43" s="101"/>
      <c r="S43" s="101"/>
      <c r="T43" s="101"/>
      <c r="U43" s="78"/>
      <c r="V43" s="69"/>
    </row>
    <row r="44" spans="1:22" ht="18" x14ac:dyDescent="0.25">
      <c r="A44" s="139" t="str">
        <f>VLOOKUP(E44,'LISTADO ATM'!$A$2:$C$901,3,0)</f>
        <v>DISTRITO NACIONAL</v>
      </c>
      <c r="B44" s="134" t="s">
        <v>2656</v>
      </c>
      <c r="C44" s="96">
        <v>44428.554548611108</v>
      </c>
      <c r="D44" s="96" t="s">
        <v>2441</v>
      </c>
      <c r="E44" s="134">
        <v>744</v>
      </c>
      <c r="F44" s="139" t="str">
        <f>VLOOKUP(E44,VIP!$A$2:$O15166,2,0)</f>
        <v>DRBR289</v>
      </c>
      <c r="G44" s="139" t="str">
        <f>VLOOKUP(E44,'LISTADO ATM'!$A$2:$B$900,2,0)</f>
        <v xml:space="preserve">ATM Multicentro La Sirena Venezuela </v>
      </c>
      <c r="H44" s="139" t="str">
        <f>VLOOKUP(E44,VIP!$A$2:$O20127,7,FALSE)</f>
        <v>Si</v>
      </c>
      <c r="I44" s="139" t="str">
        <f>VLOOKUP(E44,VIP!$A$2:$O12092,8,FALSE)</f>
        <v>Si</v>
      </c>
      <c r="J44" s="139" t="str">
        <f>VLOOKUP(E44,VIP!$A$2:$O12042,8,FALSE)</f>
        <v>Si</v>
      </c>
      <c r="K44" s="139" t="str">
        <f>VLOOKUP(E44,VIP!$A$2:$O15616,6,0)</f>
        <v>SI</v>
      </c>
      <c r="L44" s="131" t="s">
        <v>2434</v>
      </c>
      <c r="M44" s="160" t="s">
        <v>2535</v>
      </c>
      <c r="N44" s="95" t="s">
        <v>2444</v>
      </c>
      <c r="O44" s="139" t="s">
        <v>2445</v>
      </c>
      <c r="P44" s="139"/>
      <c r="Q44" s="161">
        <v>44429.527777777781</v>
      </c>
      <c r="R44" s="101"/>
      <c r="S44" s="101"/>
      <c r="T44" s="101"/>
      <c r="U44" s="78"/>
      <c r="V44" s="69"/>
    </row>
    <row r="45" spans="1:22" ht="18" x14ac:dyDescent="0.25">
      <c r="A45" s="139" t="str">
        <f>VLOOKUP(E45,'LISTADO ATM'!$A$2:$C$901,3,0)</f>
        <v>NORTE</v>
      </c>
      <c r="B45" s="134" t="s">
        <v>2724</v>
      </c>
      <c r="C45" s="96">
        <v>44429.059467592589</v>
      </c>
      <c r="D45" s="96" t="s">
        <v>2460</v>
      </c>
      <c r="E45" s="134">
        <v>604</v>
      </c>
      <c r="F45" s="139" t="str">
        <f>VLOOKUP(E45,VIP!$A$2:$O15212,2,0)</f>
        <v>DRBR401</v>
      </c>
      <c r="G45" s="139" t="str">
        <f>VLOOKUP(E45,'LISTADO ATM'!$A$2:$B$900,2,0)</f>
        <v xml:space="preserve">ATM Oficina Estancia Nueva (Moca) </v>
      </c>
      <c r="H45" s="139" t="str">
        <f>VLOOKUP(E45,VIP!$A$2:$O20173,7,FALSE)</f>
        <v>Si</v>
      </c>
      <c r="I45" s="139" t="str">
        <f>VLOOKUP(E45,VIP!$A$2:$O12138,8,FALSE)</f>
        <v>Si</v>
      </c>
      <c r="J45" s="139" t="str">
        <f>VLOOKUP(E45,VIP!$A$2:$O12088,8,FALSE)</f>
        <v>Si</v>
      </c>
      <c r="K45" s="139" t="str">
        <f>VLOOKUP(E45,VIP!$A$2:$O15662,6,0)</f>
        <v>NO</v>
      </c>
      <c r="L45" s="131" t="s">
        <v>2434</v>
      </c>
      <c r="M45" s="160" t="s">
        <v>2535</v>
      </c>
      <c r="N45" s="95" t="s">
        <v>2444</v>
      </c>
      <c r="O45" s="139" t="s">
        <v>2735</v>
      </c>
      <c r="P45" s="139"/>
      <c r="Q45" s="161">
        <v>44429.52847222222</v>
      </c>
      <c r="R45" s="101"/>
      <c r="S45" s="101"/>
      <c r="T45" s="101"/>
      <c r="U45" s="78"/>
      <c r="V45" s="69"/>
    </row>
    <row r="46" spans="1:22" ht="18" x14ac:dyDescent="0.25">
      <c r="A46" s="139" t="str">
        <f>VLOOKUP(E46,'LISTADO ATM'!$A$2:$C$901,3,0)</f>
        <v>NORTE</v>
      </c>
      <c r="B46" s="134" t="s">
        <v>2771</v>
      </c>
      <c r="C46" s="96">
        <v>44429.756261574075</v>
      </c>
      <c r="D46" s="96" t="s">
        <v>2613</v>
      </c>
      <c r="E46" s="134">
        <v>77</v>
      </c>
      <c r="F46" s="139" t="str">
        <f>VLOOKUP(E46,VIP!$A$2:$O15330,2,0)</f>
        <v>DRBR077</v>
      </c>
      <c r="G46" s="139" t="str">
        <f>VLOOKUP(E46,'LISTADO ATM'!$A$2:$B$900,2,0)</f>
        <v xml:space="preserve">ATM Oficina Cruce de Imbert </v>
      </c>
      <c r="H46" s="139" t="str">
        <f>VLOOKUP(E46,VIP!$A$2:$O20291,7,FALSE)</f>
        <v>Si</v>
      </c>
      <c r="I46" s="139" t="str">
        <f>VLOOKUP(E46,VIP!$A$2:$O12256,8,FALSE)</f>
        <v>Si</v>
      </c>
      <c r="J46" s="139" t="str">
        <f>VLOOKUP(E46,VIP!$A$2:$O12206,8,FALSE)</f>
        <v>Si</v>
      </c>
      <c r="K46" s="139" t="str">
        <f>VLOOKUP(E46,VIP!$A$2:$O15780,6,0)</f>
        <v>SI</v>
      </c>
      <c r="L46" s="131" t="s">
        <v>2434</v>
      </c>
      <c r="M46" s="160" t="s">
        <v>2535</v>
      </c>
      <c r="N46" s="95" t="s">
        <v>2444</v>
      </c>
      <c r="O46" s="139" t="s">
        <v>2614</v>
      </c>
      <c r="P46" s="139"/>
      <c r="Q46" s="161" t="s">
        <v>2848</v>
      </c>
      <c r="R46" s="101"/>
      <c r="S46" s="101"/>
      <c r="T46" s="101"/>
      <c r="U46" s="78"/>
      <c r="V46" s="69"/>
    </row>
    <row r="47" spans="1:22" ht="18" x14ac:dyDescent="0.25">
      <c r="A47" s="139" t="str">
        <f>VLOOKUP(E47,'LISTADO ATM'!$A$2:$C$901,3,0)</f>
        <v>NORTE</v>
      </c>
      <c r="B47" s="134" t="s">
        <v>2720</v>
      </c>
      <c r="C47" s="96">
        <v>44429.123761574076</v>
      </c>
      <c r="D47" s="96" t="s">
        <v>2175</v>
      </c>
      <c r="E47" s="134">
        <v>276</v>
      </c>
      <c r="F47" s="139" t="str">
        <f>VLOOKUP(E47,VIP!$A$2:$O15208,2,0)</f>
        <v>DRBR276</v>
      </c>
      <c r="G47" s="139" t="str">
        <f>VLOOKUP(E47,'LISTADO ATM'!$A$2:$B$900,2,0)</f>
        <v xml:space="preserve">ATM UNP Las Guáranas (San Francisco) </v>
      </c>
      <c r="H47" s="139" t="str">
        <f>VLOOKUP(E47,VIP!$A$2:$O20169,7,FALSE)</f>
        <v>Si</v>
      </c>
      <c r="I47" s="139" t="str">
        <f>VLOOKUP(E47,VIP!$A$2:$O12134,8,FALSE)</f>
        <v>Si</v>
      </c>
      <c r="J47" s="139" t="str">
        <f>VLOOKUP(E47,VIP!$A$2:$O12084,8,FALSE)</f>
        <v>Si</v>
      </c>
      <c r="K47" s="139" t="str">
        <f>VLOOKUP(E47,VIP!$A$2:$O15658,6,0)</f>
        <v>NO</v>
      </c>
      <c r="L47" s="131" t="s">
        <v>2624</v>
      </c>
      <c r="M47" s="160" t="s">
        <v>2535</v>
      </c>
      <c r="N47" s="95" t="s">
        <v>2444</v>
      </c>
      <c r="O47" s="139" t="s">
        <v>2583</v>
      </c>
      <c r="P47" s="139"/>
      <c r="Q47" s="161">
        <v>44429.395138888889</v>
      </c>
      <c r="R47" s="101"/>
      <c r="S47" s="101"/>
      <c r="T47" s="101"/>
      <c r="U47" s="78"/>
      <c r="V47" s="69"/>
    </row>
    <row r="48" spans="1:22" ht="18" x14ac:dyDescent="0.25">
      <c r="A48" s="139" t="str">
        <f>VLOOKUP(E48,'LISTADO ATM'!$A$2:$C$901,3,0)</f>
        <v>ESTE</v>
      </c>
      <c r="B48" s="134" t="s">
        <v>2648</v>
      </c>
      <c r="C48" s="96">
        <v>44428.626006944447</v>
      </c>
      <c r="D48" s="96" t="s">
        <v>2174</v>
      </c>
      <c r="E48" s="134">
        <v>158</v>
      </c>
      <c r="F48" s="139" t="str">
        <f>VLOOKUP(E48,VIP!$A$2:$O15154,2,0)</f>
        <v>DRBR158</v>
      </c>
      <c r="G48" s="139" t="str">
        <f>VLOOKUP(E48,'LISTADO ATM'!$A$2:$B$900,2,0)</f>
        <v xml:space="preserve">ATM Oficina Romana Norte </v>
      </c>
      <c r="H48" s="139" t="str">
        <f>VLOOKUP(E48,VIP!$A$2:$O20115,7,FALSE)</f>
        <v>Si</v>
      </c>
      <c r="I48" s="139" t="str">
        <f>VLOOKUP(E48,VIP!$A$2:$O12080,8,FALSE)</f>
        <v>Si</v>
      </c>
      <c r="J48" s="139" t="str">
        <f>VLOOKUP(E48,VIP!$A$2:$O12030,8,FALSE)</f>
        <v>Si</v>
      </c>
      <c r="K48" s="139" t="str">
        <f>VLOOKUP(E48,VIP!$A$2:$O15604,6,0)</f>
        <v>SI</v>
      </c>
      <c r="L48" s="131" t="s">
        <v>2616</v>
      </c>
      <c r="M48" s="160" t="s">
        <v>2535</v>
      </c>
      <c r="N48" s="95" t="s">
        <v>2444</v>
      </c>
      <c r="O48" s="139" t="s">
        <v>2446</v>
      </c>
      <c r="P48" s="139"/>
      <c r="Q48" s="161">
        <v>44429.52847222222</v>
      </c>
      <c r="R48" s="101"/>
      <c r="S48" s="101"/>
      <c r="T48" s="101"/>
      <c r="U48" s="78"/>
      <c r="V48" s="69"/>
    </row>
    <row r="49" spans="1:22" ht="18" x14ac:dyDescent="0.25">
      <c r="A49" s="139" t="str">
        <f>VLOOKUP(E49,'LISTADO ATM'!$A$2:$C$901,3,0)</f>
        <v>DISTRITO NACIONAL</v>
      </c>
      <c r="B49" s="134">
        <v>3335996477</v>
      </c>
      <c r="C49" s="96">
        <v>44429.562592592592</v>
      </c>
      <c r="D49" s="96" t="s">
        <v>2174</v>
      </c>
      <c r="E49" s="134">
        <v>577</v>
      </c>
      <c r="F49" s="139" t="str">
        <f>VLOOKUP(E49,VIP!$A$2:$O15268,2,0)</f>
        <v>DRBR173</v>
      </c>
      <c r="G49" s="139" t="str">
        <f>VLOOKUP(E49,'LISTADO ATM'!$A$2:$B$900,2,0)</f>
        <v xml:space="preserve">ATM Olé Ave. Duarte </v>
      </c>
      <c r="H49" s="139" t="str">
        <f>VLOOKUP(E49,VIP!$A$2:$O20229,7,FALSE)</f>
        <v>Si</v>
      </c>
      <c r="I49" s="139" t="str">
        <f>VLOOKUP(E49,VIP!$A$2:$O12194,8,FALSE)</f>
        <v>Si</v>
      </c>
      <c r="J49" s="139" t="str">
        <f>VLOOKUP(E49,VIP!$A$2:$O12144,8,FALSE)</f>
        <v>Si</v>
      </c>
      <c r="K49" s="139" t="str">
        <f>VLOOKUP(E49,VIP!$A$2:$O15718,6,0)</f>
        <v>SI</v>
      </c>
      <c r="L49" s="131" t="s">
        <v>2616</v>
      </c>
      <c r="M49" s="160" t="s">
        <v>2535</v>
      </c>
      <c r="N49" s="95" t="s">
        <v>2444</v>
      </c>
      <c r="O49" s="139" t="s">
        <v>2446</v>
      </c>
      <c r="P49" s="139"/>
      <c r="Q49" s="161" t="s">
        <v>2802</v>
      </c>
      <c r="R49" s="101"/>
      <c r="S49" s="101"/>
      <c r="T49" s="101"/>
      <c r="U49" s="78"/>
      <c r="V49" s="69"/>
    </row>
    <row r="50" spans="1:22" ht="18" x14ac:dyDescent="0.25">
      <c r="A50" s="139" t="str">
        <f>VLOOKUP(E50,'LISTADO ATM'!$A$2:$C$901,3,0)</f>
        <v>NORTE</v>
      </c>
      <c r="B50" s="134">
        <v>3335996388</v>
      </c>
      <c r="C50" s="96">
        <v>44429.477754629632</v>
      </c>
      <c r="D50" s="96" t="s">
        <v>2175</v>
      </c>
      <c r="E50" s="134">
        <v>732</v>
      </c>
      <c r="F50" s="139" t="str">
        <f>VLOOKUP(E50,VIP!$A$2:$O15290,2,0)</f>
        <v>DRBR12H</v>
      </c>
      <c r="G50" s="139" t="str">
        <f>VLOOKUP(E50,'LISTADO ATM'!$A$2:$B$900,2,0)</f>
        <v xml:space="preserve">ATM Molino del Valle (Santiago) </v>
      </c>
      <c r="H50" s="139" t="str">
        <f>VLOOKUP(E50,VIP!$A$2:$O20251,7,FALSE)</f>
        <v>Si</v>
      </c>
      <c r="I50" s="139" t="str">
        <f>VLOOKUP(E50,VIP!$A$2:$O12216,8,FALSE)</f>
        <v>Si</v>
      </c>
      <c r="J50" s="139" t="str">
        <f>VLOOKUP(E50,VIP!$A$2:$O12166,8,FALSE)</f>
        <v>Si</v>
      </c>
      <c r="K50" s="139" t="str">
        <f>VLOOKUP(E50,VIP!$A$2:$O15740,6,0)</f>
        <v>NO</v>
      </c>
      <c r="L50" s="131" t="s">
        <v>2751</v>
      </c>
      <c r="M50" s="160" t="s">
        <v>2535</v>
      </c>
      <c r="N50" s="95" t="s">
        <v>2444</v>
      </c>
      <c r="O50" s="139" t="s">
        <v>2753</v>
      </c>
      <c r="P50" s="139"/>
      <c r="Q50" s="161" t="s">
        <v>2793</v>
      </c>
      <c r="R50" s="101"/>
      <c r="S50" s="101"/>
      <c r="T50" s="101"/>
      <c r="U50" s="78"/>
      <c r="V50" s="69"/>
    </row>
    <row r="51" spans="1:22" ht="18" x14ac:dyDescent="0.25">
      <c r="A51" s="139" t="str">
        <f>VLOOKUP(E51,'LISTADO ATM'!$A$2:$C$901,3,0)</f>
        <v>DISTRITO NACIONAL</v>
      </c>
      <c r="B51" s="134" t="s">
        <v>2631</v>
      </c>
      <c r="C51" s="96">
        <v>44427.335694444446</v>
      </c>
      <c r="D51" s="96" t="s">
        <v>2174</v>
      </c>
      <c r="E51" s="134">
        <v>165</v>
      </c>
      <c r="F51" s="139" t="str">
        <f>VLOOKUP(E51,VIP!$A$2:$O15134,2,0)</f>
        <v>DRBR165</v>
      </c>
      <c r="G51" s="139" t="str">
        <f>VLOOKUP(E51,'LISTADO ATM'!$A$2:$B$900,2,0)</f>
        <v>ATM Autoservicio Megacentro</v>
      </c>
      <c r="H51" s="139" t="str">
        <f>VLOOKUP(E51,VIP!$A$2:$O20095,7,FALSE)</f>
        <v>Si</v>
      </c>
      <c r="I51" s="139" t="str">
        <f>VLOOKUP(E51,VIP!$A$2:$O12060,8,FALSE)</f>
        <v>Si</v>
      </c>
      <c r="J51" s="139" t="str">
        <f>VLOOKUP(E51,VIP!$A$2:$O12010,8,FALSE)</f>
        <v>Si</v>
      </c>
      <c r="K51" s="139" t="str">
        <f>VLOOKUP(E51,VIP!$A$2:$O15584,6,0)</f>
        <v>SI</v>
      </c>
      <c r="L51" s="131" t="s">
        <v>2637</v>
      </c>
      <c r="M51" s="160" t="s">
        <v>2535</v>
      </c>
      <c r="N51" s="95" t="s">
        <v>2444</v>
      </c>
      <c r="O51" s="139" t="s">
        <v>2446</v>
      </c>
      <c r="P51" s="139"/>
      <c r="Q51" s="161">
        <v>44429.52847222222</v>
      </c>
      <c r="R51" s="101"/>
      <c r="S51" s="101"/>
      <c r="T51" s="101"/>
      <c r="U51" s="78"/>
      <c r="V51" s="69"/>
    </row>
    <row r="52" spans="1:22" ht="18" x14ac:dyDescent="0.25">
      <c r="A52" s="139" t="str">
        <f>VLOOKUP(E52,'LISTADO ATM'!$A$2:$C$901,3,0)</f>
        <v>DISTRITO NACIONAL</v>
      </c>
      <c r="B52" s="134" t="s">
        <v>2761</v>
      </c>
      <c r="C52" s="96">
        <v>44429.806087962963</v>
      </c>
      <c r="D52" s="96" t="s">
        <v>2460</v>
      </c>
      <c r="E52" s="134">
        <v>958</v>
      </c>
      <c r="F52" s="139" t="str">
        <f>VLOOKUP(E52,VIP!$A$2:$O15306,2,0)</f>
        <v>DRBR958</v>
      </c>
      <c r="G52" s="139" t="str">
        <f>VLOOKUP(E52,'LISTADO ATM'!$A$2:$B$900,2,0)</f>
        <v xml:space="preserve">ATM Olé Aut. San Isidro </v>
      </c>
      <c r="H52" s="139" t="str">
        <f>VLOOKUP(E52,VIP!$A$2:$O20267,7,FALSE)</f>
        <v>Si</v>
      </c>
      <c r="I52" s="139" t="str">
        <f>VLOOKUP(E52,VIP!$A$2:$O12232,8,FALSE)</f>
        <v>Si</v>
      </c>
      <c r="J52" s="139" t="str">
        <f>VLOOKUP(E52,VIP!$A$2:$O12182,8,FALSE)</f>
        <v>Si</v>
      </c>
      <c r="K52" s="139" t="str">
        <f>VLOOKUP(E52,VIP!$A$2:$O15756,6,0)</f>
        <v>NO</v>
      </c>
      <c r="L52" s="131" t="s">
        <v>2762</v>
      </c>
      <c r="M52" s="160" t="s">
        <v>2535</v>
      </c>
      <c r="N52" s="95" t="s">
        <v>2756</v>
      </c>
      <c r="O52" s="139" t="s">
        <v>2760</v>
      </c>
      <c r="P52" s="139" t="s">
        <v>2818</v>
      </c>
      <c r="Q52" s="161" t="s">
        <v>2805</v>
      </c>
      <c r="R52" s="101"/>
      <c r="S52" s="101"/>
      <c r="T52" s="101"/>
      <c r="U52" s="78"/>
      <c r="V52" s="69"/>
    </row>
    <row r="53" spans="1:22" ht="18" x14ac:dyDescent="0.25">
      <c r="A53" s="139" t="str">
        <f>VLOOKUP(E53,'LISTADO ATM'!$A$2:$C$901,3,0)</f>
        <v>NORTE</v>
      </c>
      <c r="B53" s="134" t="s">
        <v>2776</v>
      </c>
      <c r="C53" s="96">
        <v>44429.73609953704</v>
      </c>
      <c r="D53" s="96" t="s">
        <v>2460</v>
      </c>
      <c r="E53" s="134">
        <v>285</v>
      </c>
      <c r="F53" s="139" t="str">
        <f>VLOOKUP(E53,VIP!$A$2:$O15320,2,0)</f>
        <v>DRBR285</v>
      </c>
      <c r="G53" s="139" t="str">
        <f>VLOOKUP(E53,'LISTADO ATM'!$A$2:$B$900,2,0)</f>
        <v xml:space="preserve">ATM Oficina Camino Real (Puerto Plata) </v>
      </c>
      <c r="H53" s="139" t="str">
        <f>VLOOKUP(E53,VIP!$A$2:$O20281,7,FALSE)</f>
        <v>Si</v>
      </c>
      <c r="I53" s="139" t="str">
        <f>VLOOKUP(E53,VIP!$A$2:$O12246,8,FALSE)</f>
        <v>Si</v>
      </c>
      <c r="J53" s="139" t="str">
        <f>VLOOKUP(E53,VIP!$A$2:$O12196,8,FALSE)</f>
        <v>Si</v>
      </c>
      <c r="K53" s="139" t="str">
        <f>VLOOKUP(E53,VIP!$A$2:$O15770,6,0)</f>
        <v>NO</v>
      </c>
      <c r="L53" s="131" t="s">
        <v>2762</v>
      </c>
      <c r="M53" s="160" t="s">
        <v>2535</v>
      </c>
      <c r="N53" s="95" t="s">
        <v>2756</v>
      </c>
      <c r="O53" s="139" t="s">
        <v>2760</v>
      </c>
      <c r="P53" s="139" t="s">
        <v>2818</v>
      </c>
      <c r="Q53" s="161" t="s">
        <v>2803</v>
      </c>
    </row>
    <row r="54" spans="1:22" ht="18" x14ac:dyDescent="0.25">
      <c r="A54" s="139" t="str">
        <f>VLOOKUP(E54,'LISTADO ATM'!$A$2:$C$901,3,0)</f>
        <v>DISTRITO NACIONAL</v>
      </c>
      <c r="B54" s="134" t="s">
        <v>2775</v>
      </c>
      <c r="C54" s="96">
        <v>44429.736898148149</v>
      </c>
      <c r="D54" s="96" t="s">
        <v>2460</v>
      </c>
      <c r="E54" s="134">
        <v>816</v>
      </c>
      <c r="F54" s="139" t="str">
        <f>VLOOKUP(E54,VIP!$A$2:$O15319,2,0)</f>
        <v>DRBR816</v>
      </c>
      <c r="G54" s="139" t="str">
        <f>VLOOKUP(E54,'LISTADO ATM'!$A$2:$B$900,2,0)</f>
        <v xml:space="preserve">ATM Oficina Pedro Brand </v>
      </c>
      <c r="H54" s="139" t="str">
        <f>VLOOKUP(E54,VIP!$A$2:$O20280,7,FALSE)</f>
        <v>Si</v>
      </c>
      <c r="I54" s="139" t="str">
        <f>VLOOKUP(E54,VIP!$A$2:$O12245,8,FALSE)</f>
        <v>Si</v>
      </c>
      <c r="J54" s="139" t="str">
        <f>VLOOKUP(E54,VIP!$A$2:$O12195,8,FALSE)</f>
        <v>Si</v>
      </c>
      <c r="K54" s="139" t="str">
        <f>VLOOKUP(E54,VIP!$A$2:$O15769,6,0)</f>
        <v>NO</v>
      </c>
      <c r="L54" s="131" t="s">
        <v>2762</v>
      </c>
      <c r="M54" s="160" t="s">
        <v>2535</v>
      </c>
      <c r="N54" s="95" t="s">
        <v>2756</v>
      </c>
      <c r="O54" s="139" t="s">
        <v>2760</v>
      </c>
      <c r="P54" s="139" t="s">
        <v>2818</v>
      </c>
      <c r="Q54" s="161" t="s">
        <v>2804</v>
      </c>
    </row>
    <row r="55" spans="1:22" ht="18" x14ac:dyDescent="0.25">
      <c r="A55" s="139" t="str">
        <f>VLOOKUP(E55,'LISTADO ATM'!$A$2:$C$901,3,0)</f>
        <v>NORTE</v>
      </c>
      <c r="B55" s="134" t="s">
        <v>2829</v>
      </c>
      <c r="C55" s="96">
        <v>44429.939351851855</v>
      </c>
      <c r="D55" s="96" t="s">
        <v>2460</v>
      </c>
      <c r="E55" s="134">
        <v>950</v>
      </c>
      <c r="F55" s="139" t="str">
        <f>VLOOKUP(E55,VIP!$A$2:$O15308,2,0)</f>
        <v>DRBR12G</v>
      </c>
      <c r="G55" s="139" t="str">
        <f>VLOOKUP(E55,'LISTADO ATM'!$A$2:$B$900,2,0)</f>
        <v xml:space="preserve">ATM Oficina Monterrico </v>
      </c>
      <c r="H55" s="139" t="str">
        <f>VLOOKUP(E55,VIP!$A$2:$O20269,7,FALSE)</f>
        <v>Si</v>
      </c>
      <c r="I55" s="139" t="str">
        <f>VLOOKUP(E55,VIP!$A$2:$O12234,8,FALSE)</f>
        <v>Si</v>
      </c>
      <c r="J55" s="139" t="str">
        <f>VLOOKUP(E55,VIP!$A$2:$O12184,8,FALSE)</f>
        <v>Si</v>
      </c>
      <c r="K55" s="139" t="str">
        <f>VLOOKUP(E55,VIP!$A$2:$O15758,6,0)</f>
        <v>SI</v>
      </c>
      <c r="L55" s="131" t="s">
        <v>2830</v>
      </c>
      <c r="M55" s="160" t="s">
        <v>2535</v>
      </c>
      <c r="N55" s="95" t="s">
        <v>2756</v>
      </c>
      <c r="O55" s="139" t="s">
        <v>2760</v>
      </c>
      <c r="P55" s="168" t="s">
        <v>2818</v>
      </c>
      <c r="Q55" s="161" t="s">
        <v>2852</v>
      </c>
    </row>
    <row r="56" spans="1:22" ht="18" x14ac:dyDescent="0.25">
      <c r="A56" s="139" t="str">
        <f>VLOOKUP(E56,'LISTADO ATM'!$A$2:$C$901,3,0)</f>
        <v>DISTRITO NACIONAL</v>
      </c>
      <c r="B56" s="134" t="s">
        <v>2833</v>
      </c>
      <c r="C56" s="96">
        <v>44429.9374537037</v>
      </c>
      <c r="D56" s="96" t="s">
        <v>2460</v>
      </c>
      <c r="E56" s="134">
        <v>722</v>
      </c>
      <c r="F56" s="139" t="str">
        <f>VLOOKUP(E56,VIP!$A$2:$O15311,2,0)</f>
        <v>DRBR393</v>
      </c>
      <c r="G56" s="139" t="str">
        <f>VLOOKUP(E56,'LISTADO ATM'!$A$2:$B$900,2,0)</f>
        <v xml:space="preserve">ATM Oficina Charles de Gaulle III </v>
      </c>
      <c r="H56" s="139" t="str">
        <f>VLOOKUP(E56,VIP!$A$2:$O20272,7,FALSE)</f>
        <v>Si</v>
      </c>
      <c r="I56" s="139" t="str">
        <f>VLOOKUP(E56,VIP!$A$2:$O12237,8,FALSE)</f>
        <v>Si</v>
      </c>
      <c r="J56" s="139" t="str">
        <f>VLOOKUP(E56,VIP!$A$2:$O12187,8,FALSE)</f>
        <v>Si</v>
      </c>
      <c r="K56" s="139" t="str">
        <f>VLOOKUP(E56,VIP!$A$2:$O15761,6,0)</f>
        <v>SI</v>
      </c>
      <c r="L56" s="131" t="s">
        <v>2830</v>
      </c>
      <c r="M56" s="160" t="s">
        <v>2535</v>
      </c>
      <c r="N56" s="95" t="s">
        <v>2756</v>
      </c>
      <c r="O56" s="139" t="s">
        <v>2760</v>
      </c>
      <c r="P56" s="168" t="s">
        <v>2818</v>
      </c>
      <c r="Q56" s="161" t="s">
        <v>2850</v>
      </c>
    </row>
    <row r="57" spans="1:22" ht="18" x14ac:dyDescent="0.25">
      <c r="A57" s="139" t="str">
        <f>VLOOKUP(E57,'LISTADO ATM'!$A$2:$C$901,3,0)</f>
        <v>DISTRITO NACIONAL</v>
      </c>
      <c r="B57" s="134" t="s">
        <v>2831</v>
      </c>
      <c r="C57" s="96">
        <v>44429.938784722224</v>
      </c>
      <c r="D57" s="96" t="s">
        <v>2460</v>
      </c>
      <c r="E57" s="134">
        <v>823</v>
      </c>
      <c r="F57" s="139" t="str">
        <f>VLOOKUP(E57,VIP!$A$2:$O15309,2,0)</f>
        <v>DRBR823</v>
      </c>
      <c r="G57" s="139" t="str">
        <f>VLOOKUP(E57,'LISTADO ATM'!$A$2:$B$900,2,0)</f>
        <v xml:space="preserve">ATM UNP El Carril (Haina) </v>
      </c>
      <c r="H57" s="139" t="str">
        <f>VLOOKUP(E57,VIP!$A$2:$O20270,7,FALSE)</f>
        <v>Si</v>
      </c>
      <c r="I57" s="139" t="str">
        <f>VLOOKUP(E57,VIP!$A$2:$O12235,8,FALSE)</f>
        <v>Si</v>
      </c>
      <c r="J57" s="139" t="str">
        <f>VLOOKUP(E57,VIP!$A$2:$O12185,8,FALSE)</f>
        <v>Si</v>
      </c>
      <c r="K57" s="139" t="str">
        <f>VLOOKUP(E57,VIP!$A$2:$O15759,6,0)</f>
        <v>NO</v>
      </c>
      <c r="L57" s="131" t="s">
        <v>2830</v>
      </c>
      <c r="M57" s="160" t="s">
        <v>2535</v>
      </c>
      <c r="N57" s="95" t="s">
        <v>2756</v>
      </c>
      <c r="O57" s="139" t="s">
        <v>2760</v>
      </c>
      <c r="P57" s="168" t="s">
        <v>2818</v>
      </c>
      <c r="Q57" s="161" t="s">
        <v>2851</v>
      </c>
    </row>
    <row r="58" spans="1:22" ht="18" x14ac:dyDescent="0.25">
      <c r="A58" s="139" t="str">
        <f>VLOOKUP(E58,'LISTADO ATM'!$A$2:$C$901,3,0)</f>
        <v>DISTRITO NACIONAL</v>
      </c>
      <c r="B58" s="134" t="s">
        <v>2832</v>
      </c>
      <c r="C58" s="96">
        <v>44429.938032407408</v>
      </c>
      <c r="D58" s="96" t="s">
        <v>2460</v>
      </c>
      <c r="E58" s="134">
        <v>708</v>
      </c>
      <c r="F58" s="139" t="str">
        <f>VLOOKUP(E58,VIP!$A$2:$O15310,2,0)</f>
        <v>DRBR505</v>
      </c>
      <c r="G58" s="139" t="str">
        <f>VLOOKUP(E58,'LISTADO ATM'!$A$2:$B$900,2,0)</f>
        <v xml:space="preserve">ATM El Vestir De Hoy </v>
      </c>
      <c r="H58" s="139" t="str">
        <f>VLOOKUP(E58,VIP!$A$2:$O20271,7,FALSE)</f>
        <v>Si</v>
      </c>
      <c r="I58" s="139" t="str">
        <f>VLOOKUP(E58,VIP!$A$2:$O12236,8,FALSE)</f>
        <v>Si</v>
      </c>
      <c r="J58" s="139" t="str">
        <f>VLOOKUP(E58,VIP!$A$2:$O12186,8,FALSE)</f>
        <v>Si</v>
      </c>
      <c r="K58" s="139" t="str">
        <f>VLOOKUP(E58,VIP!$A$2:$O15760,6,0)</f>
        <v>NO</v>
      </c>
      <c r="L58" s="131" t="s">
        <v>2830</v>
      </c>
      <c r="M58" s="160" t="s">
        <v>2535</v>
      </c>
      <c r="N58" s="95" t="s">
        <v>2756</v>
      </c>
      <c r="O58" s="139" t="s">
        <v>2760</v>
      </c>
      <c r="P58" s="168" t="s">
        <v>2818</v>
      </c>
      <c r="Q58" s="161" t="s">
        <v>2849</v>
      </c>
    </row>
    <row r="59" spans="1:22" ht="18" x14ac:dyDescent="0.25">
      <c r="A59" s="139" t="str">
        <f>VLOOKUP(E59,'LISTADO ATM'!$A$2:$C$901,3,0)</f>
        <v>NORTE</v>
      </c>
      <c r="B59" s="134" t="s">
        <v>2758</v>
      </c>
      <c r="C59" s="96">
        <v>44429.80704861111</v>
      </c>
      <c r="D59" s="96" t="s">
        <v>2460</v>
      </c>
      <c r="E59" s="134">
        <v>716</v>
      </c>
      <c r="F59" s="139" t="str">
        <f>VLOOKUP(E59,VIP!$A$2:$O15305,2,0)</f>
        <v>DRBR340</v>
      </c>
      <c r="G59" s="139" t="str">
        <f>VLOOKUP(E59,'LISTADO ATM'!$A$2:$B$900,2,0)</f>
        <v xml:space="preserve">ATM Oficina Zona Franca (Santiago) </v>
      </c>
      <c r="H59" s="139" t="str">
        <f>VLOOKUP(E59,VIP!$A$2:$O20266,7,FALSE)</f>
        <v>Si</v>
      </c>
      <c r="I59" s="139" t="str">
        <f>VLOOKUP(E59,VIP!$A$2:$O12231,8,FALSE)</f>
        <v>Si</v>
      </c>
      <c r="J59" s="139" t="str">
        <f>VLOOKUP(E59,VIP!$A$2:$O12181,8,FALSE)</f>
        <v>Si</v>
      </c>
      <c r="K59" s="139" t="str">
        <f>VLOOKUP(E59,VIP!$A$2:$O15755,6,0)</f>
        <v>SI</v>
      </c>
      <c r="L59" s="131" t="s">
        <v>2759</v>
      </c>
      <c r="M59" s="160" t="s">
        <v>2535</v>
      </c>
      <c r="N59" s="95" t="s">
        <v>2756</v>
      </c>
      <c r="O59" s="139" t="s">
        <v>2760</v>
      </c>
      <c r="P59" s="139" t="s">
        <v>2818</v>
      </c>
      <c r="Q59" s="161" t="s">
        <v>2798</v>
      </c>
    </row>
    <row r="60" spans="1:22" ht="18" x14ac:dyDescent="0.25">
      <c r="A60" s="139" t="str">
        <f>VLOOKUP(E60,'LISTADO ATM'!$A$2:$C$901,3,0)</f>
        <v>DISTRITO NACIONAL</v>
      </c>
      <c r="B60" s="134">
        <v>3335996375</v>
      </c>
      <c r="C60" s="96">
        <v>44429.461006944446</v>
      </c>
      <c r="D60" s="96" t="s">
        <v>2174</v>
      </c>
      <c r="E60" s="134">
        <v>456</v>
      </c>
      <c r="F60" s="139" t="str">
        <f>VLOOKUP(E60,VIP!$A$2:$O15291,2,0)</f>
        <v>DRBR456</v>
      </c>
      <c r="G60" s="139" t="str">
        <f>VLOOKUP(E60,'LISTADO ATM'!$A$2:$B$900,2,0)</f>
        <v>Ofic. Dual Blue Mall #6</v>
      </c>
      <c r="H60" s="139" t="str">
        <f>VLOOKUP(E60,VIP!$A$2:$O20252,7,FALSE)</f>
        <v>Si</v>
      </c>
      <c r="I60" s="139" t="str">
        <f>VLOOKUP(E60,VIP!$A$2:$O12217,8,FALSE)</f>
        <v>Si</v>
      </c>
      <c r="J60" s="139" t="str">
        <f>VLOOKUP(E60,VIP!$A$2:$O12167,8,FALSE)</f>
        <v>Si</v>
      </c>
      <c r="K60" s="139" t="str">
        <f>VLOOKUP(E60,VIP!$A$2:$O15741,6,0)</f>
        <v>SI</v>
      </c>
      <c r="L60" s="131" t="s">
        <v>2752</v>
      </c>
      <c r="M60" s="160" t="s">
        <v>2535</v>
      </c>
      <c r="N60" s="95" t="s">
        <v>2444</v>
      </c>
      <c r="O60" s="139" t="s">
        <v>2446</v>
      </c>
      <c r="P60" s="139"/>
      <c r="Q60" s="161" t="s">
        <v>2806</v>
      </c>
    </row>
    <row r="61" spans="1:22" ht="18" x14ac:dyDescent="0.25">
      <c r="A61" s="139" t="str">
        <f>VLOOKUP(E61,'LISTADO ATM'!$A$2:$C$901,3,0)</f>
        <v>DISTRITO NACIONAL</v>
      </c>
      <c r="B61" s="134" t="s">
        <v>2654</v>
      </c>
      <c r="C61" s="96">
        <v>44428.557557870372</v>
      </c>
      <c r="D61" s="96" t="s">
        <v>2441</v>
      </c>
      <c r="E61" s="134">
        <v>524</v>
      </c>
      <c r="F61" s="139" t="str">
        <f>VLOOKUP(E61,VIP!$A$2:$O15164,2,0)</f>
        <v>DRBR524</v>
      </c>
      <c r="G61" s="139" t="str">
        <f>VLOOKUP(E61,'LISTADO ATM'!$A$2:$B$900,2,0)</f>
        <v xml:space="preserve">ATM DNCD </v>
      </c>
      <c r="H61" s="139" t="str">
        <f>VLOOKUP(E61,VIP!$A$2:$O20125,7,FALSE)</f>
        <v>Si</v>
      </c>
      <c r="I61" s="139" t="str">
        <f>VLOOKUP(E61,VIP!$A$2:$O12090,8,FALSE)</f>
        <v>Si</v>
      </c>
      <c r="J61" s="139" t="str">
        <f>VLOOKUP(E61,VIP!$A$2:$O12040,8,FALSE)</f>
        <v>Si</v>
      </c>
      <c r="K61" s="139" t="str">
        <f>VLOOKUP(E61,VIP!$A$2:$O15614,6,0)</f>
        <v>NO</v>
      </c>
      <c r="L61" s="131" t="s">
        <v>2410</v>
      </c>
      <c r="M61" s="160" t="s">
        <v>2535</v>
      </c>
      <c r="N61" s="95" t="s">
        <v>2444</v>
      </c>
      <c r="O61" s="139" t="s">
        <v>2445</v>
      </c>
      <c r="P61" s="139"/>
      <c r="Q61" s="161">
        <v>44429.395138888889</v>
      </c>
    </row>
    <row r="62" spans="1:22" ht="18" x14ac:dyDescent="0.25">
      <c r="A62" s="139" t="str">
        <f>VLOOKUP(E62,'LISTADO ATM'!$A$2:$C$901,3,0)</f>
        <v>DISTRITO NACIONAL</v>
      </c>
      <c r="B62" s="134" t="s">
        <v>2737</v>
      </c>
      <c r="C62" s="96">
        <v>44429.226990740739</v>
      </c>
      <c r="D62" s="96" t="s">
        <v>2441</v>
      </c>
      <c r="E62" s="134">
        <v>577</v>
      </c>
      <c r="F62" s="139" t="str">
        <f>VLOOKUP(E62,VIP!$A$2:$O15235,2,0)</f>
        <v>DRBR173</v>
      </c>
      <c r="G62" s="139" t="str">
        <f>VLOOKUP(E62,'LISTADO ATM'!$A$2:$B$900,2,0)</f>
        <v xml:space="preserve">ATM Olé Ave. Duarte </v>
      </c>
      <c r="H62" s="139" t="str">
        <f>VLOOKUP(E62,VIP!$A$2:$O20196,7,FALSE)</f>
        <v>Si</v>
      </c>
      <c r="I62" s="139" t="str">
        <f>VLOOKUP(E62,VIP!$A$2:$O12161,8,FALSE)</f>
        <v>Si</v>
      </c>
      <c r="J62" s="139" t="str">
        <f>VLOOKUP(E62,VIP!$A$2:$O12111,8,FALSE)</f>
        <v>Si</v>
      </c>
      <c r="K62" s="139" t="str">
        <f>VLOOKUP(E62,VIP!$A$2:$O15685,6,0)</f>
        <v>SI</v>
      </c>
      <c r="L62" s="131" t="s">
        <v>2410</v>
      </c>
      <c r="M62" s="160" t="s">
        <v>2535</v>
      </c>
      <c r="N62" s="95" t="s">
        <v>2444</v>
      </c>
      <c r="O62" s="139" t="s">
        <v>2445</v>
      </c>
      <c r="P62" s="139"/>
      <c r="Q62" s="161">
        <v>44429.395138888889</v>
      </c>
    </row>
    <row r="63" spans="1:22" ht="18" x14ac:dyDescent="0.25">
      <c r="A63" s="139" t="str">
        <f>VLOOKUP(E63,'LISTADO ATM'!$A$2:$C$901,3,0)</f>
        <v>DISTRITO NACIONAL</v>
      </c>
      <c r="B63" s="134" t="s">
        <v>2671</v>
      </c>
      <c r="C63" s="96">
        <v>44428.781504629631</v>
      </c>
      <c r="D63" s="96" t="s">
        <v>2441</v>
      </c>
      <c r="E63" s="134">
        <v>663</v>
      </c>
      <c r="F63" s="139" t="str">
        <f>VLOOKUP(E63,VIP!$A$2:$O15181,2,0)</f>
        <v>DRBR663</v>
      </c>
      <c r="G63" s="139" t="str">
        <f>VLOOKUP(E63,'LISTADO ATM'!$A$2:$B$900,2,0)</f>
        <v>ATM S/M Olé Av. España</v>
      </c>
      <c r="H63" s="139" t="str">
        <f>VLOOKUP(E63,VIP!$A$2:$O20142,7,FALSE)</f>
        <v>N/A</v>
      </c>
      <c r="I63" s="139" t="str">
        <f>VLOOKUP(E63,VIP!$A$2:$O12107,8,FALSE)</f>
        <v>N/A</v>
      </c>
      <c r="J63" s="139" t="str">
        <f>VLOOKUP(E63,VIP!$A$2:$O12057,8,FALSE)</f>
        <v>N/A</v>
      </c>
      <c r="K63" s="139" t="str">
        <f>VLOOKUP(E63,VIP!$A$2:$O15631,6,0)</f>
        <v>N/A</v>
      </c>
      <c r="L63" s="131" t="s">
        <v>2410</v>
      </c>
      <c r="M63" s="160" t="s">
        <v>2535</v>
      </c>
      <c r="N63" s="95" t="s">
        <v>2444</v>
      </c>
      <c r="O63" s="139" t="s">
        <v>2445</v>
      </c>
      <c r="P63" s="139"/>
      <c r="Q63" s="161">
        <v>44429.459722222222</v>
      </c>
    </row>
    <row r="64" spans="1:22" ht="18" x14ac:dyDescent="0.25">
      <c r="A64" s="139" t="str">
        <f>VLOOKUP(E64,'LISTADO ATM'!$A$2:$C$901,3,0)</f>
        <v>ESTE</v>
      </c>
      <c r="B64" s="134" t="s">
        <v>2661</v>
      </c>
      <c r="C64" s="96">
        <v>44428.651655092595</v>
      </c>
      <c r="D64" s="96" t="s">
        <v>2441</v>
      </c>
      <c r="E64" s="134">
        <v>630</v>
      </c>
      <c r="F64" s="139" t="str">
        <f>VLOOKUP(E64,VIP!$A$2:$O15173,2,0)</f>
        <v>DRBR112</v>
      </c>
      <c r="G64" s="139" t="str">
        <f>VLOOKUP(E64,'LISTADO ATM'!$A$2:$B$900,2,0)</f>
        <v xml:space="preserve">ATM Oficina Plaza Zaglul (SPM) </v>
      </c>
      <c r="H64" s="139" t="str">
        <f>VLOOKUP(E64,VIP!$A$2:$O20134,7,FALSE)</f>
        <v>Si</v>
      </c>
      <c r="I64" s="139" t="str">
        <f>VLOOKUP(E64,VIP!$A$2:$O12099,8,FALSE)</f>
        <v>Si</v>
      </c>
      <c r="J64" s="139" t="str">
        <f>VLOOKUP(E64,VIP!$A$2:$O12049,8,FALSE)</f>
        <v>Si</v>
      </c>
      <c r="K64" s="139" t="str">
        <f>VLOOKUP(E64,VIP!$A$2:$O15623,6,0)</f>
        <v>NO</v>
      </c>
      <c r="L64" s="131" t="s">
        <v>2410</v>
      </c>
      <c r="M64" s="160" t="s">
        <v>2535</v>
      </c>
      <c r="N64" s="95" t="s">
        <v>2444</v>
      </c>
      <c r="O64" s="139" t="s">
        <v>2445</v>
      </c>
      <c r="P64" s="139"/>
      <c r="Q64" s="161">
        <v>44429.463888888888</v>
      </c>
    </row>
    <row r="65" spans="1:17" ht="18" x14ac:dyDescent="0.25">
      <c r="A65" s="139" t="str">
        <f>VLOOKUP(E65,'LISTADO ATM'!$A$2:$C$901,3,0)</f>
        <v>DISTRITO NACIONAL</v>
      </c>
      <c r="B65" s="134" t="s">
        <v>2672</v>
      </c>
      <c r="C65" s="96">
        <v>44428.772870370369</v>
      </c>
      <c r="D65" s="96" t="s">
        <v>2441</v>
      </c>
      <c r="E65" s="134">
        <v>238</v>
      </c>
      <c r="F65" s="139" t="str">
        <f>VLOOKUP(E65,VIP!$A$2:$O15184,2,0)</f>
        <v>DRBR238</v>
      </c>
      <c r="G65" s="139" t="str">
        <f>VLOOKUP(E65,'LISTADO ATM'!$A$2:$B$900,2,0)</f>
        <v xml:space="preserve">ATM Multicentro La Sirena Charles de Gaulle </v>
      </c>
      <c r="H65" s="139" t="str">
        <f>VLOOKUP(E65,VIP!$A$2:$O20145,7,FALSE)</f>
        <v>Si</v>
      </c>
      <c r="I65" s="139" t="str">
        <f>VLOOKUP(E65,VIP!$A$2:$O12110,8,FALSE)</f>
        <v>Si</v>
      </c>
      <c r="J65" s="139" t="str">
        <f>VLOOKUP(E65,VIP!$A$2:$O12060,8,FALSE)</f>
        <v>Si</v>
      </c>
      <c r="K65" s="139" t="str">
        <f>VLOOKUP(E65,VIP!$A$2:$O15634,6,0)</f>
        <v>No</v>
      </c>
      <c r="L65" s="131" t="s">
        <v>2410</v>
      </c>
      <c r="M65" s="160" t="s">
        <v>2535</v>
      </c>
      <c r="N65" s="95" t="s">
        <v>2444</v>
      </c>
      <c r="O65" s="139" t="s">
        <v>2445</v>
      </c>
      <c r="P65" s="139"/>
      <c r="Q65" s="161">
        <v>44429.465277777781</v>
      </c>
    </row>
    <row r="66" spans="1:17" ht="18" x14ac:dyDescent="0.25">
      <c r="A66" s="139" t="str">
        <f>VLOOKUP(E66,'LISTADO ATM'!$A$2:$C$901,3,0)</f>
        <v>DISTRITO NACIONAL</v>
      </c>
      <c r="B66" s="134" t="s">
        <v>2681</v>
      </c>
      <c r="C66" s="96">
        <v>44428.69803240741</v>
      </c>
      <c r="D66" s="96" t="s">
        <v>2460</v>
      </c>
      <c r="E66" s="134">
        <v>629</v>
      </c>
      <c r="F66" s="139" t="str">
        <f>VLOOKUP(E66,VIP!$A$2:$O15199,2,0)</f>
        <v>DRBR24M</v>
      </c>
      <c r="G66" s="139" t="str">
        <f>VLOOKUP(E66,'LISTADO ATM'!$A$2:$B$900,2,0)</f>
        <v xml:space="preserve">ATM Oficina Americana Independencia I </v>
      </c>
      <c r="H66" s="139" t="str">
        <f>VLOOKUP(E66,VIP!$A$2:$O20160,7,FALSE)</f>
        <v>Si</v>
      </c>
      <c r="I66" s="139" t="str">
        <f>VLOOKUP(E66,VIP!$A$2:$O12125,8,FALSE)</f>
        <v>Si</v>
      </c>
      <c r="J66" s="139" t="str">
        <f>VLOOKUP(E66,VIP!$A$2:$O12075,8,FALSE)</f>
        <v>Si</v>
      </c>
      <c r="K66" s="139" t="str">
        <f>VLOOKUP(E66,VIP!$A$2:$O15649,6,0)</f>
        <v>SI</v>
      </c>
      <c r="L66" s="131" t="s">
        <v>2410</v>
      </c>
      <c r="M66" s="160" t="s">
        <v>2535</v>
      </c>
      <c r="N66" s="95" t="s">
        <v>2444</v>
      </c>
      <c r="O66" s="139" t="s">
        <v>2461</v>
      </c>
      <c r="P66" s="139"/>
      <c r="Q66" s="161">
        <v>44429.465277777781</v>
      </c>
    </row>
    <row r="67" spans="1:17" ht="18" x14ac:dyDescent="0.25">
      <c r="A67" s="139" t="str">
        <f>VLOOKUP(E67,'LISTADO ATM'!$A$2:$C$901,3,0)</f>
        <v>SUR</v>
      </c>
      <c r="B67" s="134" t="s">
        <v>2695</v>
      </c>
      <c r="C67" s="96">
        <v>44428.91028935185</v>
      </c>
      <c r="D67" s="96" t="s">
        <v>2460</v>
      </c>
      <c r="E67" s="134">
        <v>764</v>
      </c>
      <c r="F67" s="139" t="str">
        <f>VLOOKUP(E67,VIP!$A$2:$O15213,2,0)</f>
        <v>DRBR451</v>
      </c>
      <c r="G67" s="139" t="str">
        <f>VLOOKUP(E67,'LISTADO ATM'!$A$2:$B$900,2,0)</f>
        <v xml:space="preserve">ATM Oficina Elías Piña </v>
      </c>
      <c r="H67" s="139" t="str">
        <f>VLOOKUP(E67,VIP!$A$2:$O20174,7,FALSE)</f>
        <v>Si</v>
      </c>
      <c r="I67" s="139" t="str">
        <f>VLOOKUP(E67,VIP!$A$2:$O12139,8,FALSE)</f>
        <v>Si</v>
      </c>
      <c r="J67" s="139" t="str">
        <f>VLOOKUP(E67,VIP!$A$2:$O12089,8,FALSE)</f>
        <v>Si</v>
      </c>
      <c r="K67" s="139" t="str">
        <f>VLOOKUP(E67,VIP!$A$2:$O15663,6,0)</f>
        <v>NO</v>
      </c>
      <c r="L67" s="131" t="s">
        <v>2410</v>
      </c>
      <c r="M67" s="160" t="s">
        <v>2535</v>
      </c>
      <c r="N67" s="95" t="s">
        <v>2444</v>
      </c>
      <c r="O67" s="139" t="s">
        <v>2461</v>
      </c>
      <c r="P67" s="139"/>
      <c r="Q67" s="161">
        <v>44429.465277777781</v>
      </c>
    </row>
    <row r="68" spans="1:17" ht="18" x14ac:dyDescent="0.25">
      <c r="A68" s="139" t="str">
        <f>VLOOKUP(E68,'LISTADO ATM'!$A$2:$C$901,3,0)</f>
        <v>NORTE</v>
      </c>
      <c r="B68" s="134">
        <v>3335996222</v>
      </c>
      <c r="C68" s="96">
        <v>44428.911111111112</v>
      </c>
      <c r="D68" s="96" t="s">
        <v>2613</v>
      </c>
      <c r="E68" s="134">
        <v>288</v>
      </c>
      <c r="F68" s="139" t="str">
        <f>VLOOKUP(E68,VIP!$A$2:$O15233,2,0)</f>
        <v>DRBR288</v>
      </c>
      <c r="G68" s="139" t="str">
        <f>VLOOKUP(E68,'LISTADO ATM'!$A$2:$B$900,2,0)</f>
        <v xml:space="preserve">ATM Oficina Camino Real II (Puerto Plata) </v>
      </c>
      <c r="H68" s="139" t="str">
        <f>VLOOKUP(E68,VIP!$A$2:$O20194,7,FALSE)</f>
        <v>N/A</v>
      </c>
      <c r="I68" s="139" t="str">
        <f>VLOOKUP(E68,VIP!$A$2:$O12159,8,FALSE)</f>
        <v>N/A</v>
      </c>
      <c r="J68" s="139" t="str">
        <f>VLOOKUP(E68,VIP!$A$2:$O12109,8,FALSE)</f>
        <v>N/A</v>
      </c>
      <c r="K68" s="139" t="str">
        <f>VLOOKUP(E68,VIP!$A$2:$O15683,6,0)</f>
        <v>N/A</v>
      </c>
      <c r="L68" s="131" t="s">
        <v>2410</v>
      </c>
      <c r="M68" s="160" t="s">
        <v>2535</v>
      </c>
      <c r="N68" s="95" t="s">
        <v>2444</v>
      </c>
      <c r="O68" s="139" t="s">
        <v>2614</v>
      </c>
      <c r="P68" s="139"/>
      <c r="Q68" s="161">
        <v>44429.46597222222</v>
      </c>
    </row>
    <row r="69" spans="1:17" ht="18" x14ac:dyDescent="0.25">
      <c r="A69" s="139" t="str">
        <f>VLOOKUP(E69,'LISTADO ATM'!$A$2:$C$901,3,0)</f>
        <v>NORTE</v>
      </c>
      <c r="B69" s="134" t="s">
        <v>2693</v>
      </c>
      <c r="C69" s="96">
        <v>44428.912916666668</v>
      </c>
      <c r="D69" s="96" t="s">
        <v>2613</v>
      </c>
      <c r="E69" s="134">
        <v>632</v>
      </c>
      <c r="F69" s="139" t="str">
        <f>VLOOKUP(E69,VIP!$A$2:$O15210,2,0)</f>
        <v>DRBR263</v>
      </c>
      <c r="G69" s="139" t="str">
        <f>VLOOKUP(E69,'LISTADO ATM'!$A$2:$B$900,2,0)</f>
        <v xml:space="preserve">ATM Autobanco Gurabo </v>
      </c>
      <c r="H69" s="139" t="str">
        <f>VLOOKUP(E69,VIP!$A$2:$O20171,7,FALSE)</f>
        <v>Si</v>
      </c>
      <c r="I69" s="139" t="str">
        <f>VLOOKUP(E69,VIP!$A$2:$O12136,8,FALSE)</f>
        <v>Si</v>
      </c>
      <c r="J69" s="139" t="str">
        <f>VLOOKUP(E69,VIP!$A$2:$O12086,8,FALSE)</f>
        <v>Si</v>
      </c>
      <c r="K69" s="139" t="str">
        <f>VLOOKUP(E69,VIP!$A$2:$O15660,6,0)</f>
        <v>NO</v>
      </c>
      <c r="L69" s="131" t="s">
        <v>2410</v>
      </c>
      <c r="M69" s="160" t="s">
        <v>2535</v>
      </c>
      <c r="N69" s="95" t="s">
        <v>2444</v>
      </c>
      <c r="O69" s="139" t="s">
        <v>2614</v>
      </c>
      <c r="P69" s="139"/>
      <c r="Q69" s="161">
        <v>44429.46597222222</v>
      </c>
    </row>
    <row r="70" spans="1:17" ht="18" x14ac:dyDescent="0.25">
      <c r="A70" s="139" t="str">
        <f>VLOOKUP(E70,'LISTADO ATM'!$A$2:$C$901,3,0)</f>
        <v>NORTE</v>
      </c>
      <c r="B70" s="134" t="s">
        <v>2694</v>
      </c>
      <c r="C70" s="96">
        <v>44428.912106481483</v>
      </c>
      <c r="D70" s="96" t="s">
        <v>2613</v>
      </c>
      <c r="E70" s="134">
        <v>716</v>
      </c>
      <c r="F70" s="139" t="str">
        <f>VLOOKUP(E70,VIP!$A$2:$O15211,2,0)</f>
        <v>DRBR340</v>
      </c>
      <c r="G70" s="139" t="str">
        <f>VLOOKUP(E70,'LISTADO ATM'!$A$2:$B$900,2,0)</f>
        <v xml:space="preserve">ATM Oficina Zona Franca (Santiago) </v>
      </c>
      <c r="H70" s="139" t="str">
        <f>VLOOKUP(E70,VIP!$A$2:$O20172,7,FALSE)</f>
        <v>Si</v>
      </c>
      <c r="I70" s="139" t="str">
        <f>VLOOKUP(E70,VIP!$A$2:$O12137,8,FALSE)</f>
        <v>Si</v>
      </c>
      <c r="J70" s="139" t="str">
        <f>VLOOKUP(E70,VIP!$A$2:$O12087,8,FALSE)</f>
        <v>Si</v>
      </c>
      <c r="K70" s="139" t="str">
        <f>VLOOKUP(E70,VIP!$A$2:$O15661,6,0)</f>
        <v>SI</v>
      </c>
      <c r="L70" s="131" t="s">
        <v>2410</v>
      </c>
      <c r="M70" s="160" t="s">
        <v>2535</v>
      </c>
      <c r="N70" s="95" t="s">
        <v>2444</v>
      </c>
      <c r="O70" s="139" t="s">
        <v>2614</v>
      </c>
      <c r="P70" s="139"/>
      <c r="Q70" s="161">
        <v>44429.46597222222</v>
      </c>
    </row>
    <row r="71" spans="1:17" ht="18" x14ac:dyDescent="0.25">
      <c r="A71" s="139" t="str">
        <f>VLOOKUP(E71,'LISTADO ATM'!$A$2:$C$901,3,0)</f>
        <v>SUR</v>
      </c>
      <c r="B71" s="134" t="s">
        <v>2664</v>
      </c>
      <c r="C71" s="96">
        <v>44428.634108796294</v>
      </c>
      <c r="D71" s="96" t="s">
        <v>2460</v>
      </c>
      <c r="E71" s="134">
        <v>103</v>
      </c>
      <c r="F71" s="139" t="str">
        <f>VLOOKUP(E71,VIP!$A$2:$O15180,2,0)</f>
        <v>DRBR103</v>
      </c>
      <c r="G71" s="139" t="str">
        <f>VLOOKUP(E71,'LISTADO ATM'!$A$2:$B$900,2,0)</f>
        <v xml:space="preserve">ATM Oficina Las Matas de Farfán </v>
      </c>
      <c r="H71" s="139" t="str">
        <f>VLOOKUP(E71,VIP!$A$2:$O20141,7,FALSE)</f>
        <v>Si</v>
      </c>
      <c r="I71" s="139" t="str">
        <f>VLOOKUP(E71,VIP!$A$2:$O12106,8,FALSE)</f>
        <v>Si</v>
      </c>
      <c r="J71" s="139" t="str">
        <f>VLOOKUP(E71,VIP!$A$2:$O12056,8,FALSE)</f>
        <v>Si</v>
      </c>
      <c r="K71" s="139" t="str">
        <f>VLOOKUP(E71,VIP!$A$2:$O15630,6,0)</f>
        <v>NO</v>
      </c>
      <c r="L71" s="131" t="s">
        <v>2410</v>
      </c>
      <c r="M71" s="160" t="s">
        <v>2535</v>
      </c>
      <c r="N71" s="95" t="s">
        <v>2444</v>
      </c>
      <c r="O71" s="139" t="s">
        <v>2646</v>
      </c>
      <c r="P71" s="139"/>
      <c r="Q71" s="161">
        <v>44429.540972222225</v>
      </c>
    </row>
    <row r="72" spans="1:17" ht="18" x14ac:dyDescent="0.25">
      <c r="A72" s="139" t="str">
        <f>VLOOKUP(E72,'LISTADO ATM'!$A$2:$C$901,3,0)</f>
        <v>SUR</v>
      </c>
      <c r="B72" s="134" t="s">
        <v>2635</v>
      </c>
      <c r="C72" s="96">
        <v>44427.917812500003</v>
      </c>
      <c r="D72" s="96" t="s">
        <v>2441</v>
      </c>
      <c r="E72" s="134">
        <v>677</v>
      </c>
      <c r="F72" s="139" t="str">
        <f>VLOOKUP(E72,VIP!$A$2:$O15142,2,0)</f>
        <v>DRBR677</v>
      </c>
      <c r="G72" s="139" t="str">
        <f>VLOOKUP(E72,'LISTADO ATM'!$A$2:$B$900,2,0)</f>
        <v>ATM PBG Villa Jaragua</v>
      </c>
      <c r="H72" s="139" t="str">
        <f>VLOOKUP(E72,VIP!$A$2:$O20103,7,FALSE)</f>
        <v>Si</v>
      </c>
      <c r="I72" s="139" t="str">
        <f>VLOOKUP(E72,VIP!$A$2:$O12068,8,FALSE)</f>
        <v>Si</v>
      </c>
      <c r="J72" s="139" t="str">
        <f>VLOOKUP(E72,VIP!$A$2:$O12018,8,FALSE)</f>
        <v>Si</v>
      </c>
      <c r="K72" s="139" t="str">
        <f>VLOOKUP(E72,VIP!$A$2:$O15592,6,0)</f>
        <v>SI</v>
      </c>
      <c r="L72" s="131" t="s">
        <v>2410</v>
      </c>
      <c r="M72" s="160" t="s">
        <v>2535</v>
      </c>
      <c r="N72" s="95" t="s">
        <v>2444</v>
      </c>
      <c r="O72" s="139" t="s">
        <v>2445</v>
      </c>
      <c r="P72" s="139"/>
      <c r="Q72" s="161">
        <v>44429.545138888891</v>
      </c>
    </row>
    <row r="73" spans="1:17" ht="18" x14ac:dyDescent="0.25">
      <c r="A73" s="139" t="str">
        <f>VLOOKUP(E73,'LISTADO ATM'!$A$2:$C$901,3,0)</f>
        <v>NORTE</v>
      </c>
      <c r="B73" s="134" t="s">
        <v>2636</v>
      </c>
      <c r="C73" s="96">
        <v>44427.899189814816</v>
      </c>
      <c r="D73" s="96" t="s">
        <v>2613</v>
      </c>
      <c r="E73" s="134">
        <v>22</v>
      </c>
      <c r="F73" s="139" t="str">
        <f>VLOOKUP(E73,VIP!$A$2:$O15144,2,0)</f>
        <v>DRBR813</v>
      </c>
      <c r="G73" s="139" t="str">
        <f>VLOOKUP(E73,'LISTADO ATM'!$A$2:$B$900,2,0)</f>
        <v>ATM S/M Olimpico (Santiago)</v>
      </c>
      <c r="H73" s="139" t="str">
        <f>VLOOKUP(E73,VIP!$A$2:$O20105,7,FALSE)</f>
        <v>Si</v>
      </c>
      <c r="I73" s="139" t="str">
        <f>VLOOKUP(E73,VIP!$A$2:$O12070,8,FALSE)</f>
        <v>Si</v>
      </c>
      <c r="J73" s="139" t="str">
        <f>VLOOKUP(E73,VIP!$A$2:$O12020,8,FALSE)</f>
        <v>Si</v>
      </c>
      <c r="K73" s="139" t="str">
        <f>VLOOKUP(E73,VIP!$A$2:$O15594,6,0)</f>
        <v>NO</v>
      </c>
      <c r="L73" s="131" t="s">
        <v>2410</v>
      </c>
      <c r="M73" s="160" t="s">
        <v>2535</v>
      </c>
      <c r="N73" s="95" t="s">
        <v>2444</v>
      </c>
      <c r="O73" s="139" t="s">
        <v>2614</v>
      </c>
      <c r="P73" s="139"/>
      <c r="Q73" s="161">
        <v>44429.547222222223</v>
      </c>
    </row>
    <row r="74" spans="1:17" ht="18" x14ac:dyDescent="0.25">
      <c r="A74" s="139" t="str">
        <f>VLOOKUP(E74,'LISTADO ATM'!$A$2:$C$901,3,0)</f>
        <v>DISTRITO NACIONAL</v>
      </c>
      <c r="B74" s="134">
        <v>3335996361</v>
      </c>
      <c r="C74" s="96">
        <v>44429.438842592594</v>
      </c>
      <c r="D74" s="96" t="s">
        <v>2441</v>
      </c>
      <c r="E74" s="134">
        <v>536</v>
      </c>
      <c r="F74" s="139" t="str">
        <f>VLOOKUP(E74,VIP!$A$2:$O15257,2,0)</f>
        <v>DRBR509</v>
      </c>
      <c r="G74" s="139" t="str">
        <f>VLOOKUP(E74,'LISTADO ATM'!$A$2:$B$900,2,0)</f>
        <v xml:space="preserve">ATM Super Lama San Isidro </v>
      </c>
      <c r="H74" s="139" t="str">
        <f>VLOOKUP(E74,VIP!$A$2:$O20218,7,FALSE)</f>
        <v>Si</v>
      </c>
      <c r="I74" s="139" t="str">
        <f>VLOOKUP(E74,VIP!$A$2:$O12183,8,FALSE)</f>
        <v>Si</v>
      </c>
      <c r="J74" s="139" t="str">
        <f>VLOOKUP(E74,VIP!$A$2:$O12133,8,FALSE)</f>
        <v>Si</v>
      </c>
      <c r="K74" s="139" t="str">
        <f>VLOOKUP(E74,VIP!$A$2:$O15707,6,0)</f>
        <v>NO</v>
      </c>
      <c r="L74" s="131" t="s">
        <v>2410</v>
      </c>
      <c r="M74" s="160" t="s">
        <v>2535</v>
      </c>
      <c r="N74" s="95" t="s">
        <v>2444</v>
      </c>
      <c r="O74" s="139" t="s">
        <v>2445</v>
      </c>
      <c r="P74" s="139"/>
      <c r="Q74" s="161">
        <v>44429.547222222223</v>
      </c>
    </row>
    <row r="75" spans="1:17" ht="18" x14ac:dyDescent="0.25">
      <c r="A75" s="139" t="str">
        <f>VLOOKUP(E75,'LISTADO ATM'!$A$2:$C$901,3,0)</f>
        <v>NORTE</v>
      </c>
      <c r="B75" s="134" t="s">
        <v>2692</v>
      </c>
      <c r="C75" s="96">
        <v>44428.913368055553</v>
      </c>
      <c r="D75" s="96" t="s">
        <v>2613</v>
      </c>
      <c r="E75" s="134">
        <v>903</v>
      </c>
      <c r="F75" s="139" t="str">
        <f>VLOOKUP(E75,VIP!$A$2:$O15209,2,0)</f>
        <v>DRBR903</v>
      </c>
      <c r="G75" s="139" t="str">
        <f>VLOOKUP(E75,'LISTADO ATM'!$A$2:$B$900,2,0)</f>
        <v xml:space="preserve">ATM Oficina La Vega Real I </v>
      </c>
      <c r="H75" s="139" t="str">
        <f>VLOOKUP(E75,VIP!$A$2:$O20170,7,FALSE)</f>
        <v>Si</v>
      </c>
      <c r="I75" s="139" t="str">
        <f>VLOOKUP(E75,VIP!$A$2:$O12135,8,FALSE)</f>
        <v>Si</v>
      </c>
      <c r="J75" s="139" t="str">
        <f>VLOOKUP(E75,VIP!$A$2:$O12085,8,FALSE)</f>
        <v>Si</v>
      </c>
      <c r="K75" s="139" t="str">
        <f>VLOOKUP(E75,VIP!$A$2:$O15659,6,0)</f>
        <v>NO</v>
      </c>
      <c r="L75" s="131" t="s">
        <v>2410</v>
      </c>
      <c r="M75" s="160" t="s">
        <v>2535</v>
      </c>
      <c r="N75" s="95" t="s">
        <v>2444</v>
      </c>
      <c r="O75" s="139" t="s">
        <v>2614</v>
      </c>
      <c r="P75" s="139"/>
      <c r="Q75" s="161">
        <v>44429.547222222223</v>
      </c>
    </row>
    <row r="76" spans="1:17" ht="18" x14ac:dyDescent="0.25">
      <c r="A76" s="139" t="str">
        <f>VLOOKUP(E76,'LISTADO ATM'!$A$2:$C$901,3,0)</f>
        <v>DISTRITO NACIONAL</v>
      </c>
      <c r="B76" s="134" t="s">
        <v>2677</v>
      </c>
      <c r="C76" s="96">
        <v>44428.725428240738</v>
      </c>
      <c r="D76" s="96" t="s">
        <v>2441</v>
      </c>
      <c r="E76" s="134">
        <v>312</v>
      </c>
      <c r="F76" s="139" t="str">
        <f>VLOOKUP(E76,VIP!$A$2:$O15195,2,0)</f>
        <v>DRBR312</v>
      </c>
      <c r="G76" s="139" t="str">
        <f>VLOOKUP(E76,'LISTADO ATM'!$A$2:$B$900,2,0)</f>
        <v xml:space="preserve">ATM Oficina Tiradentes II (Naco) </v>
      </c>
      <c r="H76" s="139" t="str">
        <f>VLOOKUP(E76,VIP!$A$2:$O20156,7,FALSE)</f>
        <v>Si</v>
      </c>
      <c r="I76" s="139" t="str">
        <f>VLOOKUP(E76,VIP!$A$2:$O12121,8,FALSE)</f>
        <v>Si</v>
      </c>
      <c r="J76" s="139" t="str">
        <f>VLOOKUP(E76,VIP!$A$2:$O12071,8,FALSE)</f>
        <v>Si</v>
      </c>
      <c r="K76" s="139" t="str">
        <f>VLOOKUP(E76,VIP!$A$2:$O15645,6,0)</f>
        <v>NO</v>
      </c>
      <c r="L76" s="131" t="s">
        <v>2410</v>
      </c>
      <c r="M76" s="160" t="s">
        <v>2535</v>
      </c>
      <c r="N76" s="95" t="s">
        <v>2444</v>
      </c>
      <c r="O76" s="139" t="s">
        <v>2445</v>
      </c>
      <c r="P76" s="139"/>
      <c r="Q76" s="161">
        <v>44429.54791666667</v>
      </c>
    </row>
    <row r="77" spans="1:17" ht="18" x14ac:dyDescent="0.25">
      <c r="A77" s="139" t="str">
        <f>VLOOKUP(E77,'LISTADO ATM'!$A$2:$C$901,3,0)</f>
        <v>ESTE</v>
      </c>
      <c r="B77" s="134" t="s">
        <v>2726</v>
      </c>
      <c r="C77" s="96">
        <v>44429.055925925924</v>
      </c>
      <c r="D77" s="96" t="s">
        <v>2441</v>
      </c>
      <c r="E77" s="134">
        <v>609</v>
      </c>
      <c r="F77" s="139" t="str">
        <f>VLOOKUP(E77,VIP!$A$2:$O15214,2,0)</f>
        <v>DRBR120</v>
      </c>
      <c r="G77" s="139" t="str">
        <f>VLOOKUP(E77,'LISTADO ATM'!$A$2:$B$900,2,0)</f>
        <v xml:space="preserve">ATM S/M Jumbo (San Pedro) </v>
      </c>
      <c r="H77" s="139" t="str">
        <f>VLOOKUP(E77,VIP!$A$2:$O20175,7,FALSE)</f>
        <v>Si</v>
      </c>
      <c r="I77" s="139" t="str">
        <f>VLOOKUP(E77,VIP!$A$2:$O12140,8,FALSE)</f>
        <v>Si</v>
      </c>
      <c r="J77" s="139" t="str">
        <f>VLOOKUP(E77,VIP!$A$2:$O12090,8,FALSE)</f>
        <v>Si</v>
      </c>
      <c r="K77" s="139" t="str">
        <f>VLOOKUP(E77,VIP!$A$2:$O15664,6,0)</f>
        <v>NO</v>
      </c>
      <c r="L77" s="131" t="s">
        <v>2410</v>
      </c>
      <c r="M77" s="160" t="s">
        <v>2535</v>
      </c>
      <c r="N77" s="95" t="s">
        <v>2444</v>
      </c>
      <c r="O77" s="139" t="s">
        <v>2445</v>
      </c>
      <c r="P77" s="139"/>
      <c r="Q77" s="161">
        <v>44429.54791666667</v>
      </c>
    </row>
    <row r="78" spans="1:17" ht="18" x14ac:dyDescent="0.25">
      <c r="A78" s="139" t="str">
        <f>VLOOKUP(E78,'LISTADO ATM'!$A$2:$C$901,3,0)</f>
        <v>NORTE</v>
      </c>
      <c r="B78" s="134" t="s">
        <v>2655</v>
      </c>
      <c r="C78" s="96">
        <v>44428.556145833332</v>
      </c>
      <c r="D78" s="96" t="s">
        <v>2613</v>
      </c>
      <c r="E78" s="134">
        <v>40</v>
      </c>
      <c r="F78" s="139" t="str">
        <f>VLOOKUP(E78,VIP!$A$2:$O15165,2,0)</f>
        <v>DRBR040</v>
      </c>
      <c r="G78" s="139" t="str">
        <f>VLOOKUP(E78,'LISTADO ATM'!$A$2:$B$900,2,0)</f>
        <v xml:space="preserve">ATM Oficina El Puñal </v>
      </c>
      <c r="H78" s="139" t="str">
        <f>VLOOKUP(E78,VIP!$A$2:$O20126,7,FALSE)</f>
        <v>Si</v>
      </c>
      <c r="I78" s="139" t="str">
        <f>VLOOKUP(E78,VIP!$A$2:$O12091,8,FALSE)</f>
        <v>Si</v>
      </c>
      <c r="J78" s="139" t="str">
        <f>VLOOKUP(E78,VIP!$A$2:$O12041,8,FALSE)</f>
        <v>Si</v>
      </c>
      <c r="K78" s="139" t="str">
        <f>VLOOKUP(E78,VIP!$A$2:$O15615,6,0)</f>
        <v>NO</v>
      </c>
      <c r="L78" s="131" t="s">
        <v>2410</v>
      </c>
      <c r="M78" s="160" t="s">
        <v>2535</v>
      </c>
      <c r="N78" s="95" t="s">
        <v>2444</v>
      </c>
      <c r="O78" s="139" t="s">
        <v>2614</v>
      </c>
      <c r="P78" s="139"/>
      <c r="Q78" s="161">
        <v>44429.548611111109</v>
      </c>
    </row>
    <row r="79" spans="1:17" ht="18" x14ac:dyDescent="0.25">
      <c r="A79" s="139" t="str">
        <f>VLOOKUP(E79,'LISTADO ATM'!$A$2:$C$901,3,0)</f>
        <v>SUR</v>
      </c>
      <c r="B79" s="134">
        <v>3335996322</v>
      </c>
      <c r="C79" s="96">
        <v>44429.401585648149</v>
      </c>
      <c r="D79" s="96" t="s">
        <v>2460</v>
      </c>
      <c r="E79" s="134">
        <v>48</v>
      </c>
      <c r="F79" s="139" t="str">
        <f>VLOOKUP(E79,VIP!$A$2:$O15243,2,0)</f>
        <v>DRBR048</v>
      </c>
      <c r="G79" s="139" t="str">
        <f>VLOOKUP(E79,'LISTADO ATM'!$A$2:$B$900,2,0)</f>
        <v xml:space="preserve">ATM Autoservicio Neiba I </v>
      </c>
      <c r="H79" s="139" t="str">
        <f>VLOOKUP(E79,VIP!$A$2:$O20204,7,FALSE)</f>
        <v>Si</v>
      </c>
      <c r="I79" s="139" t="str">
        <f>VLOOKUP(E79,VIP!$A$2:$O12169,8,FALSE)</f>
        <v>Si</v>
      </c>
      <c r="J79" s="139" t="str">
        <f>VLOOKUP(E79,VIP!$A$2:$O12119,8,FALSE)</f>
        <v>Si</v>
      </c>
      <c r="K79" s="139" t="str">
        <f>VLOOKUP(E79,VIP!$A$2:$O15693,6,0)</f>
        <v>SI</v>
      </c>
      <c r="L79" s="131" t="s">
        <v>2410</v>
      </c>
      <c r="M79" s="160" t="s">
        <v>2535</v>
      </c>
      <c r="N79" s="95" t="s">
        <v>2444</v>
      </c>
      <c r="O79" s="139" t="s">
        <v>2461</v>
      </c>
      <c r="P79" s="139"/>
      <c r="Q79" s="161">
        <v>44429.549305555556</v>
      </c>
    </row>
    <row r="80" spans="1:17" ht="18" x14ac:dyDescent="0.25">
      <c r="A80" s="139" t="str">
        <f>VLOOKUP(E80,'LISTADO ATM'!$A$2:$C$901,3,0)</f>
        <v>DISTRITO NACIONAL</v>
      </c>
      <c r="B80" s="134" t="s">
        <v>2730</v>
      </c>
      <c r="C80" s="96">
        <v>44429.040960648148</v>
      </c>
      <c r="D80" s="96" t="s">
        <v>2441</v>
      </c>
      <c r="E80" s="134">
        <v>565</v>
      </c>
      <c r="F80" s="139" t="str">
        <f>VLOOKUP(E80,VIP!$A$2:$O15218,2,0)</f>
        <v>DRBR24H</v>
      </c>
      <c r="G80" s="139" t="str">
        <f>VLOOKUP(E80,'LISTADO ATM'!$A$2:$B$900,2,0)</f>
        <v xml:space="preserve">ATM S/M La Cadena Núñez de Cáceres </v>
      </c>
      <c r="H80" s="139" t="str">
        <f>VLOOKUP(E80,VIP!$A$2:$O20179,7,FALSE)</f>
        <v>Si</v>
      </c>
      <c r="I80" s="139" t="str">
        <f>VLOOKUP(E80,VIP!$A$2:$O12144,8,FALSE)</f>
        <v>Si</v>
      </c>
      <c r="J80" s="139" t="str">
        <f>VLOOKUP(E80,VIP!$A$2:$O12094,8,FALSE)</f>
        <v>Si</v>
      </c>
      <c r="K80" s="139" t="str">
        <f>VLOOKUP(E80,VIP!$A$2:$O15668,6,0)</f>
        <v>NO</v>
      </c>
      <c r="L80" s="131" t="s">
        <v>2410</v>
      </c>
      <c r="M80" s="160" t="s">
        <v>2535</v>
      </c>
      <c r="N80" s="95" t="s">
        <v>2444</v>
      </c>
      <c r="O80" s="139" t="s">
        <v>2445</v>
      </c>
      <c r="P80" s="139"/>
      <c r="Q80" s="161">
        <v>44429.549305555556</v>
      </c>
    </row>
    <row r="81" spans="1:17" ht="18" x14ac:dyDescent="0.25">
      <c r="A81" s="139" t="str">
        <f>VLOOKUP(E81,'LISTADO ATM'!$A$2:$C$901,3,0)</f>
        <v>SUR</v>
      </c>
      <c r="B81" s="134" t="s">
        <v>2727</v>
      </c>
      <c r="C81" s="96">
        <v>44429.054467592592</v>
      </c>
      <c r="D81" s="96" t="s">
        <v>2441</v>
      </c>
      <c r="E81" s="134">
        <v>615</v>
      </c>
      <c r="F81" s="139" t="str">
        <f>VLOOKUP(E81,VIP!$A$2:$O15215,2,0)</f>
        <v>DRBR418</v>
      </c>
      <c r="G81" s="139" t="str">
        <f>VLOOKUP(E81,'LISTADO ATM'!$A$2:$B$900,2,0)</f>
        <v xml:space="preserve">ATM Estación Sunix Cabral (Barahona) </v>
      </c>
      <c r="H81" s="139" t="str">
        <f>VLOOKUP(E81,VIP!$A$2:$O20176,7,FALSE)</f>
        <v>Si</v>
      </c>
      <c r="I81" s="139" t="str">
        <f>VLOOKUP(E81,VIP!$A$2:$O12141,8,FALSE)</f>
        <v>Si</v>
      </c>
      <c r="J81" s="139" t="str">
        <f>VLOOKUP(E81,VIP!$A$2:$O12091,8,FALSE)</f>
        <v>Si</v>
      </c>
      <c r="K81" s="139" t="str">
        <f>VLOOKUP(E81,VIP!$A$2:$O15665,6,0)</f>
        <v>NO</v>
      </c>
      <c r="L81" s="131" t="s">
        <v>2410</v>
      </c>
      <c r="M81" s="160" t="s">
        <v>2535</v>
      </c>
      <c r="N81" s="95" t="s">
        <v>2444</v>
      </c>
      <c r="O81" s="139" t="s">
        <v>2445</v>
      </c>
      <c r="P81" s="139"/>
      <c r="Q81" s="161">
        <v>44429.549305555556</v>
      </c>
    </row>
    <row r="82" spans="1:17" ht="18" x14ac:dyDescent="0.25">
      <c r="A82" s="139" t="str">
        <f>VLOOKUP(E82,'LISTADO ATM'!$A$2:$C$901,3,0)</f>
        <v>NORTE</v>
      </c>
      <c r="B82" s="134" t="s">
        <v>2662</v>
      </c>
      <c r="C82" s="96">
        <v>44428.65048611111</v>
      </c>
      <c r="D82" s="96" t="s">
        <v>2613</v>
      </c>
      <c r="E82" s="134">
        <v>633</v>
      </c>
      <c r="F82" s="139" t="str">
        <f>VLOOKUP(E82,VIP!$A$2:$O15175,2,0)</f>
        <v>DRBR260</v>
      </c>
      <c r="G82" s="139" t="str">
        <f>VLOOKUP(E82,'LISTADO ATM'!$A$2:$B$900,2,0)</f>
        <v xml:space="preserve">ATM Autobanco Las Colinas </v>
      </c>
      <c r="H82" s="139" t="str">
        <f>VLOOKUP(E82,VIP!$A$2:$O20136,7,FALSE)</f>
        <v>Si</v>
      </c>
      <c r="I82" s="139" t="str">
        <f>VLOOKUP(E82,VIP!$A$2:$O12101,8,FALSE)</f>
        <v>Si</v>
      </c>
      <c r="J82" s="139" t="str">
        <f>VLOOKUP(E82,VIP!$A$2:$O12051,8,FALSE)</f>
        <v>Si</v>
      </c>
      <c r="K82" s="139" t="str">
        <f>VLOOKUP(E82,VIP!$A$2:$O15625,6,0)</f>
        <v>SI</v>
      </c>
      <c r="L82" s="131" t="s">
        <v>2410</v>
      </c>
      <c r="M82" s="160" t="s">
        <v>2535</v>
      </c>
      <c r="N82" s="95" t="s">
        <v>2444</v>
      </c>
      <c r="O82" s="139" t="s">
        <v>2614</v>
      </c>
      <c r="P82" s="139"/>
      <c r="Q82" s="161">
        <v>44429.549305555556</v>
      </c>
    </row>
    <row r="83" spans="1:17" ht="18" x14ac:dyDescent="0.25">
      <c r="A83" s="139" t="str">
        <f>VLOOKUP(E83,'LISTADO ATM'!$A$2:$C$901,3,0)</f>
        <v>DISTRITO NACIONAL</v>
      </c>
      <c r="B83" s="134">
        <v>3335996325</v>
      </c>
      <c r="C83" s="96">
        <v>44429.403333333335</v>
      </c>
      <c r="D83" s="96" t="s">
        <v>2441</v>
      </c>
      <c r="E83" s="134">
        <v>887</v>
      </c>
      <c r="F83" s="139" t="str">
        <f>VLOOKUP(E83,VIP!$A$2:$O15242,2,0)</f>
        <v>DRBR887</v>
      </c>
      <c r="G83" s="139" t="str">
        <f>VLOOKUP(E83,'LISTADO ATM'!$A$2:$B$900,2,0)</f>
        <v>ATM S/M Bravo Los Proceres</v>
      </c>
      <c r="H83" s="139" t="str">
        <f>VLOOKUP(E83,VIP!$A$2:$O20203,7,FALSE)</f>
        <v>Si</v>
      </c>
      <c r="I83" s="139" t="str">
        <f>VLOOKUP(E83,VIP!$A$2:$O12168,8,FALSE)</f>
        <v>Si</v>
      </c>
      <c r="J83" s="139" t="str">
        <f>VLOOKUP(E83,VIP!$A$2:$O12118,8,FALSE)</f>
        <v>Si</v>
      </c>
      <c r="K83" s="139" t="str">
        <f>VLOOKUP(E83,VIP!$A$2:$O15692,6,0)</f>
        <v>NO</v>
      </c>
      <c r="L83" s="131" t="s">
        <v>2410</v>
      </c>
      <c r="M83" s="160" t="s">
        <v>2535</v>
      </c>
      <c r="N83" s="95" t="s">
        <v>2444</v>
      </c>
      <c r="O83" s="139" t="s">
        <v>2445</v>
      </c>
      <c r="P83" s="139"/>
      <c r="Q83" s="161">
        <v>44429.549305555556</v>
      </c>
    </row>
    <row r="84" spans="1:17" ht="18" x14ac:dyDescent="0.25">
      <c r="A84" s="139" t="str">
        <f>VLOOKUP(E84,'LISTADO ATM'!$A$2:$C$901,3,0)</f>
        <v>SUR</v>
      </c>
      <c r="B84" s="134" t="s">
        <v>2649</v>
      </c>
      <c r="C84" s="96">
        <v>44428.602453703701</v>
      </c>
      <c r="D84" s="96" t="s">
        <v>2460</v>
      </c>
      <c r="E84" s="134">
        <v>984</v>
      </c>
      <c r="F84" s="139" t="str">
        <f>VLOOKUP(E84,VIP!$A$2:$O15157,2,0)</f>
        <v>DRBR984</v>
      </c>
      <c r="G84" s="139" t="str">
        <f>VLOOKUP(E84,'LISTADO ATM'!$A$2:$B$900,2,0)</f>
        <v xml:space="preserve">ATM Oficina Neiba II </v>
      </c>
      <c r="H84" s="139" t="str">
        <f>VLOOKUP(E84,VIP!$A$2:$O20118,7,FALSE)</f>
        <v>Si</v>
      </c>
      <c r="I84" s="139" t="str">
        <f>VLOOKUP(E84,VIP!$A$2:$O12083,8,FALSE)</f>
        <v>Si</v>
      </c>
      <c r="J84" s="139" t="str">
        <f>VLOOKUP(E84,VIP!$A$2:$O12033,8,FALSE)</f>
        <v>Si</v>
      </c>
      <c r="K84" s="139" t="str">
        <f>VLOOKUP(E84,VIP!$A$2:$O15607,6,0)</f>
        <v>NO</v>
      </c>
      <c r="L84" s="131" t="s">
        <v>2410</v>
      </c>
      <c r="M84" s="160" t="s">
        <v>2535</v>
      </c>
      <c r="N84" s="95" t="s">
        <v>2444</v>
      </c>
      <c r="O84" s="139" t="s">
        <v>2646</v>
      </c>
      <c r="P84" s="139"/>
      <c r="Q84" s="161">
        <v>44429.549305555556</v>
      </c>
    </row>
    <row r="85" spans="1:17" s="123" customFormat="1" ht="18" x14ac:dyDescent="0.25">
      <c r="A85" s="139" t="str">
        <f>VLOOKUP(E85,'LISTADO ATM'!$A$2:$C$901,3,0)</f>
        <v>DISTRITO NACIONAL</v>
      </c>
      <c r="B85" s="134" t="s">
        <v>2684</v>
      </c>
      <c r="C85" s="96">
        <v>44428.669965277775</v>
      </c>
      <c r="D85" s="96" t="s">
        <v>2460</v>
      </c>
      <c r="E85" s="134">
        <v>378</v>
      </c>
      <c r="F85" s="139" t="str">
        <f>VLOOKUP(E85,VIP!$A$2:$O15205,2,0)</f>
        <v>DRBR378</v>
      </c>
      <c r="G85" s="139" t="str">
        <f>VLOOKUP(E85,'LISTADO ATM'!$A$2:$B$900,2,0)</f>
        <v>ATM UNP Villa Flores</v>
      </c>
      <c r="H85" s="139" t="str">
        <f>VLOOKUP(E85,VIP!$A$2:$O20166,7,FALSE)</f>
        <v>N/A</v>
      </c>
      <c r="I85" s="139" t="str">
        <f>VLOOKUP(E85,VIP!$A$2:$O12131,8,FALSE)</f>
        <v>N/A</v>
      </c>
      <c r="J85" s="139" t="str">
        <f>VLOOKUP(E85,VIP!$A$2:$O12081,8,FALSE)</f>
        <v>N/A</v>
      </c>
      <c r="K85" s="139" t="str">
        <f>VLOOKUP(E85,VIP!$A$2:$O15655,6,0)</f>
        <v>N/A</v>
      </c>
      <c r="L85" s="131" t="s">
        <v>2410</v>
      </c>
      <c r="M85" s="160" t="s">
        <v>2535</v>
      </c>
      <c r="N85" s="95" t="s">
        <v>2444</v>
      </c>
      <c r="O85" s="139" t="s">
        <v>2646</v>
      </c>
      <c r="P85" s="139"/>
      <c r="Q85" s="161">
        <v>44429.55</v>
      </c>
    </row>
    <row r="86" spans="1:17" s="123" customFormat="1" ht="18" x14ac:dyDescent="0.25">
      <c r="A86" s="139" t="str">
        <f>VLOOKUP(E86,'LISTADO ATM'!$A$2:$C$901,3,0)</f>
        <v>DISTRITO NACIONAL</v>
      </c>
      <c r="B86" s="134">
        <v>3335996353</v>
      </c>
      <c r="C86" s="96">
        <v>44429.430659722224</v>
      </c>
      <c r="D86" s="96" t="s">
        <v>2441</v>
      </c>
      <c r="E86" s="134">
        <v>590</v>
      </c>
      <c r="F86" s="139" t="str">
        <f>VLOOKUP(E86,VIP!$A$2:$O15240,2,0)</f>
        <v>DRBR177</v>
      </c>
      <c r="G86" s="139" t="str">
        <f>VLOOKUP(E86,'LISTADO ATM'!$A$2:$B$900,2,0)</f>
        <v xml:space="preserve">ATM Olé Aut. Las Américas </v>
      </c>
      <c r="H86" s="139" t="str">
        <f>VLOOKUP(E86,VIP!$A$2:$O20201,7,FALSE)</f>
        <v>Si</v>
      </c>
      <c r="I86" s="139" t="str">
        <f>VLOOKUP(E86,VIP!$A$2:$O12166,8,FALSE)</f>
        <v>Si</v>
      </c>
      <c r="J86" s="139" t="str">
        <f>VLOOKUP(E86,VIP!$A$2:$O12116,8,FALSE)</f>
        <v>Si</v>
      </c>
      <c r="K86" s="139" t="str">
        <f>VLOOKUP(E86,VIP!$A$2:$O15690,6,0)</f>
        <v>SI</v>
      </c>
      <c r="L86" s="131" t="s">
        <v>2410</v>
      </c>
      <c r="M86" s="160" t="s">
        <v>2535</v>
      </c>
      <c r="N86" s="95" t="s">
        <v>2444</v>
      </c>
      <c r="O86" s="139" t="s">
        <v>2445</v>
      </c>
      <c r="P86" s="139"/>
      <c r="Q86" s="161">
        <v>44429.55</v>
      </c>
    </row>
    <row r="87" spans="1:17" s="123" customFormat="1" ht="18" x14ac:dyDescent="0.25">
      <c r="A87" s="139" t="str">
        <f>VLOOKUP(E87,'LISTADO ATM'!$A$2:$C$901,3,0)</f>
        <v>NORTE</v>
      </c>
      <c r="B87" s="134" t="s">
        <v>2722</v>
      </c>
      <c r="C87" s="96">
        <v>44429.068148148152</v>
      </c>
      <c r="D87" s="96" t="s">
        <v>2613</v>
      </c>
      <c r="E87" s="134">
        <v>754</v>
      </c>
      <c r="F87" s="139" t="str">
        <f>VLOOKUP(E87,VIP!$A$2:$O15210,2,0)</f>
        <v>DRBR754</v>
      </c>
      <c r="G87" s="139" t="str">
        <f>VLOOKUP(E87,'LISTADO ATM'!$A$2:$B$900,2,0)</f>
        <v xml:space="preserve">ATM Autobanco Oficina Licey al Medio </v>
      </c>
      <c r="H87" s="139" t="str">
        <f>VLOOKUP(E87,VIP!$A$2:$O20171,7,FALSE)</f>
        <v>Si</v>
      </c>
      <c r="I87" s="139" t="str">
        <f>VLOOKUP(E87,VIP!$A$2:$O12136,8,FALSE)</f>
        <v>Si</v>
      </c>
      <c r="J87" s="139" t="str">
        <f>VLOOKUP(E87,VIP!$A$2:$O12086,8,FALSE)</f>
        <v>Si</v>
      </c>
      <c r="K87" s="139" t="str">
        <f>VLOOKUP(E87,VIP!$A$2:$O15660,6,0)</f>
        <v>NO</v>
      </c>
      <c r="L87" s="131" t="s">
        <v>2410</v>
      </c>
      <c r="M87" s="160" t="s">
        <v>2535</v>
      </c>
      <c r="N87" s="95" t="s">
        <v>2444</v>
      </c>
      <c r="O87" s="139" t="s">
        <v>2614</v>
      </c>
      <c r="P87" s="139"/>
      <c r="Q87" s="161">
        <v>44429.550694444442</v>
      </c>
    </row>
    <row r="88" spans="1:17" s="123" customFormat="1" ht="18" x14ac:dyDescent="0.25">
      <c r="A88" s="139" t="str">
        <f>VLOOKUP(E88,'LISTADO ATM'!$A$2:$C$901,3,0)</f>
        <v>SUR</v>
      </c>
      <c r="B88" s="134">
        <v>3335996358</v>
      </c>
      <c r="C88" s="96">
        <v>44429.435844907406</v>
      </c>
      <c r="D88" s="96" t="s">
        <v>2460</v>
      </c>
      <c r="E88" s="134">
        <v>616</v>
      </c>
      <c r="F88" s="139" t="str">
        <f>VLOOKUP(E88,VIP!$A$2:$O15260,2,0)</f>
        <v>DRBR187</v>
      </c>
      <c r="G88" s="139" t="str">
        <f>VLOOKUP(E88,'LISTADO ATM'!$A$2:$B$900,2,0)</f>
        <v xml:space="preserve">ATM 5ta. Brigada Barahona </v>
      </c>
      <c r="H88" s="139" t="str">
        <f>VLOOKUP(E88,VIP!$A$2:$O20221,7,FALSE)</f>
        <v>Si</v>
      </c>
      <c r="I88" s="139" t="str">
        <f>VLOOKUP(E88,VIP!$A$2:$O12186,8,FALSE)</f>
        <v>Si</v>
      </c>
      <c r="J88" s="139" t="str">
        <f>VLOOKUP(E88,VIP!$A$2:$O12136,8,FALSE)</f>
        <v>Si</v>
      </c>
      <c r="K88" s="139" t="str">
        <f>VLOOKUP(E88,VIP!$A$2:$O15710,6,0)</f>
        <v>NO</v>
      </c>
      <c r="L88" s="131" t="s">
        <v>2410</v>
      </c>
      <c r="M88" s="160" t="s">
        <v>2535</v>
      </c>
      <c r="N88" s="95" t="s">
        <v>2444</v>
      </c>
      <c r="O88" s="139" t="s">
        <v>2461</v>
      </c>
      <c r="P88" s="139"/>
      <c r="Q88" s="161">
        <v>44429.551388888889</v>
      </c>
    </row>
    <row r="89" spans="1:17" s="123" customFormat="1" ht="18" x14ac:dyDescent="0.25">
      <c r="A89" s="139" t="str">
        <f>VLOOKUP(E89,'LISTADO ATM'!$A$2:$C$901,3,0)</f>
        <v>NORTE</v>
      </c>
      <c r="B89" s="134">
        <v>3335996360</v>
      </c>
      <c r="C89" s="96">
        <v>44429.437893518516</v>
      </c>
      <c r="D89" s="96" t="s">
        <v>2460</v>
      </c>
      <c r="E89" s="134">
        <v>687</v>
      </c>
      <c r="F89" s="139" t="str">
        <f>VLOOKUP(E89,VIP!$A$2:$O15258,2,0)</f>
        <v>DRBR687</v>
      </c>
      <c r="G89" s="139" t="str">
        <f>VLOOKUP(E89,'LISTADO ATM'!$A$2:$B$900,2,0)</f>
        <v>ATM Oficina Monterrico II</v>
      </c>
      <c r="H89" s="139" t="str">
        <f>VLOOKUP(E89,VIP!$A$2:$O20219,7,FALSE)</f>
        <v>NO</v>
      </c>
      <c r="I89" s="139" t="str">
        <f>VLOOKUP(E89,VIP!$A$2:$O12184,8,FALSE)</f>
        <v>NO</v>
      </c>
      <c r="J89" s="139" t="str">
        <f>VLOOKUP(E89,VIP!$A$2:$O12134,8,FALSE)</f>
        <v>NO</v>
      </c>
      <c r="K89" s="139" t="str">
        <f>VLOOKUP(E89,VIP!$A$2:$O15708,6,0)</f>
        <v>SI</v>
      </c>
      <c r="L89" s="131" t="s">
        <v>2410</v>
      </c>
      <c r="M89" s="160" t="s">
        <v>2535</v>
      </c>
      <c r="N89" s="95" t="s">
        <v>2444</v>
      </c>
      <c r="O89" s="139" t="s">
        <v>2461</v>
      </c>
      <c r="P89" s="139"/>
      <c r="Q89" s="161">
        <v>44429.551388888889</v>
      </c>
    </row>
    <row r="90" spans="1:17" s="123" customFormat="1" ht="18" x14ac:dyDescent="0.25">
      <c r="A90" s="139" t="str">
        <f>VLOOKUP(E90,'LISTADO ATM'!$A$2:$C$901,3,0)</f>
        <v>DISTRITO NACIONAL</v>
      </c>
      <c r="B90" s="134" t="s">
        <v>2738</v>
      </c>
      <c r="C90" s="96">
        <v>44429.225856481484</v>
      </c>
      <c r="D90" s="96" t="s">
        <v>2441</v>
      </c>
      <c r="E90" s="134">
        <v>706</v>
      </c>
      <c r="F90" s="139" t="str">
        <f>VLOOKUP(E90,VIP!$A$2:$O15236,2,0)</f>
        <v>DRBR706</v>
      </c>
      <c r="G90" s="139" t="str">
        <f>VLOOKUP(E90,'LISTADO ATM'!$A$2:$B$900,2,0)</f>
        <v xml:space="preserve">ATM S/M Pristine </v>
      </c>
      <c r="H90" s="139" t="str">
        <f>VLOOKUP(E90,VIP!$A$2:$O20197,7,FALSE)</f>
        <v>Si</v>
      </c>
      <c r="I90" s="139" t="str">
        <f>VLOOKUP(E90,VIP!$A$2:$O12162,8,FALSE)</f>
        <v>Si</v>
      </c>
      <c r="J90" s="139" t="str">
        <f>VLOOKUP(E90,VIP!$A$2:$O12112,8,FALSE)</f>
        <v>Si</v>
      </c>
      <c r="K90" s="139" t="str">
        <f>VLOOKUP(E90,VIP!$A$2:$O15686,6,0)</f>
        <v>NO</v>
      </c>
      <c r="L90" s="131" t="s">
        <v>2410</v>
      </c>
      <c r="M90" s="160" t="s">
        <v>2535</v>
      </c>
      <c r="N90" s="95" t="s">
        <v>2444</v>
      </c>
      <c r="O90" s="139" t="s">
        <v>2445</v>
      </c>
      <c r="P90" s="139"/>
      <c r="Q90" s="161">
        <v>44429.551388888889</v>
      </c>
    </row>
    <row r="91" spans="1:17" s="123" customFormat="1" ht="18" x14ac:dyDescent="0.25">
      <c r="A91" s="139" t="str">
        <f>VLOOKUP(E91,'LISTADO ATM'!$A$2:$C$901,3,0)</f>
        <v>DISTRITO NACIONAL</v>
      </c>
      <c r="B91" s="134">
        <v>3335996354</v>
      </c>
      <c r="C91" s="96">
        <v>44429.432245370372</v>
      </c>
      <c r="D91" s="96" t="s">
        <v>2441</v>
      </c>
      <c r="E91" s="134">
        <v>227</v>
      </c>
      <c r="F91" s="139" t="str">
        <f>VLOOKUP(E91,VIP!$A$2:$O15263,2,0)</f>
        <v>DRBR227</v>
      </c>
      <c r="G91" s="139" t="str">
        <f>VLOOKUP(E91,'LISTADO ATM'!$A$2:$B$900,2,0)</f>
        <v xml:space="preserve">ATM S/M Bravo Av. Enriquillo </v>
      </c>
      <c r="H91" s="139" t="str">
        <f>VLOOKUP(E91,VIP!$A$2:$O20224,7,FALSE)</f>
        <v>Si</v>
      </c>
      <c r="I91" s="139" t="str">
        <f>VLOOKUP(E91,VIP!$A$2:$O12189,8,FALSE)</f>
        <v>Si</v>
      </c>
      <c r="J91" s="139" t="str">
        <f>VLOOKUP(E91,VIP!$A$2:$O12139,8,FALSE)</f>
        <v>Si</v>
      </c>
      <c r="K91" s="139" t="str">
        <f>VLOOKUP(E91,VIP!$A$2:$O15713,6,0)</f>
        <v>NO</v>
      </c>
      <c r="L91" s="131" t="s">
        <v>2410</v>
      </c>
      <c r="M91" s="160" t="s">
        <v>2535</v>
      </c>
      <c r="N91" s="95" t="s">
        <v>2444</v>
      </c>
      <c r="O91" s="139" t="s">
        <v>2445</v>
      </c>
      <c r="P91" s="139"/>
      <c r="Q91" s="161">
        <v>44429.552083333336</v>
      </c>
    </row>
    <row r="92" spans="1:17" s="123" customFormat="1" ht="18" x14ac:dyDescent="0.25">
      <c r="A92" s="139" t="str">
        <f>VLOOKUP(E92,'LISTADO ATM'!$A$2:$C$901,3,0)</f>
        <v>ESTE</v>
      </c>
      <c r="B92" s="134" t="s">
        <v>2669</v>
      </c>
      <c r="C92" s="96">
        <v>44428.786296296297</v>
      </c>
      <c r="D92" s="96" t="s">
        <v>2460</v>
      </c>
      <c r="E92" s="134">
        <v>660</v>
      </c>
      <c r="F92" s="139" t="str">
        <f>VLOOKUP(E92,VIP!$A$2:$O15179,2,0)</f>
        <v>DRBR660</v>
      </c>
      <c r="G92" s="139" t="str">
        <f>VLOOKUP(E92,'LISTADO ATM'!$A$2:$B$900,2,0)</f>
        <v>ATM Romana Norte II</v>
      </c>
      <c r="H92" s="139" t="str">
        <f>VLOOKUP(E92,VIP!$A$2:$O20140,7,FALSE)</f>
        <v>N/A</v>
      </c>
      <c r="I92" s="139" t="str">
        <f>VLOOKUP(E92,VIP!$A$2:$O12105,8,FALSE)</f>
        <v>N/A</v>
      </c>
      <c r="J92" s="139" t="str">
        <f>VLOOKUP(E92,VIP!$A$2:$O12055,8,FALSE)</f>
        <v>N/A</v>
      </c>
      <c r="K92" s="139" t="str">
        <f>VLOOKUP(E92,VIP!$A$2:$O15629,6,0)</f>
        <v>N/A</v>
      </c>
      <c r="L92" s="131" t="s">
        <v>2410</v>
      </c>
      <c r="M92" s="160" t="s">
        <v>2535</v>
      </c>
      <c r="N92" s="95" t="s">
        <v>2444</v>
      </c>
      <c r="O92" s="139" t="s">
        <v>2461</v>
      </c>
      <c r="P92" s="139"/>
      <c r="Q92" s="161">
        <v>44429.554166666669</v>
      </c>
    </row>
    <row r="93" spans="1:17" s="123" customFormat="1" ht="18" x14ac:dyDescent="0.25">
      <c r="A93" s="139" t="str">
        <f>VLOOKUP(E93,'LISTADO ATM'!$A$2:$C$901,3,0)</f>
        <v>DISTRITO NACIONAL</v>
      </c>
      <c r="B93" s="134">
        <v>3335996429</v>
      </c>
      <c r="C93" s="96">
        <v>44429.512673611112</v>
      </c>
      <c r="D93" s="96" t="s">
        <v>2441</v>
      </c>
      <c r="E93" s="134">
        <v>435</v>
      </c>
      <c r="F93" s="139" t="str">
        <f>VLOOKUP(E93,VIP!$A$2:$O15278,2,0)</f>
        <v>DRBR435</v>
      </c>
      <c r="G93" s="139" t="str">
        <f>VLOOKUP(E93,'LISTADO ATM'!$A$2:$B$900,2,0)</f>
        <v xml:space="preserve">ATM Autobanco Torre I </v>
      </c>
      <c r="H93" s="139" t="str">
        <f>VLOOKUP(E93,VIP!$A$2:$O20239,7,FALSE)</f>
        <v>Si</v>
      </c>
      <c r="I93" s="139" t="str">
        <f>VLOOKUP(E93,VIP!$A$2:$O12204,8,FALSE)</f>
        <v>Si</v>
      </c>
      <c r="J93" s="139" t="str">
        <f>VLOOKUP(E93,VIP!$A$2:$O12154,8,FALSE)</f>
        <v>Si</v>
      </c>
      <c r="K93" s="139" t="str">
        <f>VLOOKUP(E93,VIP!$A$2:$O15728,6,0)</f>
        <v>SI</v>
      </c>
      <c r="L93" s="131" t="s">
        <v>2410</v>
      </c>
      <c r="M93" s="160" t="s">
        <v>2535</v>
      </c>
      <c r="N93" s="95" t="s">
        <v>2444</v>
      </c>
      <c r="O93" s="139" t="s">
        <v>2445</v>
      </c>
      <c r="P93" s="139"/>
      <c r="Q93" s="161">
        <v>44429.625</v>
      </c>
    </row>
    <row r="94" spans="1:17" s="123" customFormat="1" ht="18" x14ac:dyDescent="0.25">
      <c r="A94" s="139" t="str">
        <f>VLOOKUP(E94,'LISTADO ATM'!$A$2:$C$901,3,0)</f>
        <v>DISTRITO NACIONAL</v>
      </c>
      <c r="B94" s="134">
        <v>3335996442</v>
      </c>
      <c r="C94" s="96">
        <v>44429.519050925926</v>
      </c>
      <c r="D94" s="96" t="s">
        <v>2441</v>
      </c>
      <c r="E94" s="134">
        <v>14</v>
      </c>
      <c r="F94" s="139" t="str">
        <f>VLOOKUP(E94,VIP!$A$2:$O15275,2,0)</f>
        <v>DRBR014</v>
      </c>
      <c r="G94" s="139" t="str">
        <f>VLOOKUP(E94,'LISTADO ATM'!$A$2:$B$900,2,0)</f>
        <v xml:space="preserve">ATM Oficina Aeropuerto Las Américas I </v>
      </c>
      <c r="H94" s="139" t="str">
        <f>VLOOKUP(E94,VIP!$A$2:$O20236,7,FALSE)</f>
        <v>Si</v>
      </c>
      <c r="I94" s="139" t="str">
        <f>VLOOKUP(E94,VIP!$A$2:$O12201,8,FALSE)</f>
        <v>Si</v>
      </c>
      <c r="J94" s="139" t="str">
        <f>VLOOKUP(E94,VIP!$A$2:$O12151,8,FALSE)</f>
        <v>Si</v>
      </c>
      <c r="K94" s="139" t="str">
        <f>VLOOKUP(E94,VIP!$A$2:$O15725,6,0)</f>
        <v>NO</v>
      </c>
      <c r="L94" s="131" t="s">
        <v>2410</v>
      </c>
      <c r="M94" s="160" t="s">
        <v>2535</v>
      </c>
      <c r="N94" s="95" t="s">
        <v>2444</v>
      </c>
      <c r="O94" s="139" t="s">
        <v>2445</v>
      </c>
      <c r="P94" s="139"/>
      <c r="Q94" s="161">
        <v>44429.626388888886</v>
      </c>
    </row>
    <row r="95" spans="1:17" s="123" customFormat="1" ht="18" x14ac:dyDescent="0.25">
      <c r="A95" s="139" t="str">
        <f>VLOOKUP(E95,'LISTADO ATM'!$A$2:$C$901,3,0)</f>
        <v>DISTRITO NACIONAL</v>
      </c>
      <c r="B95" s="134">
        <v>3335996405</v>
      </c>
      <c r="C95" s="96">
        <v>44429.491875</v>
      </c>
      <c r="D95" s="96" t="s">
        <v>2441</v>
      </c>
      <c r="E95" s="134">
        <v>971</v>
      </c>
      <c r="F95" s="139" t="str">
        <f>VLOOKUP(E95,VIP!$A$2:$O15287,2,0)</f>
        <v>DRBR24U</v>
      </c>
      <c r="G95" s="139" t="str">
        <f>VLOOKUP(E95,'LISTADO ATM'!$A$2:$B$900,2,0)</f>
        <v xml:space="preserve">ATM Club Banreservas I </v>
      </c>
      <c r="H95" s="139" t="str">
        <f>VLOOKUP(E95,VIP!$A$2:$O20248,7,FALSE)</f>
        <v>Si</v>
      </c>
      <c r="I95" s="139" t="str">
        <f>VLOOKUP(E95,VIP!$A$2:$O12213,8,FALSE)</f>
        <v>Si</v>
      </c>
      <c r="J95" s="139" t="str">
        <f>VLOOKUP(E95,VIP!$A$2:$O12163,8,FALSE)</f>
        <v>Si</v>
      </c>
      <c r="K95" s="139" t="str">
        <f>VLOOKUP(E95,VIP!$A$2:$O15737,6,0)</f>
        <v>NO</v>
      </c>
      <c r="L95" s="131" t="s">
        <v>2410</v>
      </c>
      <c r="M95" s="160" t="s">
        <v>2535</v>
      </c>
      <c r="N95" s="95" t="s">
        <v>2444</v>
      </c>
      <c r="O95" s="139" t="s">
        <v>2445</v>
      </c>
      <c r="P95" s="139"/>
      <c r="Q95" s="161">
        <v>44429.626388888886</v>
      </c>
    </row>
    <row r="96" spans="1:17" s="123" customFormat="1" ht="18" x14ac:dyDescent="0.25">
      <c r="A96" s="139" t="str">
        <f>VLOOKUP(E96,'LISTADO ATM'!$A$2:$C$901,3,0)</f>
        <v>DISTRITO NACIONAL</v>
      </c>
      <c r="B96" s="134">
        <v>3335996406</v>
      </c>
      <c r="C96" s="96">
        <v>44429.493287037039</v>
      </c>
      <c r="D96" s="96" t="s">
        <v>2441</v>
      </c>
      <c r="E96" s="134">
        <v>958</v>
      </c>
      <c r="F96" s="139" t="str">
        <f>VLOOKUP(E96,VIP!$A$2:$O15286,2,0)</f>
        <v>DRBR958</v>
      </c>
      <c r="G96" s="139" t="str">
        <f>VLOOKUP(E96,'LISTADO ATM'!$A$2:$B$900,2,0)</f>
        <v xml:space="preserve">ATM Olé Aut. San Isidro </v>
      </c>
      <c r="H96" s="139" t="str">
        <f>VLOOKUP(E96,VIP!$A$2:$O20247,7,FALSE)</f>
        <v>Si</v>
      </c>
      <c r="I96" s="139" t="str">
        <f>VLOOKUP(E96,VIP!$A$2:$O12212,8,FALSE)</f>
        <v>Si</v>
      </c>
      <c r="J96" s="139" t="str">
        <f>VLOOKUP(E96,VIP!$A$2:$O12162,8,FALSE)</f>
        <v>Si</v>
      </c>
      <c r="K96" s="139" t="str">
        <f>VLOOKUP(E96,VIP!$A$2:$O15736,6,0)</f>
        <v>NO</v>
      </c>
      <c r="L96" s="131" t="s">
        <v>2410</v>
      </c>
      <c r="M96" s="160" t="s">
        <v>2535</v>
      </c>
      <c r="N96" s="95" t="s">
        <v>2444</v>
      </c>
      <c r="O96" s="139" t="s">
        <v>2445</v>
      </c>
      <c r="P96" s="139"/>
      <c r="Q96" s="161">
        <v>44429.62777777778</v>
      </c>
    </row>
    <row r="97" spans="1:17" s="123" customFormat="1" ht="18" x14ac:dyDescent="0.25">
      <c r="A97" s="139" t="str">
        <f>VLOOKUP(E97,'LISTADO ATM'!$A$2:$C$901,3,0)</f>
        <v>SUR</v>
      </c>
      <c r="B97" s="134" t="s">
        <v>2645</v>
      </c>
      <c r="C97" s="96">
        <v>44428.342604166668</v>
      </c>
      <c r="D97" s="96" t="s">
        <v>2441</v>
      </c>
      <c r="E97" s="134">
        <v>751</v>
      </c>
      <c r="F97" s="139" t="str">
        <f>VLOOKUP(E97,VIP!$A$2:$O15173,2,0)</f>
        <v>DRBR751</v>
      </c>
      <c r="G97" s="139" t="str">
        <f>VLOOKUP(E97,'LISTADO ATM'!$A$2:$B$900,2,0)</f>
        <v>ATM Eco Petroleo Camilo</v>
      </c>
      <c r="H97" s="139" t="str">
        <f>VLOOKUP(E97,VIP!$A$2:$O20134,7,FALSE)</f>
        <v>N/A</v>
      </c>
      <c r="I97" s="139" t="str">
        <f>VLOOKUP(E97,VIP!$A$2:$O12099,8,FALSE)</f>
        <v>N/A</v>
      </c>
      <c r="J97" s="139" t="str">
        <f>VLOOKUP(E97,VIP!$A$2:$O12049,8,FALSE)</f>
        <v>N/A</v>
      </c>
      <c r="K97" s="139" t="str">
        <f>VLOOKUP(E97,VIP!$A$2:$O15623,6,0)</f>
        <v>N/A</v>
      </c>
      <c r="L97" s="131" t="s">
        <v>2410</v>
      </c>
      <c r="M97" s="160" t="s">
        <v>2535</v>
      </c>
      <c r="N97" s="95" t="s">
        <v>2444</v>
      </c>
      <c r="O97" s="139" t="s">
        <v>2445</v>
      </c>
      <c r="P97" s="139"/>
      <c r="Q97" s="161" t="s">
        <v>2795</v>
      </c>
    </row>
    <row r="98" spans="1:17" s="123" customFormat="1" ht="18" x14ac:dyDescent="0.25">
      <c r="A98" s="139" t="str">
        <f>VLOOKUP(E98,'LISTADO ATM'!$A$2:$C$901,3,0)</f>
        <v>DISTRITO NACIONAL</v>
      </c>
      <c r="B98" s="134">
        <v>3335996355</v>
      </c>
      <c r="C98" s="96">
        <v>44429.43341435185</v>
      </c>
      <c r="D98" s="96" t="s">
        <v>2441</v>
      </c>
      <c r="E98" s="134">
        <v>183</v>
      </c>
      <c r="F98" s="139" t="str">
        <f>VLOOKUP(E98,VIP!$A$2:$O15262,2,0)</f>
        <v>DRBR183</v>
      </c>
      <c r="G98" s="139" t="str">
        <f>VLOOKUP(E98,'LISTADO ATM'!$A$2:$B$900,2,0)</f>
        <v>ATM Estación Nativa Km. 22 Aut. Duarte.</v>
      </c>
      <c r="H98" s="139" t="str">
        <f>VLOOKUP(E98,VIP!$A$2:$O20223,7,FALSE)</f>
        <v>N/A</v>
      </c>
      <c r="I98" s="139" t="str">
        <f>VLOOKUP(E98,VIP!$A$2:$O12188,8,FALSE)</f>
        <v>N/A</v>
      </c>
      <c r="J98" s="139" t="str">
        <f>VLOOKUP(E98,VIP!$A$2:$O12138,8,FALSE)</f>
        <v>N/A</v>
      </c>
      <c r="K98" s="139" t="str">
        <f>VLOOKUP(E98,VIP!$A$2:$O15712,6,0)</f>
        <v>N/A</v>
      </c>
      <c r="L98" s="131" t="s">
        <v>2410</v>
      </c>
      <c r="M98" s="160" t="s">
        <v>2535</v>
      </c>
      <c r="N98" s="95" t="s">
        <v>2444</v>
      </c>
      <c r="O98" s="139" t="s">
        <v>2445</v>
      </c>
      <c r="P98" s="139"/>
      <c r="Q98" s="161" t="s">
        <v>2808</v>
      </c>
    </row>
    <row r="99" spans="1:17" s="123" customFormat="1" ht="18" x14ac:dyDescent="0.25">
      <c r="A99" s="139" t="str">
        <f>VLOOKUP(E99,'LISTADO ATM'!$A$2:$C$901,3,0)</f>
        <v>DISTRITO NACIONAL</v>
      </c>
      <c r="B99" s="134">
        <v>3335996356</v>
      </c>
      <c r="C99" s="96">
        <v>44429.434432870374</v>
      </c>
      <c r="D99" s="96" t="s">
        <v>2460</v>
      </c>
      <c r="E99" s="134">
        <v>973</v>
      </c>
      <c r="F99" s="139" t="str">
        <f>VLOOKUP(E99,VIP!$A$2:$O15261,2,0)</f>
        <v>DRBR912</v>
      </c>
      <c r="G99" s="139" t="str">
        <f>VLOOKUP(E99,'LISTADO ATM'!$A$2:$B$900,2,0)</f>
        <v xml:space="preserve">ATM Oficina Sabana de la Mar </v>
      </c>
      <c r="H99" s="139" t="str">
        <f>VLOOKUP(E99,VIP!$A$2:$O20222,7,FALSE)</f>
        <v>Si</v>
      </c>
      <c r="I99" s="139" t="str">
        <f>VLOOKUP(E99,VIP!$A$2:$O12187,8,FALSE)</f>
        <v>Si</v>
      </c>
      <c r="J99" s="139" t="str">
        <f>VLOOKUP(E99,VIP!$A$2:$O12137,8,FALSE)</f>
        <v>Si</v>
      </c>
      <c r="K99" s="139" t="str">
        <f>VLOOKUP(E99,VIP!$A$2:$O15711,6,0)</f>
        <v>NO</v>
      </c>
      <c r="L99" s="131" t="s">
        <v>2410</v>
      </c>
      <c r="M99" s="160" t="s">
        <v>2535</v>
      </c>
      <c r="N99" s="95" t="s">
        <v>2444</v>
      </c>
      <c r="O99" s="139" t="s">
        <v>2461</v>
      </c>
      <c r="P99" s="139"/>
      <c r="Q99" s="161" t="s">
        <v>2808</v>
      </c>
    </row>
    <row r="100" spans="1:17" s="123" customFormat="1" ht="18" x14ac:dyDescent="0.25">
      <c r="A100" s="139" t="str">
        <f>VLOOKUP(E100,'LISTADO ATM'!$A$2:$C$901,3,0)</f>
        <v>DISTRITO NACIONAL</v>
      </c>
      <c r="B100" s="134">
        <v>3335996426</v>
      </c>
      <c r="C100" s="96">
        <v>44429.511574074073</v>
      </c>
      <c r="D100" s="96" t="s">
        <v>2441</v>
      </c>
      <c r="E100" s="134">
        <v>566</v>
      </c>
      <c r="F100" s="139" t="str">
        <f>VLOOKUP(E100,VIP!$A$2:$O15280,2,0)</f>
        <v>DRBR508</v>
      </c>
      <c r="G100" s="139" t="str">
        <f>VLOOKUP(E100,'LISTADO ATM'!$A$2:$B$900,2,0)</f>
        <v xml:space="preserve">ATM Hiper Olé Aut. Duarte </v>
      </c>
      <c r="H100" s="139" t="str">
        <f>VLOOKUP(E100,VIP!$A$2:$O20241,7,FALSE)</f>
        <v>Si</v>
      </c>
      <c r="I100" s="139" t="str">
        <f>VLOOKUP(E100,VIP!$A$2:$O12206,8,FALSE)</f>
        <v>Si</v>
      </c>
      <c r="J100" s="139" t="str">
        <f>VLOOKUP(E100,VIP!$A$2:$O12156,8,FALSE)</f>
        <v>Si</v>
      </c>
      <c r="K100" s="139" t="str">
        <f>VLOOKUP(E100,VIP!$A$2:$O15730,6,0)</f>
        <v>NO</v>
      </c>
      <c r="L100" s="131" t="s">
        <v>2410</v>
      </c>
      <c r="M100" s="160" t="s">
        <v>2535</v>
      </c>
      <c r="N100" s="95" t="s">
        <v>2444</v>
      </c>
      <c r="O100" s="139" t="s">
        <v>2445</v>
      </c>
      <c r="P100" s="139"/>
      <c r="Q100" s="161" t="s">
        <v>2810</v>
      </c>
    </row>
    <row r="101" spans="1:17" s="123" customFormat="1" ht="18" x14ac:dyDescent="0.25">
      <c r="A101" s="139" t="str">
        <f>VLOOKUP(E101,'LISTADO ATM'!$A$2:$C$901,3,0)</f>
        <v>DISTRITO NACIONAL</v>
      </c>
      <c r="B101" s="134" t="s">
        <v>2733</v>
      </c>
      <c r="C101" s="96">
        <v>44429.026493055557</v>
      </c>
      <c r="D101" s="96" t="s">
        <v>2441</v>
      </c>
      <c r="E101" s="134">
        <v>235</v>
      </c>
      <c r="F101" s="139" t="str">
        <f>VLOOKUP(E101,VIP!$A$2:$O15221,2,0)</f>
        <v>DRBR235</v>
      </c>
      <c r="G101" s="139" t="str">
        <f>VLOOKUP(E101,'LISTADO ATM'!$A$2:$B$900,2,0)</f>
        <v xml:space="preserve">ATM Oficina Multicentro La Sirena San Isidro </v>
      </c>
      <c r="H101" s="139" t="str">
        <f>VLOOKUP(E101,VIP!$A$2:$O20182,7,FALSE)</f>
        <v>Si</v>
      </c>
      <c r="I101" s="139" t="str">
        <f>VLOOKUP(E101,VIP!$A$2:$O12147,8,FALSE)</f>
        <v>Si</v>
      </c>
      <c r="J101" s="139" t="str">
        <f>VLOOKUP(E101,VIP!$A$2:$O12097,8,FALSE)</f>
        <v>Si</v>
      </c>
      <c r="K101" s="139" t="str">
        <f>VLOOKUP(E101,VIP!$A$2:$O15671,6,0)</f>
        <v>SI</v>
      </c>
      <c r="L101" s="131" t="s">
        <v>2410</v>
      </c>
      <c r="M101" s="160" t="s">
        <v>2535</v>
      </c>
      <c r="N101" s="95" t="s">
        <v>2444</v>
      </c>
      <c r="O101" s="139" t="s">
        <v>2445</v>
      </c>
      <c r="P101" s="139"/>
      <c r="Q101" s="161" t="s">
        <v>2797</v>
      </c>
    </row>
    <row r="102" spans="1:17" s="123" customFormat="1" ht="18" x14ac:dyDescent="0.25">
      <c r="A102" s="139" t="str">
        <f>VLOOKUP(E102,'LISTADO ATM'!$A$2:$C$901,3,0)</f>
        <v>DISTRITO NACIONAL</v>
      </c>
      <c r="B102" s="134">
        <v>3335996331</v>
      </c>
      <c r="C102" s="96">
        <v>44429.407719907409</v>
      </c>
      <c r="D102" s="96" t="s">
        <v>2441</v>
      </c>
      <c r="E102" s="134">
        <v>415</v>
      </c>
      <c r="F102" s="139" t="str">
        <f>VLOOKUP(E102,VIP!$A$2:$O15241,2,0)</f>
        <v>DRBR415</v>
      </c>
      <c r="G102" s="139" t="str">
        <f>VLOOKUP(E102,'LISTADO ATM'!$A$2:$B$900,2,0)</f>
        <v xml:space="preserve">ATM Autobanco San Martín I </v>
      </c>
      <c r="H102" s="139" t="str">
        <f>VLOOKUP(E102,VIP!$A$2:$O20202,7,FALSE)</f>
        <v>Si</v>
      </c>
      <c r="I102" s="139" t="str">
        <f>VLOOKUP(E102,VIP!$A$2:$O12167,8,FALSE)</f>
        <v>Si</v>
      </c>
      <c r="J102" s="139" t="str">
        <f>VLOOKUP(E102,VIP!$A$2:$O12117,8,FALSE)</f>
        <v>Si</v>
      </c>
      <c r="K102" s="139" t="str">
        <f>VLOOKUP(E102,VIP!$A$2:$O15691,6,0)</f>
        <v>NO</v>
      </c>
      <c r="L102" s="131" t="s">
        <v>2410</v>
      </c>
      <c r="M102" s="160" t="s">
        <v>2535</v>
      </c>
      <c r="N102" s="95" t="s">
        <v>2444</v>
      </c>
      <c r="O102" s="139" t="s">
        <v>2445</v>
      </c>
      <c r="P102" s="139"/>
      <c r="Q102" s="161" t="s">
        <v>2798</v>
      </c>
    </row>
    <row r="103" spans="1:17" s="123" customFormat="1" ht="18" x14ac:dyDescent="0.25">
      <c r="A103" s="139" t="str">
        <f>VLOOKUP(E103,'LISTADO ATM'!$A$2:$C$901,3,0)</f>
        <v>ESTE</v>
      </c>
      <c r="B103" s="134" t="s">
        <v>2725</v>
      </c>
      <c r="C103" s="96">
        <v>44429.057500000003</v>
      </c>
      <c r="D103" s="96" t="s">
        <v>2441</v>
      </c>
      <c r="E103" s="134">
        <v>608</v>
      </c>
      <c r="F103" s="139" t="str">
        <f>VLOOKUP(E103,VIP!$A$2:$O15213,2,0)</f>
        <v>DRBR305</v>
      </c>
      <c r="G103" s="139" t="str">
        <f>VLOOKUP(E103,'LISTADO ATM'!$A$2:$B$900,2,0)</f>
        <v xml:space="preserve">ATM Oficina Jumbo (San Pedro) </v>
      </c>
      <c r="H103" s="139" t="str">
        <f>VLOOKUP(E103,VIP!$A$2:$O20174,7,FALSE)</f>
        <v>Si</v>
      </c>
      <c r="I103" s="139" t="str">
        <f>VLOOKUP(E103,VIP!$A$2:$O12139,8,FALSE)</f>
        <v>Si</v>
      </c>
      <c r="J103" s="139" t="str">
        <f>VLOOKUP(E103,VIP!$A$2:$O12089,8,FALSE)</f>
        <v>Si</v>
      </c>
      <c r="K103" s="139" t="str">
        <f>VLOOKUP(E103,VIP!$A$2:$O15663,6,0)</f>
        <v>SI</v>
      </c>
      <c r="L103" s="131" t="s">
        <v>2410</v>
      </c>
      <c r="M103" s="160" t="s">
        <v>2535</v>
      </c>
      <c r="N103" s="95" t="s">
        <v>2444</v>
      </c>
      <c r="O103" s="139" t="s">
        <v>2445</v>
      </c>
      <c r="P103" s="139"/>
      <c r="Q103" s="161" t="s">
        <v>2798</v>
      </c>
    </row>
    <row r="104" spans="1:17" s="123" customFormat="1" ht="18" x14ac:dyDescent="0.25">
      <c r="A104" s="139" t="str">
        <f>VLOOKUP(E104,'LISTADO ATM'!$A$2:$C$901,3,0)</f>
        <v>DISTRITO NACIONAL</v>
      </c>
      <c r="B104" s="134">
        <v>3335996320</v>
      </c>
      <c r="C104" s="96">
        <v>44429.399502314816</v>
      </c>
      <c r="D104" s="96" t="s">
        <v>2441</v>
      </c>
      <c r="E104" s="134">
        <v>738</v>
      </c>
      <c r="F104" s="139" t="str">
        <f>VLOOKUP(E104,VIP!$A$2:$O15244,2,0)</f>
        <v>DRBR24S</v>
      </c>
      <c r="G104" s="139" t="str">
        <f>VLOOKUP(E104,'LISTADO ATM'!$A$2:$B$900,2,0)</f>
        <v xml:space="preserve">ATM Zona Franca Los Alcarrizos </v>
      </c>
      <c r="H104" s="139" t="str">
        <f>VLOOKUP(E104,VIP!$A$2:$O20205,7,FALSE)</f>
        <v>Si</v>
      </c>
      <c r="I104" s="139" t="str">
        <f>VLOOKUP(E104,VIP!$A$2:$O12170,8,FALSE)</f>
        <v>Si</v>
      </c>
      <c r="J104" s="139" t="str">
        <f>VLOOKUP(E104,VIP!$A$2:$O12120,8,FALSE)</f>
        <v>Si</v>
      </c>
      <c r="K104" s="139" t="str">
        <f>VLOOKUP(E104,VIP!$A$2:$O15694,6,0)</f>
        <v>NO</v>
      </c>
      <c r="L104" s="131" t="s">
        <v>2410</v>
      </c>
      <c r="M104" s="160" t="s">
        <v>2535</v>
      </c>
      <c r="N104" s="95" t="s">
        <v>2444</v>
      </c>
      <c r="O104" s="139" t="s">
        <v>2445</v>
      </c>
      <c r="P104" s="139"/>
      <c r="Q104" s="161" t="s">
        <v>2798</v>
      </c>
    </row>
    <row r="105" spans="1:17" s="123" customFormat="1" ht="18" x14ac:dyDescent="0.25">
      <c r="A105" s="139" t="str">
        <f>VLOOKUP(E105,'LISTADO ATM'!$A$2:$C$901,3,0)</f>
        <v>SUR</v>
      </c>
      <c r="B105" s="134" t="s">
        <v>2736</v>
      </c>
      <c r="C105" s="96">
        <v>44429.228194444448</v>
      </c>
      <c r="D105" s="96" t="s">
        <v>2441</v>
      </c>
      <c r="E105" s="134">
        <v>84</v>
      </c>
      <c r="F105" s="139" t="str">
        <f>VLOOKUP(E105,VIP!$A$2:$O15234,2,0)</f>
        <v>DRBR084</v>
      </c>
      <c r="G105" s="139" t="str">
        <f>VLOOKUP(E105,'LISTADO ATM'!$A$2:$B$900,2,0)</f>
        <v xml:space="preserve">ATM Oficina Multicentro Sirena San Cristóbal </v>
      </c>
      <c r="H105" s="139" t="str">
        <f>VLOOKUP(E105,VIP!$A$2:$O20195,7,FALSE)</f>
        <v>Si</v>
      </c>
      <c r="I105" s="139" t="str">
        <f>VLOOKUP(E105,VIP!$A$2:$O12160,8,FALSE)</f>
        <v>Si</v>
      </c>
      <c r="J105" s="139" t="str">
        <f>VLOOKUP(E105,VIP!$A$2:$O12110,8,FALSE)</f>
        <v>Si</v>
      </c>
      <c r="K105" s="139" t="str">
        <f>VLOOKUP(E105,VIP!$A$2:$O15684,6,0)</f>
        <v>SI</v>
      </c>
      <c r="L105" s="131" t="s">
        <v>2410</v>
      </c>
      <c r="M105" s="160" t="s">
        <v>2535</v>
      </c>
      <c r="N105" s="95" t="s">
        <v>2444</v>
      </c>
      <c r="O105" s="139" t="s">
        <v>2445</v>
      </c>
      <c r="P105" s="139"/>
      <c r="Q105" s="161" t="s">
        <v>2801</v>
      </c>
    </row>
    <row r="106" spans="1:17" s="123" customFormat="1" ht="18" x14ac:dyDescent="0.25">
      <c r="A106" s="139" t="str">
        <f>VLOOKUP(E106,'LISTADO ATM'!$A$2:$C$901,3,0)</f>
        <v>DISTRITO NACIONAL</v>
      </c>
      <c r="B106" s="134" t="s">
        <v>2680</v>
      </c>
      <c r="C106" s="96">
        <v>44428.699699074074</v>
      </c>
      <c r="D106" s="96" t="s">
        <v>2441</v>
      </c>
      <c r="E106" s="134">
        <v>407</v>
      </c>
      <c r="F106" s="139" t="str">
        <f>VLOOKUP(E106,VIP!$A$2:$O15198,2,0)</f>
        <v>DRBR407</v>
      </c>
      <c r="G106" s="139" t="str">
        <f>VLOOKUP(E106,'LISTADO ATM'!$A$2:$B$900,2,0)</f>
        <v xml:space="preserve">ATM Multicentro La Sirena Villa Mella </v>
      </c>
      <c r="H106" s="139" t="str">
        <f>VLOOKUP(E106,VIP!$A$2:$O20159,7,FALSE)</f>
        <v>Si</v>
      </c>
      <c r="I106" s="139" t="str">
        <f>VLOOKUP(E106,VIP!$A$2:$O12124,8,FALSE)</f>
        <v>Si</v>
      </c>
      <c r="J106" s="139" t="str">
        <f>VLOOKUP(E106,VIP!$A$2:$O12074,8,FALSE)</f>
        <v>Si</v>
      </c>
      <c r="K106" s="139" t="str">
        <f>VLOOKUP(E106,VIP!$A$2:$O15648,6,0)</f>
        <v>NO</v>
      </c>
      <c r="L106" s="131" t="s">
        <v>2410</v>
      </c>
      <c r="M106" s="160" t="s">
        <v>2535</v>
      </c>
      <c r="N106" s="95" t="s">
        <v>2444</v>
      </c>
      <c r="O106" s="139" t="s">
        <v>2445</v>
      </c>
      <c r="P106" s="139"/>
      <c r="Q106" s="161" t="s">
        <v>2803</v>
      </c>
    </row>
    <row r="107" spans="1:17" s="123" customFormat="1" ht="18" x14ac:dyDescent="0.25">
      <c r="A107" s="139" t="str">
        <f>VLOOKUP(E107,'LISTADO ATM'!$A$2:$C$901,3,0)</f>
        <v>DISTRITO NACIONAL</v>
      </c>
      <c r="B107" s="134">
        <v>3335996447</v>
      </c>
      <c r="C107" s="96">
        <v>44429.528587962966</v>
      </c>
      <c r="D107" s="96" t="s">
        <v>2441</v>
      </c>
      <c r="E107" s="134">
        <v>671</v>
      </c>
      <c r="F107" s="139" t="str">
        <f>VLOOKUP(E107,VIP!$A$2:$O15273,2,0)</f>
        <v>DRBR671</v>
      </c>
      <c r="G107" s="139" t="str">
        <f>VLOOKUP(E107,'LISTADO ATM'!$A$2:$B$900,2,0)</f>
        <v>ATM Ayuntamiento Sto. Dgo. Norte</v>
      </c>
      <c r="H107" s="139" t="str">
        <f>VLOOKUP(E107,VIP!$A$2:$O20234,7,FALSE)</f>
        <v>Si</v>
      </c>
      <c r="I107" s="139" t="str">
        <f>VLOOKUP(E107,VIP!$A$2:$O12199,8,FALSE)</f>
        <v>Si</v>
      </c>
      <c r="J107" s="139" t="str">
        <f>VLOOKUP(E107,VIP!$A$2:$O12149,8,FALSE)</f>
        <v>Si</v>
      </c>
      <c r="K107" s="139" t="str">
        <f>VLOOKUP(E107,VIP!$A$2:$O15723,6,0)</f>
        <v>NO</v>
      </c>
      <c r="L107" s="131" t="s">
        <v>2410</v>
      </c>
      <c r="M107" s="160" t="s">
        <v>2535</v>
      </c>
      <c r="N107" s="95" t="s">
        <v>2444</v>
      </c>
      <c r="O107" s="139" t="s">
        <v>2445</v>
      </c>
      <c r="P107" s="139"/>
      <c r="Q107" s="161" t="s">
        <v>2803</v>
      </c>
    </row>
    <row r="108" spans="1:17" ht="18" x14ac:dyDescent="0.25">
      <c r="A108" s="139" t="str">
        <f>VLOOKUP(E108,'LISTADO ATM'!$A$2:$C$901,3,0)</f>
        <v>DISTRITO NACIONAL</v>
      </c>
      <c r="B108" s="134" t="s">
        <v>2732</v>
      </c>
      <c r="C108" s="96">
        <v>44429.032719907409</v>
      </c>
      <c r="D108" s="96" t="s">
        <v>2441</v>
      </c>
      <c r="E108" s="134">
        <v>32</v>
      </c>
      <c r="F108" s="139" t="str">
        <f>VLOOKUP(E108,VIP!$A$2:$O15220,2,0)</f>
        <v>DRBR032</v>
      </c>
      <c r="G108" s="139" t="str">
        <f>VLOOKUP(E108,'LISTADO ATM'!$A$2:$B$900,2,0)</f>
        <v xml:space="preserve">ATM Oficina San Martín II </v>
      </c>
      <c r="H108" s="139" t="str">
        <f>VLOOKUP(E108,VIP!$A$2:$O20181,7,FALSE)</f>
        <v>Si</v>
      </c>
      <c r="I108" s="139" t="str">
        <f>VLOOKUP(E108,VIP!$A$2:$O12146,8,FALSE)</f>
        <v>Si</v>
      </c>
      <c r="J108" s="139" t="str">
        <f>VLOOKUP(E108,VIP!$A$2:$O12096,8,FALSE)</f>
        <v>Si</v>
      </c>
      <c r="K108" s="139" t="str">
        <f>VLOOKUP(E108,VIP!$A$2:$O15670,6,0)</f>
        <v>NO</v>
      </c>
      <c r="L108" s="131" t="s">
        <v>2410</v>
      </c>
      <c r="M108" s="160" t="s">
        <v>2535</v>
      </c>
      <c r="N108" s="95" t="s">
        <v>2444</v>
      </c>
      <c r="O108" s="139" t="s">
        <v>2445</v>
      </c>
      <c r="P108" s="139"/>
      <c r="Q108" s="161" t="s">
        <v>2807</v>
      </c>
    </row>
    <row r="109" spans="1:17" ht="18" x14ac:dyDescent="0.25">
      <c r="A109" s="139" t="str">
        <f>VLOOKUP(E109,'LISTADO ATM'!$A$2:$C$901,3,0)</f>
        <v>SUR</v>
      </c>
      <c r="B109" s="134" t="s">
        <v>2685</v>
      </c>
      <c r="C109" s="96">
        <v>44428.668414351851</v>
      </c>
      <c r="D109" s="96" t="s">
        <v>2441</v>
      </c>
      <c r="E109" s="134">
        <v>873</v>
      </c>
      <c r="F109" s="139" t="str">
        <f>VLOOKUP(E109,VIP!$A$2:$O15206,2,0)</f>
        <v>DRBR873</v>
      </c>
      <c r="G109" s="139" t="str">
        <f>VLOOKUP(E109,'LISTADO ATM'!$A$2:$B$900,2,0)</f>
        <v xml:space="preserve">ATM Centro de Caja San Cristóbal II </v>
      </c>
      <c r="H109" s="139" t="str">
        <f>VLOOKUP(E109,VIP!$A$2:$O20167,7,FALSE)</f>
        <v>Si</v>
      </c>
      <c r="I109" s="139" t="str">
        <f>VLOOKUP(E109,VIP!$A$2:$O12132,8,FALSE)</f>
        <v>Si</v>
      </c>
      <c r="J109" s="139" t="str">
        <f>VLOOKUP(E109,VIP!$A$2:$O12082,8,FALSE)</f>
        <v>Si</v>
      </c>
      <c r="K109" s="139" t="str">
        <f>VLOOKUP(E109,VIP!$A$2:$O15656,6,0)</f>
        <v>SI</v>
      </c>
      <c r="L109" s="131" t="s">
        <v>2410</v>
      </c>
      <c r="M109" s="160" t="s">
        <v>2535</v>
      </c>
      <c r="N109" s="95" t="s">
        <v>2444</v>
      </c>
      <c r="O109" s="139" t="s">
        <v>2445</v>
      </c>
      <c r="P109" s="139"/>
      <c r="Q109" s="161" t="s">
        <v>2807</v>
      </c>
    </row>
    <row r="110" spans="1:17" ht="18" x14ac:dyDescent="0.25">
      <c r="A110" s="139" t="str">
        <f>VLOOKUP(E110,'LISTADO ATM'!$A$2:$C$901,3,0)</f>
        <v>SUR</v>
      </c>
      <c r="B110" s="134" t="s">
        <v>2652</v>
      </c>
      <c r="C110" s="96">
        <v>44428.593668981484</v>
      </c>
      <c r="D110" s="96" t="s">
        <v>2441</v>
      </c>
      <c r="E110" s="134">
        <v>356</v>
      </c>
      <c r="F110" s="139" t="str">
        <f>VLOOKUP(E110,VIP!$A$2:$O15161,2,0)</f>
        <v>DRBR356</v>
      </c>
      <c r="G110" s="139" t="str">
        <f>VLOOKUP(E110,'LISTADO ATM'!$A$2:$B$900,2,0)</f>
        <v xml:space="preserve">ATM Estación Sigma (San Cristóbal) </v>
      </c>
      <c r="H110" s="139" t="str">
        <f>VLOOKUP(E110,VIP!$A$2:$O20122,7,FALSE)</f>
        <v>Si</v>
      </c>
      <c r="I110" s="139" t="str">
        <f>VLOOKUP(E110,VIP!$A$2:$O12087,8,FALSE)</f>
        <v>Si</v>
      </c>
      <c r="J110" s="139" t="str">
        <f>VLOOKUP(E110,VIP!$A$2:$O12037,8,FALSE)</f>
        <v>Si</v>
      </c>
      <c r="K110" s="139" t="str">
        <f>VLOOKUP(E110,VIP!$A$2:$O15611,6,0)</f>
        <v>NO</v>
      </c>
      <c r="L110" s="131" t="s">
        <v>2410</v>
      </c>
      <c r="M110" s="160" t="s">
        <v>2535</v>
      </c>
      <c r="N110" s="95" t="s">
        <v>2444</v>
      </c>
      <c r="O110" s="139" t="s">
        <v>2445</v>
      </c>
      <c r="P110" s="139"/>
      <c r="Q110" s="161" t="s">
        <v>2809</v>
      </c>
    </row>
    <row r="111" spans="1:17" ht="18" x14ac:dyDescent="0.25">
      <c r="A111" s="139" t="str">
        <f>VLOOKUP(E111,'LISTADO ATM'!$A$2:$C$901,3,0)</f>
        <v>DISTRITO NACIONAL</v>
      </c>
      <c r="B111" s="134">
        <v>3335996484</v>
      </c>
      <c r="C111" s="96">
        <v>44429.607615740744</v>
      </c>
      <c r="D111" s="96" t="s">
        <v>2441</v>
      </c>
      <c r="E111" s="134">
        <v>672</v>
      </c>
      <c r="F111" s="139" t="str">
        <f>VLOOKUP(E111,VIP!$A$2:$O15252,2,0)</f>
        <v>DRBR672</v>
      </c>
      <c r="G111" s="139" t="str">
        <f>VLOOKUP(E111,'LISTADO ATM'!$A$2:$B$900,2,0)</f>
        <v>ATM Destacamento Policía Nacional La Victoria</v>
      </c>
      <c r="H111" s="139" t="str">
        <f>VLOOKUP(E111,VIP!$A$2:$O20213,7,FALSE)</f>
        <v>Si</v>
      </c>
      <c r="I111" s="139" t="str">
        <f>VLOOKUP(E111,VIP!$A$2:$O12178,8,FALSE)</f>
        <v>Si</v>
      </c>
      <c r="J111" s="139" t="str">
        <f>VLOOKUP(E111,VIP!$A$2:$O12128,8,FALSE)</f>
        <v>Si</v>
      </c>
      <c r="K111" s="139" t="str">
        <f>VLOOKUP(E111,VIP!$A$2:$O15702,6,0)</f>
        <v>SI</v>
      </c>
      <c r="L111" s="131" t="s">
        <v>2410</v>
      </c>
      <c r="M111" s="160" t="s">
        <v>2535</v>
      </c>
      <c r="N111" s="95" t="s">
        <v>2444</v>
      </c>
      <c r="O111" s="139" t="s">
        <v>2445</v>
      </c>
      <c r="P111" s="139"/>
      <c r="Q111" s="161" t="s">
        <v>2809</v>
      </c>
    </row>
    <row r="112" spans="1:17" ht="18" x14ac:dyDescent="0.25">
      <c r="A112" s="139" t="str">
        <f>VLOOKUP(E112,'LISTADO ATM'!$A$2:$C$901,3,0)</f>
        <v>DISTRITO NACIONAL</v>
      </c>
      <c r="B112" s="134" t="s">
        <v>2673</v>
      </c>
      <c r="C112" s="96">
        <v>44428.769259259258</v>
      </c>
      <c r="D112" s="96" t="s">
        <v>2441</v>
      </c>
      <c r="E112" s="134">
        <v>974</v>
      </c>
      <c r="F112" s="139" t="str">
        <f>VLOOKUP(E112,VIP!$A$2:$O15185,2,0)</f>
        <v>DRBR974</v>
      </c>
      <c r="G112" s="139" t="str">
        <f>VLOOKUP(E112,'LISTADO ATM'!$A$2:$B$900,2,0)</f>
        <v xml:space="preserve">ATM S/M Nacional Ave. Lope de Vega </v>
      </c>
      <c r="H112" s="139" t="str">
        <f>VLOOKUP(E112,VIP!$A$2:$O20146,7,FALSE)</f>
        <v>Si</v>
      </c>
      <c r="I112" s="139" t="str">
        <f>VLOOKUP(E112,VIP!$A$2:$O12111,8,FALSE)</f>
        <v>Si</v>
      </c>
      <c r="J112" s="139" t="str">
        <f>VLOOKUP(E112,VIP!$A$2:$O12061,8,FALSE)</f>
        <v>Si</v>
      </c>
      <c r="K112" s="139" t="str">
        <f>VLOOKUP(E112,VIP!$A$2:$O15635,6,0)</f>
        <v>NO</v>
      </c>
      <c r="L112" s="131" t="s">
        <v>2410</v>
      </c>
      <c r="M112" s="160" t="s">
        <v>2535</v>
      </c>
      <c r="N112" s="95" t="s">
        <v>2444</v>
      </c>
      <c r="O112" s="139" t="s">
        <v>2445</v>
      </c>
      <c r="P112" s="139"/>
      <c r="Q112" s="161" t="s">
        <v>2812</v>
      </c>
    </row>
    <row r="113" spans="1:17" ht="18" x14ac:dyDescent="0.25">
      <c r="A113" s="139" t="str">
        <f>VLOOKUP(E113,'LISTADO ATM'!$A$2:$C$901,3,0)</f>
        <v>DISTRITO NACIONAL</v>
      </c>
      <c r="B113" s="134">
        <v>3335996407</v>
      </c>
      <c r="C113" s="96">
        <v>44429.495439814818</v>
      </c>
      <c r="D113" s="96" t="s">
        <v>2441</v>
      </c>
      <c r="E113" s="134">
        <v>918</v>
      </c>
      <c r="F113" s="139" t="str">
        <f>VLOOKUP(E113,VIP!$A$2:$O15285,2,0)</f>
        <v>DRBR918</v>
      </c>
      <c r="G113" s="139" t="str">
        <f>VLOOKUP(E113,'LISTADO ATM'!$A$2:$B$900,2,0)</f>
        <v xml:space="preserve">ATM S/M Liverpool de la Jacobo Majluta </v>
      </c>
      <c r="H113" s="139" t="str">
        <f>VLOOKUP(E113,VIP!$A$2:$O20246,7,FALSE)</f>
        <v>Si</v>
      </c>
      <c r="I113" s="139" t="str">
        <f>VLOOKUP(E113,VIP!$A$2:$O12211,8,FALSE)</f>
        <v>Si</v>
      </c>
      <c r="J113" s="139" t="str">
        <f>VLOOKUP(E113,VIP!$A$2:$O12161,8,FALSE)</f>
        <v>Si</v>
      </c>
      <c r="K113" s="139" t="str">
        <f>VLOOKUP(E113,VIP!$A$2:$O15735,6,0)</f>
        <v>NO</v>
      </c>
      <c r="L113" s="131" t="s">
        <v>2410</v>
      </c>
      <c r="M113" s="160" t="s">
        <v>2535</v>
      </c>
      <c r="N113" s="95" t="s">
        <v>2444</v>
      </c>
      <c r="O113" s="139" t="s">
        <v>2445</v>
      </c>
      <c r="P113" s="139"/>
      <c r="Q113" s="161" t="s">
        <v>2811</v>
      </c>
    </row>
    <row r="114" spans="1:17" s="123" customFormat="1" ht="18" x14ac:dyDescent="0.25">
      <c r="A114" s="139" t="str">
        <f>VLOOKUP(E114,'LISTADO ATM'!$A$2:$C$901,3,0)</f>
        <v>DISTRITO NACIONAL</v>
      </c>
      <c r="B114" s="134">
        <v>3335996483</v>
      </c>
      <c r="C114" s="96">
        <v>44429.60497685185</v>
      </c>
      <c r="D114" s="96" t="s">
        <v>2441</v>
      </c>
      <c r="E114" s="134">
        <v>983</v>
      </c>
      <c r="F114" s="139" t="str">
        <f>VLOOKUP(E114,VIP!$A$2:$O15265,2,0)</f>
        <v>DRBR983</v>
      </c>
      <c r="G114" s="139" t="str">
        <f>VLOOKUP(E114,'LISTADO ATM'!$A$2:$B$900,2,0)</f>
        <v xml:space="preserve">ATM Bravo República de Colombia </v>
      </c>
      <c r="H114" s="139" t="str">
        <f>VLOOKUP(E114,VIP!$A$2:$O20226,7,FALSE)</f>
        <v>Si</v>
      </c>
      <c r="I114" s="139" t="str">
        <f>VLOOKUP(E114,VIP!$A$2:$O12191,8,FALSE)</f>
        <v>No</v>
      </c>
      <c r="J114" s="139" t="str">
        <f>VLOOKUP(E114,VIP!$A$2:$O12141,8,FALSE)</f>
        <v>No</v>
      </c>
      <c r="K114" s="139" t="str">
        <f>VLOOKUP(E114,VIP!$A$2:$O15715,6,0)</f>
        <v>NO</v>
      </c>
      <c r="L114" s="131" t="s">
        <v>2410</v>
      </c>
      <c r="M114" s="160" t="s">
        <v>2535</v>
      </c>
      <c r="N114" s="95" t="s">
        <v>2444</v>
      </c>
      <c r="O114" s="139" t="s">
        <v>2445</v>
      </c>
      <c r="P114" s="139"/>
      <c r="Q114" s="161" t="s">
        <v>2813</v>
      </c>
    </row>
    <row r="115" spans="1:17" s="123" customFormat="1" ht="18" x14ac:dyDescent="0.25">
      <c r="A115" s="139" t="str">
        <f>VLOOKUP(E115,'LISTADO ATM'!$A$2:$C$901,3,0)</f>
        <v>NORTE</v>
      </c>
      <c r="B115" s="134" t="s">
        <v>2682</v>
      </c>
      <c r="C115" s="96">
        <v>44428.680185185185</v>
      </c>
      <c r="D115" s="96" t="s">
        <v>2175</v>
      </c>
      <c r="E115" s="134">
        <v>649</v>
      </c>
      <c r="F115" s="139" t="str">
        <f>VLOOKUP(E115,VIP!$A$2:$O15203,2,0)</f>
        <v>DRBR649</v>
      </c>
      <c r="G115" s="139" t="str">
        <f>VLOOKUP(E115,'LISTADO ATM'!$A$2:$B$900,2,0)</f>
        <v xml:space="preserve">ATM Oficina Galería 56 (San Francisco de Macorís) </v>
      </c>
      <c r="H115" s="139" t="str">
        <f>VLOOKUP(E115,VIP!$A$2:$O20164,7,FALSE)</f>
        <v>Si</v>
      </c>
      <c r="I115" s="139" t="str">
        <f>VLOOKUP(E115,VIP!$A$2:$O12129,8,FALSE)</f>
        <v>Si</v>
      </c>
      <c r="J115" s="139" t="str">
        <f>VLOOKUP(E115,VIP!$A$2:$O12079,8,FALSE)</f>
        <v>Si</v>
      </c>
      <c r="K115" s="139" t="str">
        <f>VLOOKUP(E115,VIP!$A$2:$O15653,6,0)</f>
        <v>SI</v>
      </c>
      <c r="L115" s="131" t="s">
        <v>2456</v>
      </c>
      <c r="M115" s="160" t="s">
        <v>2535</v>
      </c>
      <c r="N115" s="95" t="s">
        <v>2444</v>
      </c>
      <c r="O115" s="139" t="s">
        <v>2583</v>
      </c>
      <c r="P115" s="139"/>
      <c r="Q115" s="161">
        <v>44429.462500000001</v>
      </c>
    </row>
    <row r="116" spans="1:17" s="123" customFormat="1" ht="18" x14ac:dyDescent="0.25">
      <c r="A116" s="139" t="str">
        <f>VLOOKUP(E116,'LISTADO ATM'!$A$2:$C$901,3,0)</f>
        <v>ESTE</v>
      </c>
      <c r="B116" s="134" t="s">
        <v>2704</v>
      </c>
      <c r="C116" s="96">
        <v>44428.862395833334</v>
      </c>
      <c r="D116" s="96" t="s">
        <v>2174</v>
      </c>
      <c r="E116" s="134">
        <v>330</v>
      </c>
      <c r="F116" s="139" t="str">
        <f>VLOOKUP(E116,VIP!$A$2:$O15228,2,0)</f>
        <v>DRBR330</v>
      </c>
      <c r="G116" s="139" t="str">
        <f>VLOOKUP(E116,'LISTADO ATM'!$A$2:$B$900,2,0)</f>
        <v xml:space="preserve">ATM Oficina Boulevard (Higuey) </v>
      </c>
      <c r="H116" s="139" t="str">
        <f>VLOOKUP(E116,VIP!$A$2:$O20189,7,FALSE)</f>
        <v>Si</v>
      </c>
      <c r="I116" s="139" t="str">
        <f>VLOOKUP(E116,VIP!$A$2:$O12154,8,FALSE)</f>
        <v>Si</v>
      </c>
      <c r="J116" s="139" t="str">
        <f>VLOOKUP(E116,VIP!$A$2:$O12104,8,FALSE)</f>
        <v>Si</v>
      </c>
      <c r="K116" s="139" t="str">
        <f>VLOOKUP(E116,VIP!$A$2:$O15678,6,0)</f>
        <v>SI</v>
      </c>
      <c r="L116" s="131" t="s">
        <v>2456</v>
      </c>
      <c r="M116" s="160" t="s">
        <v>2535</v>
      </c>
      <c r="N116" s="95" t="s">
        <v>2444</v>
      </c>
      <c r="O116" s="139" t="s">
        <v>2446</v>
      </c>
      <c r="P116" s="139"/>
      <c r="Q116" s="161">
        <v>44429.574305555558</v>
      </c>
    </row>
    <row r="117" spans="1:17" s="123" customFormat="1" ht="18" x14ac:dyDescent="0.25">
      <c r="A117" s="139" t="str">
        <f>VLOOKUP(E117,'LISTADO ATM'!$A$2:$C$901,3,0)</f>
        <v>SUR</v>
      </c>
      <c r="B117" s="134" t="s">
        <v>2689</v>
      </c>
      <c r="C117" s="96">
        <v>44428.939456018517</v>
      </c>
      <c r="D117" s="96" t="s">
        <v>2174</v>
      </c>
      <c r="E117" s="134">
        <v>50</v>
      </c>
      <c r="F117" s="139" t="str">
        <f>VLOOKUP(E117,VIP!$A$2:$O15206,2,0)</f>
        <v>DRBR050</v>
      </c>
      <c r="G117" s="139" t="str">
        <f>VLOOKUP(E117,'LISTADO ATM'!$A$2:$B$900,2,0)</f>
        <v xml:space="preserve">ATM Oficina Padre Las Casas (Azua) </v>
      </c>
      <c r="H117" s="139" t="str">
        <f>VLOOKUP(E117,VIP!$A$2:$O20167,7,FALSE)</f>
        <v>Si</v>
      </c>
      <c r="I117" s="139" t="str">
        <f>VLOOKUP(E117,VIP!$A$2:$O12132,8,FALSE)</f>
        <v>Si</v>
      </c>
      <c r="J117" s="139" t="str">
        <f>VLOOKUP(E117,VIP!$A$2:$O12082,8,FALSE)</f>
        <v>Si</v>
      </c>
      <c r="K117" s="139" t="str">
        <f>VLOOKUP(E117,VIP!$A$2:$O15656,6,0)</f>
        <v>NO</v>
      </c>
      <c r="L117" s="131" t="s">
        <v>2456</v>
      </c>
      <c r="M117" s="160" t="s">
        <v>2535</v>
      </c>
      <c r="N117" s="95" t="s">
        <v>2444</v>
      </c>
      <c r="O117" s="139" t="s">
        <v>2446</v>
      </c>
      <c r="P117" s="139"/>
      <c r="Q117" s="161">
        <v>44429.578472222223</v>
      </c>
    </row>
    <row r="118" spans="1:17" s="123" customFormat="1" ht="18" x14ac:dyDescent="0.25">
      <c r="A118" s="139" t="str">
        <f>VLOOKUP(E118,'LISTADO ATM'!$A$2:$C$901,3,0)</f>
        <v>NORTE</v>
      </c>
      <c r="B118" s="134">
        <v>3335996215</v>
      </c>
      <c r="C118" s="96">
        <v>44428.896898148145</v>
      </c>
      <c r="D118" s="96" t="s">
        <v>2175</v>
      </c>
      <c r="E118" s="134">
        <v>869</v>
      </c>
      <c r="F118" s="139" t="str">
        <f>VLOOKUP(E118,VIP!$A$2:$O15158,2,0)</f>
        <v>DRBR869</v>
      </c>
      <c r="G118" s="139" t="str">
        <f>VLOOKUP(E118,'LISTADO ATM'!$A$2:$B$900,2,0)</f>
        <v xml:space="preserve">ATM Estación Isla La Cueva (Cotuí) </v>
      </c>
      <c r="H118" s="139" t="str">
        <f>VLOOKUP(E118,VIP!$A$2:$O20119,7,FALSE)</f>
        <v>Si</v>
      </c>
      <c r="I118" s="139" t="str">
        <f>VLOOKUP(E118,VIP!$A$2:$O12084,8,FALSE)</f>
        <v>Si</v>
      </c>
      <c r="J118" s="139" t="str">
        <f>VLOOKUP(E118,VIP!$A$2:$O12034,8,FALSE)</f>
        <v>Si</v>
      </c>
      <c r="K118" s="139" t="str">
        <f>VLOOKUP(E118,VIP!$A$2:$O15608,6,0)</f>
        <v>NO</v>
      </c>
      <c r="L118" s="131" t="s">
        <v>2456</v>
      </c>
      <c r="M118" s="160" t="s">
        <v>2535</v>
      </c>
      <c r="N118" s="95" t="s">
        <v>2444</v>
      </c>
      <c r="O118" s="139" t="s">
        <v>2583</v>
      </c>
      <c r="P118" s="139"/>
      <c r="Q118" s="161">
        <v>44429.578472222223</v>
      </c>
    </row>
    <row r="119" spans="1:17" s="123" customFormat="1" ht="18" x14ac:dyDescent="0.25">
      <c r="A119" s="139" t="str">
        <f>VLOOKUP(E119,'LISTADO ATM'!$A$2:$C$901,3,0)</f>
        <v>DISTRITO NACIONAL</v>
      </c>
      <c r="B119" s="134" t="s">
        <v>2705</v>
      </c>
      <c r="C119" s="96">
        <v>44428.86136574074</v>
      </c>
      <c r="D119" s="96" t="s">
        <v>2174</v>
      </c>
      <c r="E119" s="134">
        <v>931</v>
      </c>
      <c r="F119" s="139" t="str">
        <f>VLOOKUP(E119,VIP!$A$2:$O15229,2,0)</f>
        <v>DRBR24N</v>
      </c>
      <c r="G119" s="139" t="str">
        <f>VLOOKUP(E119,'LISTADO ATM'!$A$2:$B$900,2,0)</f>
        <v xml:space="preserve">ATM Autobanco Luperón I </v>
      </c>
      <c r="H119" s="139" t="str">
        <f>VLOOKUP(E119,VIP!$A$2:$O20190,7,FALSE)</f>
        <v>Si</v>
      </c>
      <c r="I119" s="139" t="str">
        <f>VLOOKUP(E119,VIP!$A$2:$O12155,8,FALSE)</f>
        <v>Si</v>
      </c>
      <c r="J119" s="139" t="str">
        <f>VLOOKUP(E119,VIP!$A$2:$O12105,8,FALSE)</f>
        <v>Si</v>
      </c>
      <c r="K119" s="139" t="str">
        <f>VLOOKUP(E119,VIP!$A$2:$O15679,6,0)</f>
        <v>NO</v>
      </c>
      <c r="L119" s="131" t="s">
        <v>2456</v>
      </c>
      <c r="M119" s="160" t="s">
        <v>2535</v>
      </c>
      <c r="N119" s="95" t="s">
        <v>2444</v>
      </c>
      <c r="O119" s="139" t="s">
        <v>2446</v>
      </c>
      <c r="P119" s="139"/>
      <c r="Q119" s="161">
        <v>44429.578472222223</v>
      </c>
    </row>
    <row r="120" spans="1:17" s="123" customFormat="1" ht="18" x14ac:dyDescent="0.25">
      <c r="A120" s="139" t="str">
        <f>VLOOKUP(E120,'LISTADO ATM'!$A$2:$C$901,3,0)</f>
        <v>DISTRITO NACIONAL</v>
      </c>
      <c r="B120" s="134" t="s">
        <v>2703</v>
      </c>
      <c r="C120" s="96">
        <v>44428.864398148151</v>
      </c>
      <c r="D120" s="96" t="s">
        <v>2174</v>
      </c>
      <c r="E120" s="134">
        <v>946</v>
      </c>
      <c r="F120" s="139" t="str">
        <f>VLOOKUP(E120,VIP!$A$2:$O15227,2,0)</f>
        <v>DRBR24R</v>
      </c>
      <c r="G120" s="139" t="str">
        <f>VLOOKUP(E120,'LISTADO ATM'!$A$2:$B$900,2,0)</f>
        <v xml:space="preserve">ATM Oficina Núñez de Cáceres I </v>
      </c>
      <c r="H120" s="139" t="str">
        <f>VLOOKUP(E120,VIP!$A$2:$O20188,7,FALSE)</f>
        <v>Si</v>
      </c>
      <c r="I120" s="139" t="str">
        <f>VLOOKUP(E120,VIP!$A$2:$O12153,8,FALSE)</f>
        <v>Si</v>
      </c>
      <c r="J120" s="139" t="str">
        <f>VLOOKUP(E120,VIP!$A$2:$O12103,8,FALSE)</f>
        <v>Si</v>
      </c>
      <c r="K120" s="139" t="str">
        <f>VLOOKUP(E120,VIP!$A$2:$O15677,6,0)</f>
        <v>NO</v>
      </c>
      <c r="L120" s="131" t="s">
        <v>2456</v>
      </c>
      <c r="M120" s="160" t="s">
        <v>2535</v>
      </c>
      <c r="N120" s="95" t="s">
        <v>2444</v>
      </c>
      <c r="O120" s="139" t="s">
        <v>2446</v>
      </c>
      <c r="P120" s="139"/>
      <c r="Q120" s="161">
        <v>44429.578472222223</v>
      </c>
    </row>
    <row r="121" spans="1:17" s="123" customFormat="1" ht="18" x14ac:dyDescent="0.25">
      <c r="A121" s="139" t="str">
        <f>VLOOKUP(E121,'LISTADO ATM'!$A$2:$C$901,3,0)</f>
        <v>SUR</v>
      </c>
      <c r="B121" s="134">
        <v>3335996296</v>
      </c>
      <c r="C121" s="96">
        <v>44429.382719907408</v>
      </c>
      <c r="D121" s="96" t="s">
        <v>2174</v>
      </c>
      <c r="E121" s="134">
        <v>342</v>
      </c>
      <c r="F121" s="139" t="str">
        <f>VLOOKUP(E121,VIP!$A$2:$O15246,2,0)</f>
        <v>DRBR342</v>
      </c>
      <c r="G121" s="139" t="str">
        <f>VLOOKUP(E121,'LISTADO ATM'!$A$2:$B$900,2,0)</f>
        <v>ATM Oficina Obras Públicas Azua</v>
      </c>
      <c r="H121" s="139" t="str">
        <f>VLOOKUP(E121,VIP!$A$2:$O20207,7,FALSE)</f>
        <v>Si</v>
      </c>
      <c r="I121" s="139" t="str">
        <f>VLOOKUP(E121,VIP!$A$2:$O12172,8,FALSE)</f>
        <v>Si</v>
      </c>
      <c r="J121" s="139" t="str">
        <f>VLOOKUP(E121,VIP!$A$2:$O12122,8,FALSE)</f>
        <v>Si</v>
      </c>
      <c r="K121" s="139" t="str">
        <f>VLOOKUP(E121,VIP!$A$2:$O15696,6,0)</f>
        <v>SI</v>
      </c>
      <c r="L121" s="131" t="s">
        <v>2456</v>
      </c>
      <c r="M121" s="160" t="s">
        <v>2535</v>
      </c>
      <c r="N121" s="95" t="s">
        <v>2444</v>
      </c>
      <c r="O121" s="139" t="s">
        <v>2446</v>
      </c>
      <c r="P121" s="139"/>
      <c r="Q121" s="161">
        <v>44429.579861111109</v>
      </c>
    </row>
    <row r="122" spans="1:17" s="123" customFormat="1" ht="18" x14ac:dyDescent="0.25">
      <c r="A122" s="139" t="str">
        <f>VLOOKUP(E122,'LISTADO ATM'!$A$2:$C$901,3,0)</f>
        <v>SUR</v>
      </c>
      <c r="B122" s="134" t="s">
        <v>2687</v>
      </c>
      <c r="C122" s="96">
        <v>44428.940127314818</v>
      </c>
      <c r="D122" s="96" t="s">
        <v>2174</v>
      </c>
      <c r="E122" s="134">
        <v>584</v>
      </c>
      <c r="F122" s="139" t="str">
        <f>VLOOKUP(E122,VIP!$A$2:$O15223,2,0)</f>
        <v>DRBR404</v>
      </c>
      <c r="G122" s="139" t="str">
        <f>VLOOKUP(E122,'LISTADO ATM'!$A$2:$B$900,2,0)</f>
        <v xml:space="preserve">ATM Oficina San Cristóbal I </v>
      </c>
      <c r="H122" s="139" t="str">
        <f>VLOOKUP(E122,VIP!$A$2:$O20184,7,FALSE)</f>
        <v>Si</v>
      </c>
      <c r="I122" s="139" t="str">
        <f>VLOOKUP(E122,VIP!$A$2:$O12149,8,FALSE)</f>
        <v>Si</v>
      </c>
      <c r="J122" s="139" t="str">
        <f>VLOOKUP(E122,VIP!$A$2:$O12099,8,FALSE)</f>
        <v>Si</v>
      </c>
      <c r="K122" s="139" t="str">
        <f>VLOOKUP(E122,VIP!$A$2:$O15673,6,0)</f>
        <v>SI</v>
      </c>
      <c r="L122" s="131" t="s">
        <v>2456</v>
      </c>
      <c r="M122" s="160" t="s">
        <v>2535</v>
      </c>
      <c r="N122" s="95" t="s">
        <v>2444</v>
      </c>
      <c r="O122" s="139" t="s">
        <v>2446</v>
      </c>
      <c r="P122" s="139"/>
      <c r="Q122" s="161">
        <v>44429.579861111109</v>
      </c>
    </row>
    <row r="123" spans="1:17" s="123" customFormat="1" ht="18" x14ac:dyDescent="0.25">
      <c r="A123" s="139" t="str">
        <f>VLOOKUP(E123,'LISTADO ATM'!$A$2:$C$901,3,0)</f>
        <v>DISTRITO NACIONAL</v>
      </c>
      <c r="B123" s="134" t="s">
        <v>2700</v>
      </c>
      <c r="C123" s="96">
        <v>44428.873333333337</v>
      </c>
      <c r="D123" s="96" t="s">
        <v>2174</v>
      </c>
      <c r="E123" s="134">
        <v>12</v>
      </c>
      <c r="F123" s="139" t="str">
        <f>VLOOKUP(E123,VIP!$A$2:$O15224,2,0)</f>
        <v>DRBR012</v>
      </c>
      <c r="G123" s="139" t="str">
        <f>VLOOKUP(E123,'LISTADO ATM'!$A$2:$B$900,2,0)</f>
        <v xml:space="preserve">ATM Comercial Ganadera (San Isidro) </v>
      </c>
      <c r="H123" s="139" t="str">
        <f>VLOOKUP(E123,VIP!$A$2:$O20185,7,FALSE)</f>
        <v>Si</v>
      </c>
      <c r="I123" s="139" t="str">
        <f>VLOOKUP(E123,VIP!$A$2:$O12150,8,FALSE)</f>
        <v>No</v>
      </c>
      <c r="J123" s="139" t="str">
        <f>VLOOKUP(E123,VIP!$A$2:$O12100,8,FALSE)</f>
        <v>No</v>
      </c>
      <c r="K123" s="139" t="str">
        <f>VLOOKUP(E123,VIP!$A$2:$O15674,6,0)</f>
        <v>NO</v>
      </c>
      <c r="L123" s="131" t="s">
        <v>2456</v>
      </c>
      <c r="M123" s="160" t="s">
        <v>2535</v>
      </c>
      <c r="N123" s="95" t="s">
        <v>2444</v>
      </c>
      <c r="O123" s="139" t="s">
        <v>2446</v>
      </c>
      <c r="P123" s="139"/>
      <c r="Q123" s="161" t="s">
        <v>2814</v>
      </c>
    </row>
    <row r="124" spans="1:17" s="123" customFormat="1" ht="18" x14ac:dyDescent="0.25">
      <c r="A124" s="139" t="str">
        <f>VLOOKUP(E124,'LISTADO ATM'!$A$2:$C$901,3,0)</f>
        <v>NORTE</v>
      </c>
      <c r="B124" s="134" t="s">
        <v>2746</v>
      </c>
      <c r="C124" s="96">
        <v>44429.323425925926</v>
      </c>
      <c r="D124" s="96" t="s">
        <v>2175</v>
      </c>
      <c r="E124" s="134">
        <v>796</v>
      </c>
      <c r="F124" s="139" t="str">
        <f>VLOOKUP(E124,VIP!$A$2:$O15238,2,0)</f>
        <v>DRBR155</v>
      </c>
      <c r="G124" s="139" t="str">
        <f>VLOOKUP(E124,'LISTADO ATM'!$A$2:$B$900,2,0)</f>
        <v xml:space="preserve">ATM Oficina Plaza Ventura (Nagua) </v>
      </c>
      <c r="H124" s="139" t="str">
        <f>VLOOKUP(E124,VIP!$A$2:$O20199,7,FALSE)</f>
        <v>Si</v>
      </c>
      <c r="I124" s="139" t="str">
        <f>VLOOKUP(E124,VIP!$A$2:$O12164,8,FALSE)</f>
        <v>Si</v>
      </c>
      <c r="J124" s="139" t="str">
        <f>VLOOKUP(E124,VIP!$A$2:$O12114,8,FALSE)</f>
        <v>Si</v>
      </c>
      <c r="K124" s="139" t="str">
        <f>VLOOKUP(E124,VIP!$A$2:$O15688,6,0)</f>
        <v>SI</v>
      </c>
      <c r="L124" s="131" t="s">
        <v>2456</v>
      </c>
      <c r="M124" s="160" t="s">
        <v>2535</v>
      </c>
      <c r="N124" s="95" t="s">
        <v>2444</v>
      </c>
      <c r="O124" s="139" t="s">
        <v>2638</v>
      </c>
      <c r="P124" s="139"/>
      <c r="Q124" s="161" t="s">
        <v>2815</v>
      </c>
    </row>
    <row r="125" spans="1:17" s="123" customFormat="1" ht="18" x14ac:dyDescent="0.25">
      <c r="A125" s="139" t="str">
        <f>VLOOKUP(E125,'LISTADO ATM'!$A$2:$C$901,3,0)</f>
        <v>DISTRITO NACIONAL</v>
      </c>
      <c r="B125" s="134" t="s">
        <v>2767</v>
      </c>
      <c r="C125" s="96">
        <v>44429.775960648149</v>
      </c>
      <c r="D125" s="96" t="s">
        <v>2174</v>
      </c>
      <c r="E125" s="134">
        <v>904</v>
      </c>
      <c r="F125" s="139" t="str">
        <f>VLOOKUP(E125,VIP!$A$2:$O15311,2,0)</f>
        <v>DRBR24B</v>
      </c>
      <c r="G125" s="139" t="str">
        <f>VLOOKUP(E125,'LISTADO ATM'!$A$2:$B$900,2,0)</f>
        <v xml:space="preserve">ATM Oficina Multicentro La Sirena Churchill </v>
      </c>
      <c r="H125" s="139" t="str">
        <f>VLOOKUP(E125,VIP!$A$2:$O20272,7,FALSE)</f>
        <v>Si</v>
      </c>
      <c r="I125" s="139" t="str">
        <f>VLOOKUP(E125,VIP!$A$2:$O12237,8,FALSE)</f>
        <v>Si</v>
      </c>
      <c r="J125" s="139" t="str">
        <f>VLOOKUP(E125,VIP!$A$2:$O12187,8,FALSE)</f>
        <v>Si</v>
      </c>
      <c r="K125" s="139" t="str">
        <f>VLOOKUP(E125,VIP!$A$2:$O15761,6,0)</f>
        <v>SI</v>
      </c>
      <c r="L125" s="131" t="s">
        <v>2456</v>
      </c>
      <c r="M125" s="160" t="s">
        <v>2535</v>
      </c>
      <c r="N125" s="95" t="s">
        <v>2444</v>
      </c>
      <c r="O125" s="139" t="s">
        <v>2446</v>
      </c>
      <c r="P125" s="139"/>
      <c r="Q125" s="161" t="s">
        <v>2813</v>
      </c>
    </row>
    <row r="126" spans="1:17" s="123" customFormat="1" ht="18" x14ac:dyDescent="0.25">
      <c r="A126" s="139" t="str">
        <f>VLOOKUP(E126,'LISTADO ATM'!$A$2:$C$901,3,0)</f>
        <v>ESTE</v>
      </c>
      <c r="B126" s="134" t="s">
        <v>2706</v>
      </c>
      <c r="C126" s="96">
        <v>44428.858819444446</v>
      </c>
      <c r="D126" s="96" t="s">
        <v>2174</v>
      </c>
      <c r="E126" s="134">
        <v>963</v>
      </c>
      <c r="F126" s="139" t="str">
        <f>VLOOKUP(E126,VIP!$A$2:$O15231,2,0)</f>
        <v>DRBR963</v>
      </c>
      <c r="G126" s="139" t="str">
        <f>VLOOKUP(E126,'LISTADO ATM'!$A$2:$B$900,2,0)</f>
        <v xml:space="preserve">ATM Multiplaza La Romana </v>
      </c>
      <c r="H126" s="139" t="str">
        <f>VLOOKUP(E126,VIP!$A$2:$O20192,7,FALSE)</f>
        <v>Si</v>
      </c>
      <c r="I126" s="139" t="str">
        <f>VLOOKUP(E126,VIP!$A$2:$O12157,8,FALSE)</f>
        <v>Si</v>
      </c>
      <c r="J126" s="139" t="str">
        <f>VLOOKUP(E126,VIP!$A$2:$O12107,8,FALSE)</f>
        <v>Si</v>
      </c>
      <c r="K126" s="139" t="str">
        <f>VLOOKUP(E126,VIP!$A$2:$O15681,6,0)</f>
        <v>NO</v>
      </c>
      <c r="L126" s="131" t="s">
        <v>2456</v>
      </c>
      <c r="M126" s="160" t="s">
        <v>2535</v>
      </c>
      <c r="N126" s="95" t="s">
        <v>2444</v>
      </c>
      <c r="O126" s="139" t="s">
        <v>2446</v>
      </c>
      <c r="P126" s="139"/>
      <c r="Q126" s="161" t="s">
        <v>2816</v>
      </c>
    </row>
    <row r="127" spans="1:17" s="123" customFormat="1" ht="18" x14ac:dyDescent="0.25">
      <c r="A127" s="139" t="str">
        <f>VLOOKUP(E127,'LISTADO ATM'!$A$2:$C$901,3,0)</f>
        <v>DISTRITO NACIONAL</v>
      </c>
      <c r="B127" s="134" t="s">
        <v>2714</v>
      </c>
      <c r="C127" s="96">
        <v>44428.845185185186</v>
      </c>
      <c r="D127" s="96" t="s">
        <v>2174</v>
      </c>
      <c r="E127" s="134">
        <v>37</v>
      </c>
      <c r="F127" s="139" t="str">
        <f>VLOOKUP(E127,VIP!$A$2:$O15239,2,0)</f>
        <v>DRBR037</v>
      </c>
      <c r="G127" s="139" t="str">
        <f>VLOOKUP(E127,'LISTADO ATM'!$A$2:$B$900,2,0)</f>
        <v xml:space="preserve">ATM Oficina Villa Mella </v>
      </c>
      <c r="H127" s="139" t="str">
        <f>VLOOKUP(E127,VIP!$A$2:$O20200,7,FALSE)</f>
        <v>Si</v>
      </c>
      <c r="I127" s="139" t="str">
        <f>VLOOKUP(E127,VIP!$A$2:$O12165,8,FALSE)</f>
        <v>Si</v>
      </c>
      <c r="J127" s="139" t="str">
        <f>VLOOKUP(E127,VIP!$A$2:$O12115,8,FALSE)</f>
        <v>Si</v>
      </c>
      <c r="K127" s="139" t="str">
        <f>VLOOKUP(E127,VIP!$A$2:$O15689,6,0)</f>
        <v>SI</v>
      </c>
      <c r="L127" s="131" t="s">
        <v>2213</v>
      </c>
      <c r="M127" s="95" t="s">
        <v>2438</v>
      </c>
      <c r="N127" s="95" t="s">
        <v>2444</v>
      </c>
      <c r="O127" s="139" t="s">
        <v>2446</v>
      </c>
      <c r="P127" s="139"/>
      <c r="Q127" s="138" t="s">
        <v>2213</v>
      </c>
    </row>
    <row r="128" spans="1:17" s="123" customFormat="1" ht="18" x14ac:dyDescent="0.25">
      <c r="A128" s="139" t="str">
        <f>VLOOKUP(E128,'LISTADO ATM'!$A$2:$C$901,3,0)</f>
        <v>NORTE</v>
      </c>
      <c r="B128" s="134">
        <v>3335996502</v>
      </c>
      <c r="C128" s="96">
        <v>44429.642824074072</v>
      </c>
      <c r="D128" s="96" t="s">
        <v>2175</v>
      </c>
      <c r="E128" s="134">
        <v>40</v>
      </c>
      <c r="F128" s="139" t="str">
        <f>VLOOKUP(E128,VIP!$A$2:$O15297,2,0)</f>
        <v>DRBR040</v>
      </c>
      <c r="G128" s="139" t="str">
        <f>VLOOKUP(E128,'LISTADO ATM'!$A$2:$B$900,2,0)</f>
        <v xml:space="preserve">ATM Oficina El Puñal </v>
      </c>
      <c r="H128" s="139" t="str">
        <f>VLOOKUP(E128,VIP!$A$2:$O20258,7,FALSE)</f>
        <v>Si</v>
      </c>
      <c r="I128" s="139" t="str">
        <f>VLOOKUP(E128,VIP!$A$2:$O12223,8,FALSE)</f>
        <v>Si</v>
      </c>
      <c r="J128" s="139" t="str">
        <f>VLOOKUP(E128,VIP!$A$2:$O12173,8,FALSE)</f>
        <v>Si</v>
      </c>
      <c r="K128" s="139" t="str">
        <f>VLOOKUP(E128,VIP!$A$2:$O15747,6,0)</f>
        <v>NO</v>
      </c>
      <c r="L128" s="131" t="s">
        <v>2213</v>
      </c>
      <c r="M128" s="95" t="s">
        <v>2438</v>
      </c>
      <c r="N128" s="95" t="s">
        <v>2444</v>
      </c>
      <c r="O128" s="139" t="s">
        <v>2638</v>
      </c>
      <c r="P128" s="139"/>
      <c r="Q128" s="138" t="s">
        <v>2213</v>
      </c>
    </row>
    <row r="129" spans="1:17" s="123" customFormat="1" ht="18" x14ac:dyDescent="0.25">
      <c r="A129" s="139" t="str">
        <f>VLOOKUP(E129,'LISTADO ATM'!$A$2:$C$901,3,0)</f>
        <v>ESTE</v>
      </c>
      <c r="B129" s="134">
        <v>3335996273</v>
      </c>
      <c r="C129" s="96">
        <v>44429.361840277779</v>
      </c>
      <c r="D129" s="96" t="s">
        <v>2174</v>
      </c>
      <c r="E129" s="134">
        <v>90</v>
      </c>
      <c r="F129" s="139" t="str">
        <f>VLOOKUP(E129,VIP!$A$2:$O15249,2,0)</f>
        <v>DRBR090</v>
      </c>
      <c r="G129" s="139" t="str">
        <f>VLOOKUP(E129,'LISTADO ATM'!$A$2:$B$900,2,0)</f>
        <v xml:space="preserve">ATM Hotel Dreams Punta Cana I </v>
      </c>
      <c r="H129" s="139" t="str">
        <f>VLOOKUP(E129,VIP!$A$2:$O20210,7,FALSE)</f>
        <v>Si</v>
      </c>
      <c r="I129" s="139" t="str">
        <f>VLOOKUP(E129,VIP!$A$2:$O12175,8,FALSE)</f>
        <v>Si</v>
      </c>
      <c r="J129" s="139" t="str">
        <f>VLOOKUP(E129,VIP!$A$2:$O12125,8,FALSE)</f>
        <v>Si</v>
      </c>
      <c r="K129" s="139" t="str">
        <f>VLOOKUP(E129,VIP!$A$2:$O15699,6,0)</f>
        <v>NO</v>
      </c>
      <c r="L129" s="131" t="s">
        <v>2213</v>
      </c>
      <c r="M129" s="95" t="s">
        <v>2438</v>
      </c>
      <c r="N129" s="95" t="s">
        <v>2444</v>
      </c>
      <c r="O129" s="139" t="s">
        <v>2446</v>
      </c>
      <c r="P129" s="139"/>
      <c r="Q129" s="138" t="s">
        <v>2213</v>
      </c>
    </row>
    <row r="130" spans="1:17" s="123" customFormat="1" ht="18" x14ac:dyDescent="0.25">
      <c r="A130" s="139" t="str">
        <f>VLOOKUP(E130,'LISTADO ATM'!$A$2:$C$901,3,0)</f>
        <v>DISTRITO NACIONAL</v>
      </c>
      <c r="B130" s="134" t="s">
        <v>2711</v>
      </c>
      <c r="C130" s="96">
        <v>44428.846377314818</v>
      </c>
      <c r="D130" s="96" t="s">
        <v>2174</v>
      </c>
      <c r="E130" s="134">
        <v>115</v>
      </c>
      <c r="F130" s="139" t="str">
        <f>VLOOKUP(E130,VIP!$A$2:$O15236,2,0)</f>
        <v>DRBR115</v>
      </c>
      <c r="G130" s="139" t="str">
        <f>VLOOKUP(E130,'LISTADO ATM'!$A$2:$B$900,2,0)</f>
        <v xml:space="preserve">ATM Oficina Megacentro I </v>
      </c>
      <c r="H130" s="139" t="str">
        <f>VLOOKUP(E130,VIP!$A$2:$O20197,7,FALSE)</f>
        <v>Si</v>
      </c>
      <c r="I130" s="139" t="str">
        <f>VLOOKUP(E130,VIP!$A$2:$O12162,8,FALSE)</f>
        <v>Si</v>
      </c>
      <c r="J130" s="139" t="str">
        <f>VLOOKUP(E130,VIP!$A$2:$O12112,8,FALSE)</f>
        <v>Si</v>
      </c>
      <c r="K130" s="139" t="str">
        <f>VLOOKUP(E130,VIP!$A$2:$O15686,6,0)</f>
        <v>SI</v>
      </c>
      <c r="L130" s="131" t="s">
        <v>2213</v>
      </c>
      <c r="M130" s="95" t="s">
        <v>2438</v>
      </c>
      <c r="N130" s="95" t="s">
        <v>2444</v>
      </c>
      <c r="O130" s="139" t="s">
        <v>2446</v>
      </c>
      <c r="P130" s="139"/>
      <c r="Q130" s="138" t="s">
        <v>2213</v>
      </c>
    </row>
    <row r="131" spans="1:17" s="123" customFormat="1" ht="18" x14ac:dyDescent="0.25">
      <c r="A131" s="139" t="str">
        <f>VLOOKUP(E131,'LISTADO ATM'!$A$2:$C$901,3,0)</f>
        <v>NORTE</v>
      </c>
      <c r="B131" s="134" t="s">
        <v>2710</v>
      </c>
      <c r="C131" s="96">
        <v>44428.846736111111</v>
      </c>
      <c r="D131" s="96" t="s">
        <v>2175</v>
      </c>
      <c r="E131" s="134">
        <v>172</v>
      </c>
      <c r="F131" s="139" t="str">
        <f>VLOOKUP(E131,VIP!$A$2:$O15235,2,0)</f>
        <v>DRBR172</v>
      </c>
      <c r="G131" s="139" t="str">
        <f>VLOOKUP(E131,'LISTADO ATM'!$A$2:$B$900,2,0)</f>
        <v xml:space="preserve">ATM UNP Guaucí </v>
      </c>
      <c r="H131" s="139" t="str">
        <f>VLOOKUP(E131,VIP!$A$2:$O20196,7,FALSE)</f>
        <v>Si</v>
      </c>
      <c r="I131" s="139" t="str">
        <f>VLOOKUP(E131,VIP!$A$2:$O12161,8,FALSE)</f>
        <v>Si</v>
      </c>
      <c r="J131" s="139" t="str">
        <f>VLOOKUP(E131,VIP!$A$2:$O12111,8,FALSE)</f>
        <v>Si</v>
      </c>
      <c r="K131" s="139" t="str">
        <f>VLOOKUP(E131,VIP!$A$2:$O15685,6,0)</f>
        <v>NO</v>
      </c>
      <c r="L131" s="131" t="s">
        <v>2213</v>
      </c>
      <c r="M131" s="95" t="s">
        <v>2438</v>
      </c>
      <c r="N131" s="95" t="s">
        <v>2444</v>
      </c>
      <c r="O131" s="139" t="s">
        <v>2638</v>
      </c>
      <c r="P131" s="139"/>
      <c r="Q131" s="138" t="s">
        <v>2213</v>
      </c>
    </row>
    <row r="132" spans="1:17" s="123" customFormat="1" ht="18" x14ac:dyDescent="0.25">
      <c r="A132" s="139" t="str">
        <f>VLOOKUP(E132,'LISTADO ATM'!$A$2:$C$901,3,0)</f>
        <v>DISTRITO NACIONAL</v>
      </c>
      <c r="B132" s="134">
        <v>3335996428</v>
      </c>
      <c r="C132" s="96">
        <v>44429.512465277781</v>
      </c>
      <c r="D132" s="96" t="s">
        <v>2174</v>
      </c>
      <c r="E132" s="134">
        <v>180</v>
      </c>
      <c r="F132" s="139" t="str">
        <f>VLOOKUP(E132,VIP!$A$2:$O15279,2,0)</f>
        <v>DRBR180</v>
      </c>
      <c r="G132" s="139" t="str">
        <f>VLOOKUP(E132,'LISTADO ATM'!$A$2:$B$900,2,0)</f>
        <v xml:space="preserve">ATM Megacentro II </v>
      </c>
      <c r="H132" s="139" t="str">
        <f>VLOOKUP(E132,VIP!$A$2:$O20240,7,FALSE)</f>
        <v>Si</v>
      </c>
      <c r="I132" s="139" t="str">
        <f>VLOOKUP(E132,VIP!$A$2:$O12205,8,FALSE)</f>
        <v>Si</v>
      </c>
      <c r="J132" s="139" t="str">
        <f>VLOOKUP(E132,VIP!$A$2:$O12155,8,FALSE)</f>
        <v>Si</v>
      </c>
      <c r="K132" s="139" t="str">
        <f>VLOOKUP(E132,VIP!$A$2:$O15729,6,0)</f>
        <v>SI</v>
      </c>
      <c r="L132" s="131" t="s">
        <v>2213</v>
      </c>
      <c r="M132" s="95" t="s">
        <v>2438</v>
      </c>
      <c r="N132" s="95" t="s">
        <v>2444</v>
      </c>
      <c r="O132" s="139" t="s">
        <v>2446</v>
      </c>
      <c r="P132" s="139"/>
      <c r="Q132" s="138" t="s">
        <v>2213</v>
      </c>
    </row>
    <row r="133" spans="1:17" s="123" customFormat="1" ht="18" x14ac:dyDescent="0.25">
      <c r="A133" s="139" t="str">
        <f>VLOOKUP(E133,'LISTADO ATM'!$A$2:$C$901,3,0)</f>
        <v>ESTE</v>
      </c>
      <c r="B133" s="134" t="s">
        <v>2713</v>
      </c>
      <c r="C133" s="96">
        <v>44428.845509259256</v>
      </c>
      <c r="D133" s="96" t="s">
        <v>2174</v>
      </c>
      <c r="E133" s="134">
        <v>213</v>
      </c>
      <c r="F133" s="139" t="str">
        <f>VLOOKUP(E133,VIP!$A$2:$O15238,2,0)</f>
        <v>DRBR213</v>
      </c>
      <c r="G133" s="139" t="str">
        <f>VLOOKUP(E133,'LISTADO ATM'!$A$2:$B$900,2,0)</f>
        <v xml:space="preserve">ATM Almacenes Iberia (La Romana) </v>
      </c>
      <c r="H133" s="139" t="str">
        <f>VLOOKUP(E133,VIP!$A$2:$O20199,7,FALSE)</f>
        <v>Si</v>
      </c>
      <c r="I133" s="139" t="str">
        <f>VLOOKUP(E133,VIP!$A$2:$O12164,8,FALSE)</f>
        <v>Si</v>
      </c>
      <c r="J133" s="139" t="str">
        <f>VLOOKUP(E133,VIP!$A$2:$O12114,8,FALSE)</f>
        <v>Si</v>
      </c>
      <c r="K133" s="139" t="str">
        <f>VLOOKUP(E133,VIP!$A$2:$O15688,6,0)</f>
        <v>NO</v>
      </c>
      <c r="L133" s="131" t="s">
        <v>2213</v>
      </c>
      <c r="M133" s="95" t="s">
        <v>2438</v>
      </c>
      <c r="N133" s="95" t="s">
        <v>2444</v>
      </c>
      <c r="O133" s="139" t="s">
        <v>2446</v>
      </c>
      <c r="P133" s="139"/>
      <c r="Q133" s="138" t="s">
        <v>2213</v>
      </c>
    </row>
    <row r="134" spans="1:17" s="123" customFormat="1" ht="18" x14ac:dyDescent="0.25">
      <c r="A134" s="139" t="str">
        <f>VLOOKUP(E134,'LISTADO ATM'!$A$2:$C$901,3,0)</f>
        <v>DISTRITO NACIONAL</v>
      </c>
      <c r="B134" s="134" t="s">
        <v>2643</v>
      </c>
      <c r="C134" s="96">
        <v>44428.415775462963</v>
      </c>
      <c r="D134" s="96" t="s">
        <v>2174</v>
      </c>
      <c r="E134" s="134">
        <v>244</v>
      </c>
      <c r="F134" s="139" t="str">
        <f>VLOOKUP(E134,VIP!$A$2:$O15168,2,0)</f>
        <v>DRBR244</v>
      </c>
      <c r="G134" s="139" t="str">
        <f>VLOOKUP(E134,'LISTADO ATM'!$A$2:$B$900,2,0)</f>
        <v xml:space="preserve">ATM Ministerio de Hacienda (antiguo Finanzas) </v>
      </c>
      <c r="H134" s="139" t="str">
        <f>VLOOKUP(E134,VIP!$A$2:$O20129,7,FALSE)</f>
        <v>Si</v>
      </c>
      <c r="I134" s="139" t="str">
        <f>VLOOKUP(E134,VIP!$A$2:$O12094,8,FALSE)</f>
        <v>Si</v>
      </c>
      <c r="J134" s="139" t="str">
        <f>VLOOKUP(E134,VIP!$A$2:$O12044,8,FALSE)</f>
        <v>Si</v>
      </c>
      <c r="K134" s="139" t="str">
        <f>VLOOKUP(E134,VIP!$A$2:$O15618,6,0)</f>
        <v>NO</v>
      </c>
      <c r="L134" s="131" t="s">
        <v>2213</v>
      </c>
      <c r="M134" s="95" t="s">
        <v>2438</v>
      </c>
      <c r="N134" s="95" t="s">
        <v>2444</v>
      </c>
      <c r="O134" s="139" t="s">
        <v>2446</v>
      </c>
      <c r="P134" s="139"/>
      <c r="Q134" s="138" t="s">
        <v>2213</v>
      </c>
    </row>
    <row r="135" spans="1:17" s="123" customFormat="1" ht="18" x14ac:dyDescent="0.25">
      <c r="A135" s="139" t="str">
        <f>VLOOKUP(E135,'LISTADO ATM'!$A$2:$C$901,3,0)</f>
        <v>DISTRITO NACIONAL</v>
      </c>
      <c r="B135" s="134" t="s">
        <v>2644</v>
      </c>
      <c r="C135" s="96">
        <v>44428.390451388892</v>
      </c>
      <c r="D135" s="96" t="s">
        <v>2174</v>
      </c>
      <c r="E135" s="134">
        <v>248</v>
      </c>
      <c r="F135" s="139" t="str">
        <f>VLOOKUP(E135,VIP!$A$2:$O15170,2,0)</f>
        <v>DRBR248</v>
      </c>
      <c r="G135" s="139" t="str">
        <f>VLOOKUP(E135,'LISTADO ATM'!$A$2:$B$900,2,0)</f>
        <v xml:space="preserve">ATM Shell Paraiso </v>
      </c>
      <c r="H135" s="139" t="str">
        <f>VLOOKUP(E135,VIP!$A$2:$O20131,7,FALSE)</f>
        <v>Si</v>
      </c>
      <c r="I135" s="139" t="str">
        <f>VLOOKUP(E135,VIP!$A$2:$O12096,8,FALSE)</f>
        <v>Si</v>
      </c>
      <c r="J135" s="139" t="str">
        <f>VLOOKUP(E135,VIP!$A$2:$O12046,8,FALSE)</f>
        <v>Si</v>
      </c>
      <c r="K135" s="139" t="str">
        <f>VLOOKUP(E135,VIP!$A$2:$O15620,6,0)</f>
        <v>NO</v>
      </c>
      <c r="L135" s="131" t="s">
        <v>2213</v>
      </c>
      <c r="M135" s="95" t="s">
        <v>2438</v>
      </c>
      <c r="N135" s="95" t="s">
        <v>2444</v>
      </c>
      <c r="O135" s="139" t="s">
        <v>2446</v>
      </c>
      <c r="P135" s="139"/>
      <c r="Q135" s="138" t="s">
        <v>2213</v>
      </c>
    </row>
    <row r="136" spans="1:17" s="123" customFormat="1" ht="18" x14ac:dyDescent="0.25">
      <c r="A136" s="139" t="str">
        <f>VLOOKUP(E136,'LISTADO ATM'!$A$2:$C$901,3,0)</f>
        <v>ESTE</v>
      </c>
      <c r="B136" s="134" t="s">
        <v>2770</v>
      </c>
      <c r="C136" s="96">
        <v>44429.756805555553</v>
      </c>
      <c r="D136" s="96" t="s">
        <v>2174</v>
      </c>
      <c r="E136" s="134">
        <v>293</v>
      </c>
      <c r="F136" s="139" t="str">
        <f>VLOOKUP(E136,VIP!$A$2:$O15314,2,0)</f>
        <v>DRBR293</v>
      </c>
      <c r="G136" s="139" t="str">
        <f>VLOOKUP(E136,'LISTADO ATM'!$A$2:$B$900,2,0)</f>
        <v xml:space="preserve">ATM S/M Nueva Visión (San Pedro) </v>
      </c>
      <c r="H136" s="139" t="str">
        <f>VLOOKUP(E136,VIP!$A$2:$O20275,7,FALSE)</f>
        <v>Si</v>
      </c>
      <c r="I136" s="139" t="str">
        <f>VLOOKUP(E136,VIP!$A$2:$O12240,8,FALSE)</f>
        <v>Si</v>
      </c>
      <c r="J136" s="139" t="str">
        <f>VLOOKUP(E136,VIP!$A$2:$O12190,8,FALSE)</f>
        <v>Si</v>
      </c>
      <c r="K136" s="139" t="str">
        <f>VLOOKUP(E136,VIP!$A$2:$O15764,6,0)</f>
        <v>NO</v>
      </c>
      <c r="L136" s="131" t="s">
        <v>2213</v>
      </c>
      <c r="M136" s="95" t="s">
        <v>2438</v>
      </c>
      <c r="N136" s="95" t="s">
        <v>2444</v>
      </c>
      <c r="O136" s="139" t="s">
        <v>2446</v>
      </c>
      <c r="P136" s="139"/>
      <c r="Q136" s="138" t="s">
        <v>2213</v>
      </c>
    </row>
    <row r="137" spans="1:17" s="123" customFormat="1" ht="18" x14ac:dyDescent="0.25">
      <c r="A137" s="139" t="str">
        <f>VLOOKUP(E137,'LISTADO ATM'!$A$2:$C$901,3,0)</f>
        <v>SUR</v>
      </c>
      <c r="B137" s="134">
        <v>3335996504</v>
      </c>
      <c r="C137" s="96">
        <v>44429.643888888888</v>
      </c>
      <c r="D137" s="96" t="s">
        <v>2174</v>
      </c>
      <c r="E137" s="134">
        <v>301</v>
      </c>
      <c r="F137" s="139" t="str">
        <f>VLOOKUP(E137,VIP!$A$2:$O15295,2,0)</f>
        <v>DRBR301</v>
      </c>
      <c r="G137" s="139" t="str">
        <f>VLOOKUP(E137,'LISTADO ATM'!$A$2:$B$900,2,0)</f>
        <v xml:space="preserve">ATM UNP Alfa y Omega (Barahona) </v>
      </c>
      <c r="H137" s="139" t="str">
        <f>VLOOKUP(E137,VIP!$A$2:$O20256,7,FALSE)</f>
        <v>Si</v>
      </c>
      <c r="I137" s="139" t="str">
        <f>VLOOKUP(E137,VIP!$A$2:$O12221,8,FALSE)</f>
        <v>Si</v>
      </c>
      <c r="J137" s="139" t="str">
        <f>VLOOKUP(E137,VIP!$A$2:$O12171,8,FALSE)</f>
        <v>Si</v>
      </c>
      <c r="K137" s="139" t="str">
        <f>VLOOKUP(E137,VIP!$A$2:$O15745,6,0)</f>
        <v>NO</v>
      </c>
      <c r="L137" s="131" t="s">
        <v>2213</v>
      </c>
      <c r="M137" s="95" t="s">
        <v>2438</v>
      </c>
      <c r="N137" s="95" t="s">
        <v>2444</v>
      </c>
      <c r="O137" s="139" t="s">
        <v>2446</v>
      </c>
      <c r="P137" s="139"/>
      <c r="Q137" s="138" t="s">
        <v>2213</v>
      </c>
    </row>
    <row r="138" spans="1:17" s="123" customFormat="1" ht="18" x14ac:dyDescent="0.25">
      <c r="A138" s="139" t="str">
        <f>VLOOKUP(E138,'LISTADO ATM'!$A$2:$C$901,3,0)</f>
        <v>DISTRITO NACIONAL</v>
      </c>
      <c r="B138" s="134">
        <v>3335996431</v>
      </c>
      <c r="C138" s="96">
        <v>44429.51284722222</v>
      </c>
      <c r="D138" s="96" t="s">
        <v>2174</v>
      </c>
      <c r="E138" s="134">
        <v>327</v>
      </c>
      <c r="F138" s="139" t="str">
        <f>VLOOKUP(E138,VIP!$A$2:$O15277,2,0)</f>
        <v>DRBR327</v>
      </c>
      <c r="G138" s="139" t="str">
        <f>VLOOKUP(E138,'LISTADO ATM'!$A$2:$B$900,2,0)</f>
        <v xml:space="preserve">ATM UNP CCN (Nacional 27 de Febrero) </v>
      </c>
      <c r="H138" s="139" t="str">
        <f>VLOOKUP(E138,VIP!$A$2:$O20238,7,FALSE)</f>
        <v>Si</v>
      </c>
      <c r="I138" s="139" t="str">
        <f>VLOOKUP(E138,VIP!$A$2:$O12203,8,FALSE)</f>
        <v>Si</v>
      </c>
      <c r="J138" s="139" t="str">
        <f>VLOOKUP(E138,VIP!$A$2:$O12153,8,FALSE)</f>
        <v>Si</v>
      </c>
      <c r="K138" s="139" t="str">
        <f>VLOOKUP(E138,VIP!$A$2:$O15727,6,0)</f>
        <v>NO</v>
      </c>
      <c r="L138" s="131" t="s">
        <v>2213</v>
      </c>
      <c r="M138" s="95" t="s">
        <v>2438</v>
      </c>
      <c r="N138" s="95" t="s">
        <v>2444</v>
      </c>
      <c r="O138" s="139" t="s">
        <v>2446</v>
      </c>
      <c r="P138" s="139"/>
      <c r="Q138" s="138" t="s">
        <v>2213</v>
      </c>
    </row>
    <row r="139" spans="1:17" s="123" customFormat="1" ht="18" x14ac:dyDescent="0.25">
      <c r="A139" s="139" t="str">
        <f>VLOOKUP(E139,'LISTADO ATM'!$A$2:$C$901,3,0)</f>
        <v>ESTE</v>
      </c>
      <c r="B139" s="134" t="s">
        <v>2660</v>
      </c>
      <c r="C139" s="96">
        <v>44428.506064814814</v>
      </c>
      <c r="D139" s="96" t="s">
        <v>2174</v>
      </c>
      <c r="E139" s="134">
        <v>368</v>
      </c>
      <c r="F139" s="139" t="str">
        <f>VLOOKUP(E139,VIP!$A$2:$O15171,2,0)</f>
        <v xml:space="preserve">DRBR368 </v>
      </c>
      <c r="G139" s="139" t="str">
        <f>VLOOKUP(E139,'LISTADO ATM'!$A$2:$B$900,2,0)</f>
        <v>ATM Ayuntamiento Peralvillo</v>
      </c>
      <c r="H139" s="139" t="str">
        <f>VLOOKUP(E139,VIP!$A$2:$O20132,7,FALSE)</f>
        <v>N/A</v>
      </c>
      <c r="I139" s="139" t="str">
        <f>VLOOKUP(E139,VIP!$A$2:$O12097,8,FALSE)</f>
        <v>N/A</v>
      </c>
      <c r="J139" s="139" t="str">
        <f>VLOOKUP(E139,VIP!$A$2:$O12047,8,FALSE)</f>
        <v>N/A</v>
      </c>
      <c r="K139" s="139" t="str">
        <f>VLOOKUP(E139,VIP!$A$2:$O15621,6,0)</f>
        <v>N/A</v>
      </c>
      <c r="L139" s="131" t="s">
        <v>2213</v>
      </c>
      <c r="M139" s="95" t="s">
        <v>2438</v>
      </c>
      <c r="N139" s="95" t="s">
        <v>2608</v>
      </c>
      <c r="O139" s="139" t="s">
        <v>2446</v>
      </c>
      <c r="P139" s="139"/>
      <c r="Q139" s="138" t="s">
        <v>2213</v>
      </c>
    </row>
    <row r="140" spans="1:17" s="123" customFormat="1" ht="18" x14ac:dyDescent="0.25">
      <c r="A140" s="139" t="str">
        <f>VLOOKUP(E140,'LISTADO ATM'!$A$2:$C$901,3,0)</f>
        <v>NORTE</v>
      </c>
      <c r="B140" s="134">
        <v>3335996294</v>
      </c>
      <c r="C140" s="96">
        <v>44429.382291666669</v>
      </c>
      <c r="D140" s="96" t="s">
        <v>2175</v>
      </c>
      <c r="E140" s="134">
        <v>373</v>
      </c>
      <c r="F140" s="139" t="str">
        <f>VLOOKUP(E140,VIP!$A$2:$O15247,2,0)</f>
        <v>DRBR373</v>
      </c>
      <c r="G140" s="139" t="str">
        <f>VLOOKUP(E140,'LISTADO ATM'!$A$2:$B$900,2,0)</f>
        <v>S/M Tangui Nagua</v>
      </c>
      <c r="H140" s="139" t="str">
        <f>VLOOKUP(E140,VIP!$A$2:$O20208,7,FALSE)</f>
        <v>N/A</v>
      </c>
      <c r="I140" s="139" t="str">
        <f>VLOOKUP(E140,VIP!$A$2:$O12173,8,FALSE)</f>
        <v>N/A</v>
      </c>
      <c r="J140" s="139" t="str">
        <f>VLOOKUP(E140,VIP!$A$2:$O12123,8,FALSE)</f>
        <v>N/A</v>
      </c>
      <c r="K140" s="139" t="str">
        <f>VLOOKUP(E140,VIP!$A$2:$O15697,6,0)</f>
        <v>N/A</v>
      </c>
      <c r="L140" s="131" t="s">
        <v>2213</v>
      </c>
      <c r="M140" s="95" t="s">
        <v>2438</v>
      </c>
      <c r="N140" s="95" t="s">
        <v>2444</v>
      </c>
      <c r="O140" s="139" t="s">
        <v>2638</v>
      </c>
      <c r="P140" s="139"/>
      <c r="Q140" s="138" t="s">
        <v>2213</v>
      </c>
    </row>
    <row r="141" spans="1:17" s="123" customFormat="1" ht="18" x14ac:dyDescent="0.25">
      <c r="A141" s="139" t="str">
        <f>VLOOKUP(E141,'LISTADO ATM'!$A$2:$C$901,3,0)</f>
        <v>DISTRITO NACIONAL</v>
      </c>
      <c r="B141" s="134" t="s">
        <v>2745</v>
      </c>
      <c r="C141" s="96">
        <v>44429.323703703703</v>
      </c>
      <c r="D141" s="96" t="s">
        <v>2174</v>
      </c>
      <c r="E141" s="134">
        <v>391</v>
      </c>
      <c r="F141" s="139" t="str">
        <f>VLOOKUP(E141,VIP!$A$2:$O15237,2,0)</f>
        <v>DRBR391</v>
      </c>
      <c r="G141" s="139" t="str">
        <f>VLOOKUP(E141,'LISTADO ATM'!$A$2:$B$900,2,0)</f>
        <v xml:space="preserve">ATM S/M Jumbo Luperón </v>
      </c>
      <c r="H141" s="139" t="str">
        <f>VLOOKUP(E141,VIP!$A$2:$O20198,7,FALSE)</f>
        <v>Si</v>
      </c>
      <c r="I141" s="139" t="str">
        <f>VLOOKUP(E141,VIP!$A$2:$O12163,8,FALSE)</f>
        <v>Si</v>
      </c>
      <c r="J141" s="139" t="str">
        <f>VLOOKUP(E141,VIP!$A$2:$O12113,8,FALSE)</f>
        <v>Si</v>
      </c>
      <c r="K141" s="139" t="str">
        <f>VLOOKUP(E141,VIP!$A$2:$O15687,6,0)</f>
        <v>NO</v>
      </c>
      <c r="L141" s="131" t="s">
        <v>2213</v>
      </c>
      <c r="M141" s="95" t="s">
        <v>2438</v>
      </c>
      <c r="N141" s="95" t="s">
        <v>2444</v>
      </c>
      <c r="O141" s="139" t="s">
        <v>2446</v>
      </c>
      <c r="P141" s="139"/>
      <c r="Q141" s="138" t="s">
        <v>2213</v>
      </c>
    </row>
    <row r="142" spans="1:17" s="123" customFormat="1" ht="18" x14ac:dyDescent="0.25">
      <c r="A142" s="139" t="str">
        <f>VLOOKUP(E142,'LISTADO ATM'!$A$2:$C$901,3,0)</f>
        <v>DISTRITO NACIONAL</v>
      </c>
      <c r="B142" s="134" t="s">
        <v>2653</v>
      </c>
      <c r="C142" s="96">
        <v>44428.570104166669</v>
      </c>
      <c r="D142" s="96" t="s">
        <v>2174</v>
      </c>
      <c r="E142" s="134">
        <v>490</v>
      </c>
      <c r="F142" s="139" t="str">
        <f>VLOOKUP(E142,VIP!$A$2:$O15162,2,0)</f>
        <v>DRBR490</v>
      </c>
      <c r="G142" s="139" t="str">
        <f>VLOOKUP(E142,'LISTADO ATM'!$A$2:$B$900,2,0)</f>
        <v xml:space="preserve">ATM Hospital Ney Arias Lora </v>
      </c>
      <c r="H142" s="139" t="str">
        <f>VLOOKUP(E142,VIP!$A$2:$O20123,7,FALSE)</f>
        <v>Si</v>
      </c>
      <c r="I142" s="139" t="str">
        <f>VLOOKUP(E142,VIP!$A$2:$O12088,8,FALSE)</f>
        <v>Si</v>
      </c>
      <c r="J142" s="139" t="str">
        <f>VLOOKUP(E142,VIP!$A$2:$O12038,8,FALSE)</f>
        <v>Si</v>
      </c>
      <c r="K142" s="139" t="str">
        <f>VLOOKUP(E142,VIP!$A$2:$O15612,6,0)</f>
        <v>NO</v>
      </c>
      <c r="L142" s="131" t="s">
        <v>2213</v>
      </c>
      <c r="M142" s="95" t="s">
        <v>2438</v>
      </c>
      <c r="N142" s="95" t="s">
        <v>2608</v>
      </c>
      <c r="O142" s="139" t="s">
        <v>2446</v>
      </c>
      <c r="P142" s="139"/>
      <c r="Q142" s="138" t="s">
        <v>2213</v>
      </c>
    </row>
    <row r="143" spans="1:17" s="123" customFormat="1" ht="18" x14ac:dyDescent="0.25">
      <c r="A143" s="139" t="str">
        <f>VLOOKUP(E143,'LISTADO ATM'!$A$2:$C$901,3,0)</f>
        <v>DISTRITO NACIONAL</v>
      </c>
      <c r="B143" s="134" t="s">
        <v>2630</v>
      </c>
      <c r="C143" s="96">
        <v>44426.464259259257</v>
      </c>
      <c r="D143" s="96" t="s">
        <v>2174</v>
      </c>
      <c r="E143" s="134">
        <v>498</v>
      </c>
      <c r="F143" s="139" t="str">
        <f>VLOOKUP(E143,VIP!$A$2:$O15099,2,0)</f>
        <v>DRBR498</v>
      </c>
      <c r="G143" s="139" t="str">
        <f>VLOOKUP(E143,'LISTADO ATM'!$A$2:$B$900,2,0)</f>
        <v xml:space="preserve">ATM Estación Sunix 27 de Febrero </v>
      </c>
      <c r="H143" s="139" t="str">
        <f>VLOOKUP(E143,VIP!$A$2:$O20060,7,FALSE)</f>
        <v>Si</v>
      </c>
      <c r="I143" s="139" t="str">
        <f>VLOOKUP(E143,VIP!$A$2:$O12025,8,FALSE)</f>
        <v>Si</v>
      </c>
      <c r="J143" s="139" t="str">
        <f>VLOOKUP(E143,VIP!$A$2:$O11975,8,FALSE)</f>
        <v>Si</v>
      </c>
      <c r="K143" s="139" t="str">
        <f>VLOOKUP(E143,VIP!$A$2:$O15549,6,0)</f>
        <v>NO</v>
      </c>
      <c r="L143" s="131" t="s">
        <v>2213</v>
      </c>
      <c r="M143" s="95" t="s">
        <v>2438</v>
      </c>
      <c r="N143" s="95" t="s">
        <v>2444</v>
      </c>
      <c r="O143" s="139" t="s">
        <v>2446</v>
      </c>
      <c r="P143" s="139"/>
      <c r="Q143" s="138" t="s">
        <v>2213</v>
      </c>
    </row>
    <row r="144" spans="1:17" s="123" customFormat="1" ht="18" x14ac:dyDescent="0.25">
      <c r="A144" s="139" t="str">
        <f>VLOOKUP(E144,'LISTADO ATM'!$A$2:$C$901,3,0)</f>
        <v>DISTRITO NACIONAL</v>
      </c>
      <c r="B144" s="134" t="s">
        <v>2838</v>
      </c>
      <c r="C144" s="96">
        <v>44429.882905092592</v>
      </c>
      <c r="D144" s="96" t="s">
        <v>2174</v>
      </c>
      <c r="E144" s="134">
        <v>527</v>
      </c>
      <c r="F144" s="139" t="str">
        <f>VLOOKUP(E144,VIP!$A$2:$O15316,2,0)</f>
        <v>DRBR527</v>
      </c>
      <c r="G144" s="139" t="str">
        <f>VLOOKUP(E144,'LISTADO ATM'!$A$2:$B$900,2,0)</f>
        <v>ATM Oficina Zona Oriental II</v>
      </c>
      <c r="H144" s="139" t="str">
        <f>VLOOKUP(E144,VIP!$A$2:$O20277,7,FALSE)</f>
        <v>Si</v>
      </c>
      <c r="I144" s="139" t="str">
        <f>VLOOKUP(E144,VIP!$A$2:$O12242,8,FALSE)</f>
        <v>Si</v>
      </c>
      <c r="J144" s="139" t="str">
        <f>VLOOKUP(E144,VIP!$A$2:$O12192,8,FALSE)</f>
        <v>Si</v>
      </c>
      <c r="K144" s="139" t="str">
        <f>VLOOKUP(E144,VIP!$A$2:$O15766,6,0)</f>
        <v>SI</v>
      </c>
      <c r="L144" s="131" t="s">
        <v>2213</v>
      </c>
      <c r="M144" s="95" t="s">
        <v>2438</v>
      </c>
      <c r="N144" s="95" t="s">
        <v>2444</v>
      </c>
      <c r="O144" s="139" t="s">
        <v>2446</v>
      </c>
      <c r="P144" s="139"/>
      <c r="Q144" s="138" t="s">
        <v>2213</v>
      </c>
    </row>
    <row r="145" spans="1:17" s="123" customFormat="1" ht="18" x14ac:dyDescent="0.25">
      <c r="A145" s="139" t="str">
        <f>VLOOKUP(E145,'LISTADO ATM'!$A$2:$C$901,3,0)</f>
        <v>DISTRITO NACIONAL</v>
      </c>
      <c r="B145" s="134" t="s">
        <v>2699</v>
      </c>
      <c r="C145" s="96">
        <v>44428.874386574076</v>
      </c>
      <c r="D145" s="96" t="s">
        <v>2174</v>
      </c>
      <c r="E145" s="134">
        <v>648</v>
      </c>
      <c r="F145" s="139" t="str">
        <f>VLOOKUP(E145,VIP!$A$2:$O15222,2,0)</f>
        <v>DRBR190</v>
      </c>
      <c r="G145" s="139" t="str">
        <f>VLOOKUP(E145,'LISTADO ATM'!$A$2:$B$900,2,0)</f>
        <v xml:space="preserve">ATM Hermandad de Pensionados </v>
      </c>
      <c r="H145" s="139" t="str">
        <f>VLOOKUP(E145,VIP!$A$2:$O20183,7,FALSE)</f>
        <v>Si</v>
      </c>
      <c r="I145" s="139" t="str">
        <f>VLOOKUP(E145,VIP!$A$2:$O12148,8,FALSE)</f>
        <v>No</v>
      </c>
      <c r="J145" s="139" t="str">
        <f>VLOOKUP(E145,VIP!$A$2:$O12098,8,FALSE)</f>
        <v>No</v>
      </c>
      <c r="K145" s="139" t="str">
        <f>VLOOKUP(E145,VIP!$A$2:$O15672,6,0)</f>
        <v>NO</v>
      </c>
      <c r="L145" s="131" t="s">
        <v>2213</v>
      </c>
      <c r="M145" s="95" t="s">
        <v>2438</v>
      </c>
      <c r="N145" s="95" t="s">
        <v>2444</v>
      </c>
      <c r="O145" s="139" t="s">
        <v>2446</v>
      </c>
      <c r="P145" s="139"/>
      <c r="Q145" s="138" t="s">
        <v>2213</v>
      </c>
    </row>
    <row r="146" spans="1:17" s="123" customFormat="1" ht="18" x14ac:dyDescent="0.25">
      <c r="A146" s="139" t="str">
        <f>VLOOKUP(E146,'LISTADO ATM'!$A$2:$C$901,3,0)</f>
        <v>DISTRITO NACIONAL</v>
      </c>
      <c r="B146" s="134" t="s">
        <v>2842</v>
      </c>
      <c r="C146" s="96">
        <v>44429.644479166665</v>
      </c>
      <c r="D146" s="96" t="s">
        <v>2174</v>
      </c>
      <c r="E146" s="134">
        <v>663</v>
      </c>
      <c r="F146" s="139" t="str">
        <f>VLOOKUP(E146,VIP!$A$2:$O15343,2,0)</f>
        <v>DRBR663</v>
      </c>
      <c r="G146" s="139" t="str">
        <f>VLOOKUP(E146,'LISTADO ATM'!$A$2:$B$900,2,0)</f>
        <v>ATM S/M Olé Av. España</v>
      </c>
      <c r="H146" s="139" t="str">
        <f>VLOOKUP(E146,VIP!$A$2:$O20304,7,FALSE)</f>
        <v>N/A</v>
      </c>
      <c r="I146" s="139" t="str">
        <f>VLOOKUP(E146,VIP!$A$2:$O12269,8,FALSE)</f>
        <v>N/A</v>
      </c>
      <c r="J146" s="139" t="str">
        <f>VLOOKUP(E146,VIP!$A$2:$O12219,8,FALSE)</f>
        <v>N/A</v>
      </c>
      <c r="K146" s="139" t="str">
        <f>VLOOKUP(E146,VIP!$A$2:$O15793,6,0)</f>
        <v>N/A</v>
      </c>
      <c r="L146" s="131" t="s">
        <v>2213</v>
      </c>
      <c r="M146" s="95" t="s">
        <v>2438</v>
      </c>
      <c r="N146" s="95" t="s">
        <v>2444</v>
      </c>
      <c r="O146" s="139" t="s">
        <v>2446</v>
      </c>
      <c r="P146" s="139"/>
      <c r="Q146" s="138" t="s">
        <v>2213</v>
      </c>
    </row>
    <row r="147" spans="1:17" s="123" customFormat="1" ht="18" x14ac:dyDescent="0.25">
      <c r="A147" s="139" t="str">
        <f>VLOOKUP(E147,'LISTADO ATM'!$A$2:$C$901,3,0)</f>
        <v>ESTE</v>
      </c>
      <c r="B147" s="134" t="s">
        <v>2651</v>
      </c>
      <c r="C147" s="96">
        <v>44428.599317129629</v>
      </c>
      <c r="D147" s="96" t="s">
        <v>2174</v>
      </c>
      <c r="E147" s="134">
        <v>680</v>
      </c>
      <c r="F147" s="139" t="str">
        <f>VLOOKUP(E147,VIP!$A$2:$O15159,2,0)</f>
        <v>DRBR680</v>
      </c>
      <c r="G147" s="139" t="str">
        <f>VLOOKUP(E147,'LISTADO ATM'!$A$2:$B$900,2,0)</f>
        <v>ATM Hotel Royalton</v>
      </c>
      <c r="H147" s="139" t="str">
        <f>VLOOKUP(E147,VIP!$A$2:$O20120,7,FALSE)</f>
        <v>NO</v>
      </c>
      <c r="I147" s="139" t="str">
        <f>VLOOKUP(E147,VIP!$A$2:$O12085,8,FALSE)</f>
        <v>NO</v>
      </c>
      <c r="J147" s="139" t="str">
        <f>VLOOKUP(E147,VIP!$A$2:$O12035,8,FALSE)</f>
        <v>NO</v>
      </c>
      <c r="K147" s="139" t="str">
        <f>VLOOKUP(E147,VIP!$A$2:$O15609,6,0)</f>
        <v>NO</v>
      </c>
      <c r="L147" s="131" t="s">
        <v>2213</v>
      </c>
      <c r="M147" s="95" t="s">
        <v>2438</v>
      </c>
      <c r="N147" s="95" t="s">
        <v>2444</v>
      </c>
      <c r="O147" s="139" t="s">
        <v>2446</v>
      </c>
      <c r="P147" s="139"/>
      <c r="Q147" s="138" t="s">
        <v>2213</v>
      </c>
    </row>
    <row r="148" spans="1:17" s="123" customFormat="1" ht="18" x14ac:dyDescent="0.25">
      <c r="A148" s="139" t="str">
        <f>VLOOKUP(E148,'LISTADO ATM'!$A$2:$C$901,3,0)</f>
        <v>SUR</v>
      </c>
      <c r="B148" s="134">
        <v>3335996419</v>
      </c>
      <c r="C148" s="96">
        <v>44429.508564814816</v>
      </c>
      <c r="D148" s="96" t="s">
        <v>2174</v>
      </c>
      <c r="E148" s="134">
        <v>783</v>
      </c>
      <c r="F148" s="139" t="str">
        <f>VLOOKUP(E148,VIP!$A$2:$O15281,2,0)</f>
        <v>DRBR303</v>
      </c>
      <c r="G148" s="139" t="str">
        <f>VLOOKUP(E148,'LISTADO ATM'!$A$2:$B$900,2,0)</f>
        <v xml:space="preserve">ATM Autobanco Alfa y Omega (Barahona) </v>
      </c>
      <c r="H148" s="139" t="str">
        <f>VLOOKUP(E148,VIP!$A$2:$O20242,7,FALSE)</f>
        <v>Si</v>
      </c>
      <c r="I148" s="139" t="str">
        <f>VLOOKUP(E148,VIP!$A$2:$O12207,8,FALSE)</f>
        <v>Si</v>
      </c>
      <c r="J148" s="139" t="str">
        <f>VLOOKUP(E148,VIP!$A$2:$O12157,8,FALSE)</f>
        <v>Si</v>
      </c>
      <c r="K148" s="139" t="str">
        <f>VLOOKUP(E148,VIP!$A$2:$O15731,6,0)</f>
        <v>NO</v>
      </c>
      <c r="L148" s="131" t="s">
        <v>2213</v>
      </c>
      <c r="M148" s="95" t="s">
        <v>2438</v>
      </c>
      <c r="N148" s="95" t="s">
        <v>2444</v>
      </c>
      <c r="O148" s="139" t="s">
        <v>2446</v>
      </c>
      <c r="P148" s="139"/>
      <c r="Q148" s="138" t="s">
        <v>2213</v>
      </c>
    </row>
    <row r="149" spans="1:17" s="123" customFormat="1" ht="18" x14ac:dyDescent="0.25">
      <c r="A149" s="139" t="str">
        <f>VLOOKUP(E149,'LISTADO ATM'!$A$2:$C$901,3,0)</f>
        <v>DISTRITO NACIONAL</v>
      </c>
      <c r="B149" s="134" t="s">
        <v>2657</v>
      </c>
      <c r="C149" s="96">
        <v>44428.533900462964</v>
      </c>
      <c r="D149" s="96" t="s">
        <v>2174</v>
      </c>
      <c r="E149" s="134">
        <v>841</v>
      </c>
      <c r="F149" s="139" t="str">
        <f>VLOOKUP(E149,VIP!$A$2:$O15168,2,0)</f>
        <v>DRBR841</v>
      </c>
      <c r="G149" s="139" t="str">
        <f>VLOOKUP(E149,'LISTADO ATM'!$A$2:$B$900,2,0)</f>
        <v xml:space="preserve">ATM CEA </v>
      </c>
      <c r="H149" s="139" t="str">
        <f>VLOOKUP(E149,VIP!$A$2:$O20129,7,FALSE)</f>
        <v>Si</v>
      </c>
      <c r="I149" s="139" t="str">
        <f>VLOOKUP(E149,VIP!$A$2:$O12094,8,FALSE)</f>
        <v>No</v>
      </c>
      <c r="J149" s="139" t="str">
        <f>VLOOKUP(E149,VIP!$A$2:$O12044,8,FALSE)</f>
        <v>No</v>
      </c>
      <c r="K149" s="139" t="str">
        <f>VLOOKUP(E149,VIP!$A$2:$O15618,6,0)</f>
        <v>NO</v>
      </c>
      <c r="L149" s="131" t="s">
        <v>2213</v>
      </c>
      <c r="M149" s="95" t="s">
        <v>2438</v>
      </c>
      <c r="N149" s="95" t="s">
        <v>2608</v>
      </c>
      <c r="O149" s="139" t="s">
        <v>2446</v>
      </c>
      <c r="P149" s="139"/>
      <c r="Q149" s="138" t="s">
        <v>2213</v>
      </c>
    </row>
    <row r="150" spans="1:17" s="123" customFormat="1" ht="18" x14ac:dyDescent="0.25">
      <c r="A150" s="139" t="str">
        <f>VLOOKUP(E150,'LISTADO ATM'!$A$2:$C$901,3,0)</f>
        <v>NORTE</v>
      </c>
      <c r="B150" s="134" t="s">
        <v>2734</v>
      </c>
      <c r="C150" s="96">
        <v>44428.975891203707</v>
      </c>
      <c r="D150" s="96" t="s">
        <v>2175</v>
      </c>
      <c r="E150" s="134">
        <v>854</v>
      </c>
      <c r="F150" s="139" t="str">
        <f>VLOOKUP(E150,VIP!$A$2:$O15222,2,0)</f>
        <v>DRBR854</v>
      </c>
      <c r="G150" s="139" t="str">
        <f>VLOOKUP(E150,'LISTADO ATM'!$A$2:$B$900,2,0)</f>
        <v xml:space="preserve">ATM Centro Comercial Blanco Batista </v>
      </c>
      <c r="H150" s="139" t="str">
        <f>VLOOKUP(E150,VIP!$A$2:$O20183,7,FALSE)</f>
        <v>Si</v>
      </c>
      <c r="I150" s="139" t="str">
        <f>VLOOKUP(E150,VIP!$A$2:$O12148,8,FALSE)</f>
        <v>Si</v>
      </c>
      <c r="J150" s="139" t="str">
        <f>VLOOKUP(E150,VIP!$A$2:$O12098,8,FALSE)</f>
        <v>Si</v>
      </c>
      <c r="K150" s="139" t="str">
        <f>VLOOKUP(E150,VIP!$A$2:$O15672,6,0)</f>
        <v>NO</v>
      </c>
      <c r="L150" s="131" t="s">
        <v>2213</v>
      </c>
      <c r="M150" s="95" t="s">
        <v>2438</v>
      </c>
      <c r="N150" s="95" t="s">
        <v>2444</v>
      </c>
      <c r="O150" s="139" t="s">
        <v>2638</v>
      </c>
      <c r="P150" s="139"/>
      <c r="Q150" s="138" t="s">
        <v>2213</v>
      </c>
    </row>
    <row r="151" spans="1:17" s="123" customFormat="1" ht="18" x14ac:dyDescent="0.25">
      <c r="A151" s="139" t="str">
        <f>VLOOKUP(E151,'LISTADO ATM'!$A$2:$C$901,3,0)</f>
        <v>DISTRITO NACIONAL</v>
      </c>
      <c r="B151" s="134">
        <v>3335996362</v>
      </c>
      <c r="C151" s="96">
        <v>44429.438946759263</v>
      </c>
      <c r="D151" s="96" t="s">
        <v>2174</v>
      </c>
      <c r="E151" s="134">
        <v>858</v>
      </c>
      <c r="F151" s="139" t="str">
        <f>VLOOKUP(E151,VIP!$A$2:$O15256,2,0)</f>
        <v>DRBR858</v>
      </c>
      <c r="G151" s="139" t="str">
        <f>VLOOKUP(E151,'LISTADO ATM'!$A$2:$B$900,2,0)</f>
        <v xml:space="preserve">ATM Cooperativa Maestros (COOPNAMA) </v>
      </c>
      <c r="H151" s="139" t="str">
        <f>VLOOKUP(E151,VIP!$A$2:$O20217,7,FALSE)</f>
        <v>Si</v>
      </c>
      <c r="I151" s="139" t="str">
        <f>VLOOKUP(E151,VIP!$A$2:$O12182,8,FALSE)</f>
        <v>No</v>
      </c>
      <c r="J151" s="139" t="str">
        <f>VLOOKUP(E151,VIP!$A$2:$O12132,8,FALSE)</f>
        <v>No</v>
      </c>
      <c r="K151" s="139" t="str">
        <f>VLOOKUP(E151,VIP!$A$2:$O15706,6,0)</f>
        <v>NO</v>
      </c>
      <c r="L151" s="131" t="s">
        <v>2213</v>
      </c>
      <c r="M151" s="95" t="s">
        <v>2438</v>
      </c>
      <c r="N151" s="95" t="s">
        <v>2444</v>
      </c>
      <c r="O151" s="139" t="s">
        <v>2446</v>
      </c>
      <c r="P151" s="139"/>
      <c r="Q151" s="138" t="s">
        <v>2213</v>
      </c>
    </row>
    <row r="152" spans="1:17" s="123" customFormat="1" ht="18" x14ac:dyDescent="0.25">
      <c r="A152" s="139" t="str">
        <f>VLOOKUP(E152,'LISTADO ATM'!$A$2:$C$901,3,0)</f>
        <v>SUR</v>
      </c>
      <c r="B152" s="134" t="s">
        <v>2839</v>
      </c>
      <c r="C152" s="96">
        <v>44429.881956018522</v>
      </c>
      <c r="D152" s="96" t="s">
        <v>2174</v>
      </c>
      <c r="E152" s="134">
        <v>870</v>
      </c>
      <c r="F152" s="139" t="str">
        <f>VLOOKUP(E152,VIP!$A$2:$O15317,2,0)</f>
        <v>DRBR870</v>
      </c>
      <c r="G152" s="139" t="str">
        <f>VLOOKUP(E152,'LISTADO ATM'!$A$2:$B$900,2,0)</f>
        <v xml:space="preserve">ATM Willbes Dominicana (Barahona) </v>
      </c>
      <c r="H152" s="139" t="str">
        <f>VLOOKUP(E152,VIP!$A$2:$O20278,7,FALSE)</f>
        <v>Si</v>
      </c>
      <c r="I152" s="139" t="str">
        <f>VLOOKUP(E152,VIP!$A$2:$O12243,8,FALSE)</f>
        <v>Si</v>
      </c>
      <c r="J152" s="139" t="str">
        <f>VLOOKUP(E152,VIP!$A$2:$O12193,8,FALSE)</f>
        <v>Si</v>
      </c>
      <c r="K152" s="139" t="str">
        <f>VLOOKUP(E152,VIP!$A$2:$O15767,6,0)</f>
        <v>NO</v>
      </c>
      <c r="L152" s="131" t="s">
        <v>2213</v>
      </c>
      <c r="M152" s="95" t="s">
        <v>2438</v>
      </c>
      <c r="N152" s="95" t="s">
        <v>2444</v>
      </c>
      <c r="O152" s="139" t="s">
        <v>2446</v>
      </c>
      <c r="P152" s="139"/>
      <c r="Q152" s="138" t="s">
        <v>2213</v>
      </c>
    </row>
    <row r="153" spans="1:17" s="123" customFormat="1" ht="18" x14ac:dyDescent="0.25">
      <c r="A153" s="139" t="str">
        <f>VLOOKUP(E153,'LISTADO ATM'!$A$2:$C$901,3,0)</f>
        <v>NORTE</v>
      </c>
      <c r="B153" s="134">
        <v>3335996503</v>
      </c>
      <c r="C153" s="96">
        <v>44429.64340277778</v>
      </c>
      <c r="D153" s="96" t="s">
        <v>2175</v>
      </c>
      <c r="E153" s="134">
        <v>937</v>
      </c>
      <c r="F153" s="139" t="str">
        <f>VLOOKUP(E153,VIP!$A$2:$O15296,2,0)</f>
        <v>DRBR937</v>
      </c>
      <c r="G153" s="139" t="str">
        <f>VLOOKUP(E153,'LISTADO ATM'!$A$2:$B$900,2,0)</f>
        <v xml:space="preserve">ATM Autobanco Oficina La Vega II </v>
      </c>
      <c r="H153" s="139" t="str">
        <f>VLOOKUP(E153,VIP!$A$2:$O20257,7,FALSE)</f>
        <v>Si</v>
      </c>
      <c r="I153" s="139" t="str">
        <f>VLOOKUP(E153,VIP!$A$2:$O12222,8,FALSE)</f>
        <v>Si</v>
      </c>
      <c r="J153" s="139" t="str">
        <f>VLOOKUP(E153,VIP!$A$2:$O12172,8,FALSE)</f>
        <v>Si</v>
      </c>
      <c r="K153" s="139" t="str">
        <f>VLOOKUP(E153,VIP!$A$2:$O15746,6,0)</f>
        <v>NO</v>
      </c>
      <c r="L153" s="131" t="s">
        <v>2213</v>
      </c>
      <c r="M153" s="95" t="s">
        <v>2438</v>
      </c>
      <c r="N153" s="95" t="s">
        <v>2444</v>
      </c>
      <c r="O153" s="139" t="s">
        <v>2638</v>
      </c>
      <c r="P153" s="139"/>
      <c r="Q153" s="138" t="s">
        <v>2213</v>
      </c>
    </row>
    <row r="154" spans="1:17" s="123" customFormat="1" ht="18" x14ac:dyDescent="0.25">
      <c r="A154" s="139" t="str">
        <f>VLOOKUP(E154,'LISTADO ATM'!$A$2:$C$901,3,0)</f>
        <v>DISTRITO NACIONAL</v>
      </c>
      <c r="B154" s="134" t="s">
        <v>2659</v>
      </c>
      <c r="C154" s="96">
        <v>44428.510231481479</v>
      </c>
      <c r="D154" s="96" t="s">
        <v>2174</v>
      </c>
      <c r="E154" s="134">
        <v>951</v>
      </c>
      <c r="F154" s="139" t="str">
        <f>VLOOKUP(E154,VIP!$A$2:$O15170,2,0)</f>
        <v>DRBR203</v>
      </c>
      <c r="G154" s="139" t="str">
        <f>VLOOKUP(E154,'LISTADO ATM'!$A$2:$B$900,2,0)</f>
        <v xml:space="preserve">ATM Oficina Plaza Haché JFK </v>
      </c>
      <c r="H154" s="139" t="str">
        <f>VLOOKUP(E154,VIP!$A$2:$O20131,7,FALSE)</f>
        <v>Si</v>
      </c>
      <c r="I154" s="139" t="str">
        <f>VLOOKUP(E154,VIP!$A$2:$O12096,8,FALSE)</f>
        <v>Si</v>
      </c>
      <c r="J154" s="139" t="str">
        <f>VLOOKUP(E154,VIP!$A$2:$O12046,8,FALSE)</f>
        <v>Si</v>
      </c>
      <c r="K154" s="139" t="str">
        <f>VLOOKUP(E154,VIP!$A$2:$O15620,6,0)</f>
        <v>NO</v>
      </c>
      <c r="L154" s="131" t="s">
        <v>2213</v>
      </c>
      <c r="M154" s="95" t="s">
        <v>2438</v>
      </c>
      <c r="N154" s="95" t="s">
        <v>2608</v>
      </c>
      <c r="O154" s="139" t="s">
        <v>2446</v>
      </c>
      <c r="P154" s="139"/>
      <c r="Q154" s="138" t="s">
        <v>2213</v>
      </c>
    </row>
    <row r="155" spans="1:17" s="123" customFormat="1" ht="18" x14ac:dyDescent="0.25">
      <c r="A155" s="139" t="str">
        <f>VLOOKUP(E155,'LISTADO ATM'!$A$2:$C$901,3,0)</f>
        <v>DISTRITO NACIONAL</v>
      </c>
      <c r="B155" s="134" t="s">
        <v>2683</v>
      </c>
      <c r="C155" s="96">
        <v>44428.679513888892</v>
      </c>
      <c r="D155" s="96" t="s">
        <v>2174</v>
      </c>
      <c r="E155" s="134">
        <v>955</v>
      </c>
      <c r="F155" s="139" t="str">
        <f>VLOOKUP(E155,VIP!$A$2:$O15204,2,0)</f>
        <v>DRBR955</v>
      </c>
      <c r="G155" s="139" t="str">
        <f>VLOOKUP(E155,'LISTADO ATM'!$A$2:$B$900,2,0)</f>
        <v xml:space="preserve">ATM Oficina Americana Independencia II </v>
      </c>
      <c r="H155" s="139" t="str">
        <f>VLOOKUP(E155,VIP!$A$2:$O20165,7,FALSE)</f>
        <v>Si</v>
      </c>
      <c r="I155" s="139" t="str">
        <f>VLOOKUP(E155,VIP!$A$2:$O12130,8,FALSE)</f>
        <v>Si</v>
      </c>
      <c r="J155" s="139" t="str">
        <f>VLOOKUP(E155,VIP!$A$2:$O12080,8,FALSE)</f>
        <v>Si</v>
      </c>
      <c r="K155" s="139" t="str">
        <f>VLOOKUP(E155,VIP!$A$2:$O15654,6,0)</f>
        <v>NO</v>
      </c>
      <c r="L155" s="131" t="s">
        <v>2213</v>
      </c>
      <c r="M155" s="95" t="s">
        <v>2438</v>
      </c>
      <c r="N155" s="95" t="s">
        <v>2608</v>
      </c>
      <c r="O155" s="139" t="s">
        <v>2446</v>
      </c>
      <c r="P155" s="139"/>
      <c r="Q155" s="138" t="s">
        <v>2213</v>
      </c>
    </row>
    <row r="156" spans="1:17" s="123" customFormat="1" ht="18" x14ac:dyDescent="0.25">
      <c r="A156" s="139" t="str">
        <f>VLOOKUP(E156,'LISTADO ATM'!$A$2:$C$901,3,0)</f>
        <v>DISTRITO NACIONAL</v>
      </c>
      <c r="B156" s="134">
        <v>3335996449</v>
      </c>
      <c r="C156" s="96">
        <v>44429.533495370371</v>
      </c>
      <c r="D156" s="96" t="s">
        <v>2174</v>
      </c>
      <c r="E156" s="134">
        <v>835</v>
      </c>
      <c r="F156" s="139" t="str">
        <f>VLOOKUP(E156,VIP!$A$2:$O15271,2,0)</f>
        <v>DRBR835</v>
      </c>
      <c r="G156" s="139" t="str">
        <f>VLOOKUP(E156,'LISTADO ATM'!$A$2:$B$900,2,0)</f>
        <v xml:space="preserve">ATM UNP Megacentro </v>
      </c>
      <c r="H156" s="139" t="str">
        <f>VLOOKUP(E156,VIP!$A$2:$O20232,7,FALSE)</f>
        <v>Si</v>
      </c>
      <c r="I156" s="139" t="str">
        <f>VLOOKUP(E156,VIP!$A$2:$O12197,8,FALSE)</f>
        <v>Si</v>
      </c>
      <c r="J156" s="139" t="str">
        <f>VLOOKUP(E156,VIP!$A$2:$O12147,8,FALSE)</f>
        <v>Si</v>
      </c>
      <c r="K156" s="139" t="str">
        <f>VLOOKUP(E156,VIP!$A$2:$O15721,6,0)</f>
        <v>SI</v>
      </c>
      <c r="L156" s="131" t="s">
        <v>2750</v>
      </c>
      <c r="M156" s="95" t="s">
        <v>2438</v>
      </c>
      <c r="N156" s="95" t="s">
        <v>2444</v>
      </c>
      <c r="O156" s="139" t="s">
        <v>2446</v>
      </c>
      <c r="P156" s="139"/>
      <c r="Q156" s="138" t="s">
        <v>2750</v>
      </c>
    </row>
    <row r="157" spans="1:17" s="123" customFormat="1" ht="18" x14ac:dyDescent="0.25">
      <c r="A157" s="139" t="str">
        <f>VLOOKUP(E157,'LISTADO ATM'!$A$2:$C$901,3,0)</f>
        <v>DISTRITO NACIONAL</v>
      </c>
      <c r="B157" s="134">
        <v>3335996291</v>
      </c>
      <c r="C157" s="96">
        <v>44429.381319444445</v>
      </c>
      <c r="D157" s="96" t="s">
        <v>2174</v>
      </c>
      <c r="E157" s="134">
        <v>34</v>
      </c>
      <c r="F157" s="139" t="str">
        <f>VLOOKUP(E157,VIP!$A$2:$O15248,2,0)</f>
        <v>DRBR034</v>
      </c>
      <c r="G157" s="139" t="str">
        <f>VLOOKUP(E157,'LISTADO ATM'!$A$2:$B$900,2,0)</f>
        <v xml:space="preserve">ATM Plaza de la Salud </v>
      </c>
      <c r="H157" s="139" t="str">
        <f>VLOOKUP(E157,VIP!$A$2:$O20209,7,FALSE)</f>
        <v>Si</v>
      </c>
      <c r="I157" s="139" t="str">
        <f>VLOOKUP(E157,VIP!$A$2:$O12174,8,FALSE)</f>
        <v>Si</v>
      </c>
      <c r="J157" s="139" t="str">
        <f>VLOOKUP(E157,VIP!$A$2:$O12124,8,FALSE)</f>
        <v>Si</v>
      </c>
      <c r="K157" s="139" t="str">
        <f>VLOOKUP(E157,VIP!$A$2:$O15698,6,0)</f>
        <v>NO</v>
      </c>
      <c r="L157" s="131" t="s">
        <v>2239</v>
      </c>
      <c r="M157" s="95" t="s">
        <v>2438</v>
      </c>
      <c r="N157" s="95" t="s">
        <v>2444</v>
      </c>
      <c r="O157" s="139" t="s">
        <v>2446</v>
      </c>
      <c r="P157" s="139"/>
      <c r="Q157" s="138" t="s">
        <v>2239</v>
      </c>
    </row>
    <row r="158" spans="1:17" s="123" customFormat="1" ht="18" x14ac:dyDescent="0.25">
      <c r="A158" s="139" t="str">
        <f>VLOOKUP(E158,'LISTADO ATM'!$A$2:$C$901,3,0)</f>
        <v>ESTE</v>
      </c>
      <c r="B158" s="134" t="s">
        <v>2675</v>
      </c>
      <c r="C158" s="96">
        <v>44428.735254629632</v>
      </c>
      <c r="D158" s="96" t="s">
        <v>2174</v>
      </c>
      <c r="E158" s="134">
        <v>462</v>
      </c>
      <c r="F158" s="139" t="str">
        <f>VLOOKUP(E158,VIP!$A$2:$O15190,2,0)</f>
        <v>DRBR462</v>
      </c>
      <c r="G158" s="139" t="str">
        <f>VLOOKUP(E158,'LISTADO ATM'!$A$2:$B$900,2,0)</f>
        <v>ATM Agrocafe Del Caribe</v>
      </c>
      <c r="H158" s="139" t="str">
        <f>VLOOKUP(E158,VIP!$A$2:$O20151,7,FALSE)</f>
        <v>Si</v>
      </c>
      <c r="I158" s="139" t="str">
        <f>VLOOKUP(E158,VIP!$A$2:$O12116,8,FALSE)</f>
        <v>Si</v>
      </c>
      <c r="J158" s="139" t="str">
        <f>VLOOKUP(E158,VIP!$A$2:$O12066,8,FALSE)</f>
        <v>Si</v>
      </c>
      <c r="K158" s="139" t="str">
        <f>VLOOKUP(E158,VIP!$A$2:$O15640,6,0)</f>
        <v>NO</v>
      </c>
      <c r="L158" s="131" t="s">
        <v>2239</v>
      </c>
      <c r="M158" s="95" t="s">
        <v>2438</v>
      </c>
      <c r="N158" s="95" t="s">
        <v>2444</v>
      </c>
      <c r="O158" s="139" t="s">
        <v>2446</v>
      </c>
      <c r="P158" s="139"/>
      <c r="Q158" s="138" t="s">
        <v>2239</v>
      </c>
    </row>
    <row r="159" spans="1:17" s="123" customFormat="1" ht="18" x14ac:dyDescent="0.25">
      <c r="A159" s="139" t="str">
        <f>VLOOKUP(E159,'LISTADO ATM'!$A$2:$C$901,3,0)</f>
        <v>DISTRITO NACIONAL</v>
      </c>
      <c r="B159" s="134" t="s">
        <v>2639</v>
      </c>
      <c r="C159" s="96">
        <v>44428.440706018519</v>
      </c>
      <c r="D159" s="96" t="s">
        <v>2174</v>
      </c>
      <c r="E159" s="134">
        <v>761</v>
      </c>
      <c r="F159" s="139" t="str">
        <f>VLOOKUP(E159,VIP!$A$2:$O15163,2,0)</f>
        <v>DRBR761</v>
      </c>
      <c r="G159" s="139" t="str">
        <f>VLOOKUP(E159,'LISTADO ATM'!$A$2:$B$900,2,0)</f>
        <v xml:space="preserve">ATM ISSPOL </v>
      </c>
      <c r="H159" s="139" t="str">
        <f>VLOOKUP(E159,VIP!$A$2:$O20124,7,FALSE)</f>
        <v>Si</v>
      </c>
      <c r="I159" s="139" t="str">
        <f>VLOOKUP(E159,VIP!$A$2:$O12089,8,FALSE)</f>
        <v>Si</v>
      </c>
      <c r="J159" s="139" t="str">
        <f>VLOOKUP(E159,VIP!$A$2:$O12039,8,FALSE)</f>
        <v>Si</v>
      </c>
      <c r="K159" s="139" t="str">
        <f>VLOOKUP(E159,VIP!$A$2:$O15613,6,0)</f>
        <v>NO</v>
      </c>
      <c r="L159" s="131" t="s">
        <v>2239</v>
      </c>
      <c r="M159" s="95" t="s">
        <v>2438</v>
      </c>
      <c r="N159" s="95" t="s">
        <v>2444</v>
      </c>
      <c r="O159" s="139" t="s">
        <v>2446</v>
      </c>
      <c r="P159" s="139"/>
      <c r="Q159" s="138" t="s">
        <v>2239</v>
      </c>
    </row>
    <row r="160" spans="1:17" s="123" customFormat="1" ht="18" x14ac:dyDescent="0.25">
      <c r="A160" s="139" t="str">
        <f>VLOOKUP(E160,'LISTADO ATM'!$A$2:$C$901,3,0)</f>
        <v>DISTRITO NACIONAL</v>
      </c>
      <c r="B160" s="134" t="s">
        <v>2777</v>
      </c>
      <c r="C160" s="96">
        <v>44429.713935185187</v>
      </c>
      <c r="D160" s="96" t="s">
        <v>2174</v>
      </c>
      <c r="E160" s="134">
        <v>850</v>
      </c>
      <c r="F160" s="139" t="str">
        <f>VLOOKUP(E160,VIP!$A$2:$O15321,2,0)</f>
        <v>DRBR850</v>
      </c>
      <c r="G160" s="139" t="str">
        <f>VLOOKUP(E160,'LISTADO ATM'!$A$2:$B$900,2,0)</f>
        <v xml:space="preserve">ATM Hotel Be Live Hamaca </v>
      </c>
      <c r="H160" s="139" t="str">
        <f>VLOOKUP(E160,VIP!$A$2:$O20282,7,FALSE)</f>
        <v>Si</v>
      </c>
      <c r="I160" s="139" t="str">
        <f>VLOOKUP(E160,VIP!$A$2:$O12247,8,FALSE)</f>
        <v>Si</v>
      </c>
      <c r="J160" s="139" t="str">
        <f>VLOOKUP(E160,VIP!$A$2:$O12197,8,FALSE)</f>
        <v>Si</v>
      </c>
      <c r="K160" s="139" t="str">
        <f>VLOOKUP(E160,VIP!$A$2:$O15771,6,0)</f>
        <v>NO</v>
      </c>
      <c r="L160" s="131" t="s">
        <v>2239</v>
      </c>
      <c r="M160" s="95" t="s">
        <v>2438</v>
      </c>
      <c r="N160" s="95" t="s">
        <v>2444</v>
      </c>
      <c r="O160" s="139" t="s">
        <v>2446</v>
      </c>
      <c r="P160" s="139"/>
      <c r="Q160" s="138" t="s">
        <v>2239</v>
      </c>
    </row>
    <row r="161" spans="1:23" s="123" customFormat="1" ht="18" x14ac:dyDescent="0.25">
      <c r="A161" s="139" t="str">
        <f>VLOOKUP(E161,'LISTADO ATM'!$A$2:$C$901,3,0)</f>
        <v>DISTRITO NACIONAL</v>
      </c>
      <c r="B161" s="134">
        <v>3335994872</v>
      </c>
      <c r="C161" s="96">
        <v>44428.125694444447</v>
      </c>
      <c r="D161" s="96" t="s">
        <v>2174</v>
      </c>
      <c r="E161" s="134">
        <v>938</v>
      </c>
      <c r="F161" s="139" t="str">
        <f>VLOOKUP(E161,VIP!$A$2:$O15148,2,0)</f>
        <v>DRBR938</v>
      </c>
      <c r="G161" s="139" t="str">
        <f>VLOOKUP(E161,'LISTADO ATM'!$A$2:$B$900,2,0)</f>
        <v>ATM Autobanco Plaza Moderna</v>
      </c>
      <c r="H161" s="139" t="str">
        <f>VLOOKUP(E161,VIP!$A$2:$O20109,7,FALSE)</f>
        <v>Si</v>
      </c>
      <c r="I161" s="139" t="str">
        <f>VLOOKUP(E161,VIP!$A$2:$O12074,8,FALSE)</f>
        <v>Si</v>
      </c>
      <c r="J161" s="139" t="str">
        <f>VLOOKUP(E161,VIP!$A$2:$O12024,8,FALSE)</f>
        <v>Si</v>
      </c>
      <c r="K161" s="139" t="str">
        <f>VLOOKUP(E161,VIP!$A$2:$O15598,6,0)</f>
        <v>NO</v>
      </c>
      <c r="L161" s="131" t="s">
        <v>2239</v>
      </c>
      <c r="M161" s="95" t="s">
        <v>2438</v>
      </c>
      <c r="N161" s="95" t="s">
        <v>2444</v>
      </c>
      <c r="O161" s="139" t="s">
        <v>2446</v>
      </c>
      <c r="P161" s="139"/>
      <c r="Q161" s="138" t="s">
        <v>2239</v>
      </c>
    </row>
    <row r="162" spans="1:23" s="123" customFormat="1" ht="18" x14ac:dyDescent="0.25">
      <c r="A162" s="139" t="str">
        <f>VLOOKUP(E162,'LISTADO ATM'!$A$2:$C$901,3,0)</f>
        <v>DISTRITO NACIONAL</v>
      </c>
      <c r="B162" s="134" t="s">
        <v>2844</v>
      </c>
      <c r="C162" s="96">
        <v>44429.359444444446</v>
      </c>
      <c r="D162" s="96" t="s">
        <v>2460</v>
      </c>
      <c r="E162" s="134">
        <v>769</v>
      </c>
      <c r="F162" s="139" t="str">
        <f>VLOOKUP(E162,VIP!$A$2:$O15401,2,0)</f>
        <v>DRBR769</v>
      </c>
      <c r="G162" s="139" t="str">
        <f>VLOOKUP(E162,'LISTADO ATM'!$A$2:$B$900,2,0)</f>
        <v>ATM UNP Pablo Mella Morales</v>
      </c>
      <c r="H162" s="139" t="str">
        <f>VLOOKUP(E162,VIP!$A$2:$O20362,7,FALSE)</f>
        <v>Si</v>
      </c>
      <c r="I162" s="139" t="str">
        <f>VLOOKUP(E162,VIP!$A$2:$O12327,8,FALSE)</f>
        <v>Si</v>
      </c>
      <c r="J162" s="139" t="str">
        <f>VLOOKUP(E162,VIP!$A$2:$O12277,8,FALSE)</f>
        <v>Si</v>
      </c>
      <c r="K162" s="139" t="str">
        <f>VLOOKUP(E162,VIP!$A$2:$O15851,6,0)</f>
        <v>NO</v>
      </c>
      <c r="L162" s="131" t="s">
        <v>2845</v>
      </c>
      <c r="M162" s="95" t="s">
        <v>2438</v>
      </c>
      <c r="N162" s="95" t="s">
        <v>2756</v>
      </c>
      <c r="O162" s="139" t="s">
        <v>2461</v>
      </c>
      <c r="P162" s="139"/>
      <c r="Q162" s="138" t="s">
        <v>2845</v>
      </c>
    </row>
    <row r="163" spans="1:23" s="123" customFormat="1" ht="18" x14ac:dyDescent="0.25">
      <c r="A163" s="139" t="str">
        <f>VLOOKUP(E163,'LISTADO ATM'!$A$2:$C$901,3,0)</f>
        <v>NORTE</v>
      </c>
      <c r="B163" s="134" t="s">
        <v>2843</v>
      </c>
      <c r="C163" s="96">
        <v>44429.484791666669</v>
      </c>
      <c r="D163" s="96" t="s">
        <v>2460</v>
      </c>
      <c r="E163" s="134">
        <v>431</v>
      </c>
      <c r="F163" s="139" t="str">
        <f>VLOOKUP(E163,VIP!$A$2:$O15375,2,0)</f>
        <v>DRBR583</v>
      </c>
      <c r="G163" s="139" t="str">
        <f>VLOOKUP(E163,'LISTADO ATM'!$A$2:$B$900,2,0)</f>
        <v xml:space="preserve">ATM Autoservicio Sol (Santiago) </v>
      </c>
      <c r="H163" s="139" t="str">
        <f>VLOOKUP(E163,VIP!$A$2:$O20336,7,FALSE)</f>
        <v>Si</v>
      </c>
      <c r="I163" s="139" t="str">
        <f>VLOOKUP(E163,VIP!$A$2:$O12301,8,FALSE)</f>
        <v>Si</v>
      </c>
      <c r="J163" s="139" t="str">
        <f>VLOOKUP(E163,VIP!$A$2:$O12251,8,FALSE)</f>
        <v>Si</v>
      </c>
      <c r="K163" s="139" t="str">
        <f>VLOOKUP(E163,VIP!$A$2:$O15825,6,0)</f>
        <v>SI</v>
      </c>
      <c r="L163" s="131" t="s">
        <v>2623</v>
      </c>
      <c r="M163" s="95" t="s">
        <v>2438</v>
      </c>
      <c r="N163" s="95" t="s">
        <v>2756</v>
      </c>
      <c r="O163" s="139" t="s">
        <v>2461</v>
      </c>
      <c r="P163" s="139"/>
      <c r="Q163" s="138" t="s">
        <v>2623</v>
      </c>
    </row>
    <row r="164" spans="1:23" s="123" customFormat="1" ht="18" x14ac:dyDescent="0.25">
      <c r="A164" s="139" t="str">
        <f>VLOOKUP(E164,'LISTADO ATM'!$A$2:$C$901,3,0)</f>
        <v>NORTE</v>
      </c>
      <c r="B164" s="134" t="s">
        <v>2763</v>
      </c>
      <c r="C164" s="96">
        <v>44429.796377314815</v>
      </c>
      <c r="D164" s="96" t="s">
        <v>2460</v>
      </c>
      <c r="E164" s="134">
        <v>990</v>
      </c>
      <c r="F164" s="139" t="str">
        <f>VLOOKUP(E164,VIP!$A$2:$O15307,2,0)</f>
        <v>DRBR742</v>
      </c>
      <c r="G164" s="139" t="str">
        <f>VLOOKUP(E164,'LISTADO ATM'!$A$2:$B$900,2,0)</f>
        <v xml:space="preserve">ATM Autoservicio Bonao II </v>
      </c>
      <c r="H164" s="139" t="str">
        <f>VLOOKUP(E164,VIP!$A$2:$O20268,7,FALSE)</f>
        <v>Si</v>
      </c>
      <c r="I164" s="139" t="str">
        <f>VLOOKUP(E164,VIP!$A$2:$O12233,8,FALSE)</f>
        <v>Si</v>
      </c>
      <c r="J164" s="139" t="str">
        <f>VLOOKUP(E164,VIP!$A$2:$O12183,8,FALSE)</f>
        <v>Si</v>
      </c>
      <c r="K164" s="139" t="str">
        <f>VLOOKUP(E164,VIP!$A$2:$O15757,6,0)</f>
        <v>NO</v>
      </c>
      <c r="L164" s="131" t="s">
        <v>2749</v>
      </c>
      <c r="M164" s="95" t="s">
        <v>2438</v>
      </c>
      <c r="N164" s="95" t="s">
        <v>2444</v>
      </c>
      <c r="O164" s="139" t="s">
        <v>2646</v>
      </c>
      <c r="P164" s="139"/>
      <c r="Q164" s="138" t="s">
        <v>2623</v>
      </c>
    </row>
    <row r="165" spans="1:23" s="123" customFormat="1" ht="18" x14ac:dyDescent="0.25">
      <c r="A165" s="139" t="str">
        <f>VLOOKUP(E165,'LISTADO ATM'!$A$2:$C$901,3,0)</f>
        <v>DISTRITO NACIONAL</v>
      </c>
      <c r="B165" s="134">
        <v>3335996456</v>
      </c>
      <c r="C165" s="96">
        <v>44429.539594907408</v>
      </c>
      <c r="D165" s="96" t="s">
        <v>2441</v>
      </c>
      <c r="E165" s="134">
        <v>540</v>
      </c>
      <c r="F165" s="139" t="str">
        <f>VLOOKUP(E165,VIP!$A$2:$O15269,2,0)</f>
        <v>DRBR540</v>
      </c>
      <c r="G165" s="139" t="str">
        <f>VLOOKUP(E165,'LISTADO ATM'!$A$2:$B$900,2,0)</f>
        <v xml:space="preserve">ATM Autoservicio Sambil I </v>
      </c>
      <c r="H165" s="139" t="str">
        <f>VLOOKUP(E165,VIP!$A$2:$O20230,7,FALSE)</f>
        <v>Si</v>
      </c>
      <c r="I165" s="139" t="str">
        <f>VLOOKUP(E165,VIP!$A$2:$O12195,8,FALSE)</f>
        <v>Si</v>
      </c>
      <c r="J165" s="139" t="str">
        <f>VLOOKUP(E165,VIP!$A$2:$O12145,8,FALSE)</f>
        <v>Si</v>
      </c>
      <c r="K165" s="139" t="str">
        <f>VLOOKUP(E165,VIP!$A$2:$O15719,6,0)</f>
        <v>NO</v>
      </c>
      <c r="L165" s="131" t="s">
        <v>2749</v>
      </c>
      <c r="M165" s="95" t="s">
        <v>2438</v>
      </c>
      <c r="N165" s="95" t="s">
        <v>2444</v>
      </c>
      <c r="O165" s="139" t="s">
        <v>2445</v>
      </c>
      <c r="P165" s="139"/>
      <c r="Q165" s="138" t="s">
        <v>2749</v>
      </c>
    </row>
    <row r="166" spans="1:23" s="123" customFormat="1" ht="18" x14ac:dyDescent="0.25">
      <c r="A166" s="139" t="str">
        <f>VLOOKUP(E166,'LISTADO ATM'!$A$2:$C$901,3,0)</f>
        <v>SUR</v>
      </c>
      <c r="B166" s="134" t="s">
        <v>2774</v>
      </c>
      <c r="C166" s="96">
        <v>44429.739699074074</v>
      </c>
      <c r="D166" s="96" t="s">
        <v>2441</v>
      </c>
      <c r="E166" s="134">
        <v>84</v>
      </c>
      <c r="F166" s="139" t="str">
        <f>VLOOKUP(E166,VIP!$A$2:$O15318,2,0)</f>
        <v>DRBR084</v>
      </c>
      <c r="G166" s="139" t="str">
        <f>VLOOKUP(E166,'LISTADO ATM'!$A$2:$B$900,2,0)</f>
        <v xml:space="preserve">ATM Oficina Multicentro Sirena San Cristóbal </v>
      </c>
      <c r="H166" s="139" t="str">
        <f>VLOOKUP(E166,VIP!$A$2:$O20279,7,FALSE)</f>
        <v>Si</v>
      </c>
      <c r="I166" s="139" t="str">
        <f>VLOOKUP(E166,VIP!$A$2:$O12244,8,FALSE)</f>
        <v>Si</v>
      </c>
      <c r="J166" s="139" t="str">
        <f>VLOOKUP(E166,VIP!$A$2:$O12194,8,FALSE)</f>
        <v>Si</v>
      </c>
      <c r="K166" s="139" t="str">
        <f>VLOOKUP(E166,VIP!$A$2:$O15768,6,0)</f>
        <v>SI</v>
      </c>
      <c r="L166" s="131" t="s">
        <v>2550</v>
      </c>
      <c r="M166" s="95" t="s">
        <v>2438</v>
      </c>
      <c r="N166" s="95" t="s">
        <v>2444</v>
      </c>
      <c r="O166" s="139" t="s">
        <v>2445</v>
      </c>
      <c r="P166" s="139"/>
      <c r="Q166" s="138" t="s">
        <v>2550</v>
      </c>
    </row>
    <row r="167" spans="1:23" s="123" customFormat="1" ht="18" x14ac:dyDescent="0.25">
      <c r="A167" s="139" t="str">
        <f>VLOOKUP(E167,'LISTADO ATM'!$A$2:$C$901,3,0)</f>
        <v>ESTE</v>
      </c>
      <c r="B167" s="134">
        <v>3335996366</v>
      </c>
      <c r="C167" s="96">
        <v>44429.443738425929</v>
      </c>
      <c r="D167" s="96" t="s">
        <v>2460</v>
      </c>
      <c r="E167" s="134">
        <v>385</v>
      </c>
      <c r="F167" s="139" t="str">
        <f>VLOOKUP(E167,VIP!$A$2:$O15254,2,0)</f>
        <v>DRBR385</v>
      </c>
      <c r="G167" s="139" t="str">
        <f>VLOOKUP(E167,'LISTADO ATM'!$A$2:$B$900,2,0)</f>
        <v xml:space="preserve">ATM Plaza Verón I </v>
      </c>
      <c r="H167" s="139" t="str">
        <f>VLOOKUP(E167,VIP!$A$2:$O20215,7,FALSE)</f>
        <v>Si</v>
      </c>
      <c r="I167" s="139" t="str">
        <f>VLOOKUP(E167,VIP!$A$2:$O12180,8,FALSE)</f>
        <v>Si</v>
      </c>
      <c r="J167" s="139" t="str">
        <f>VLOOKUP(E167,VIP!$A$2:$O12130,8,FALSE)</f>
        <v>Si</v>
      </c>
      <c r="K167" s="139" t="str">
        <f>VLOOKUP(E167,VIP!$A$2:$O15704,6,0)</f>
        <v>NO</v>
      </c>
      <c r="L167" s="131" t="s">
        <v>2550</v>
      </c>
      <c r="M167" s="95" t="s">
        <v>2438</v>
      </c>
      <c r="N167" s="95" t="s">
        <v>2444</v>
      </c>
      <c r="O167" s="139" t="s">
        <v>2461</v>
      </c>
      <c r="P167" s="139"/>
      <c r="Q167" s="138" t="s">
        <v>2550</v>
      </c>
    </row>
    <row r="168" spans="1:23" s="123" customFormat="1" ht="18" x14ac:dyDescent="0.25">
      <c r="A168" s="139" t="str">
        <f>VLOOKUP(E168,'LISTADO ATM'!$A$2:$C$901,3,0)</f>
        <v>ESTE</v>
      </c>
      <c r="B168" s="134">
        <v>3335996455</v>
      </c>
      <c r="C168" s="96">
        <v>44429.539085648146</v>
      </c>
      <c r="D168" s="96" t="s">
        <v>2460</v>
      </c>
      <c r="E168" s="134">
        <v>399</v>
      </c>
      <c r="F168" s="139" t="str">
        <f>VLOOKUP(E168,VIP!$A$2:$O15270,2,0)</f>
        <v>DRBR399</v>
      </c>
      <c r="G168" s="139" t="str">
        <f>VLOOKUP(E168,'LISTADO ATM'!$A$2:$B$900,2,0)</f>
        <v xml:space="preserve">ATM Oficina La Romana II </v>
      </c>
      <c r="H168" s="139" t="str">
        <f>VLOOKUP(E168,VIP!$A$2:$O20231,7,FALSE)</f>
        <v>Si</v>
      </c>
      <c r="I168" s="139" t="str">
        <f>VLOOKUP(E168,VIP!$A$2:$O12196,8,FALSE)</f>
        <v>Si</v>
      </c>
      <c r="J168" s="139" t="str">
        <f>VLOOKUP(E168,VIP!$A$2:$O12146,8,FALSE)</f>
        <v>Si</v>
      </c>
      <c r="K168" s="139" t="str">
        <f>VLOOKUP(E168,VIP!$A$2:$O15720,6,0)</f>
        <v>NO</v>
      </c>
      <c r="L168" s="131" t="s">
        <v>2550</v>
      </c>
      <c r="M168" s="95" t="s">
        <v>2438</v>
      </c>
      <c r="N168" s="95" t="s">
        <v>2444</v>
      </c>
      <c r="O168" s="139" t="s">
        <v>2461</v>
      </c>
      <c r="P168" s="139"/>
      <c r="Q168" s="138" t="s">
        <v>2550</v>
      </c>
    </row>
    <row r="169" spans="1:23" s="123" customFormat="1" ht="18" x14ac:dyDescent="0.25">
      <c r="A169" s="139" t="str">
        <f>VLOOKUP(E169,'LISTADO ATM'!$A$2:$C$901,3,0)</f>
        <v>SUR</v>
      </c>
      <c r="B169" s="134" t="s">
        <v>2665</v>
      </c>
      <c r="C169" s="96">
        <v>44428.805810185186</v>
      </c>
      <c r="D169" s="96" t="s">
        <v>2460</v>
      </c>
      <c r="E169" s="134">
        <v>783</v>
      </c>
      <c r="F169" s="139" t="str">
        <f>VLOOKUP(E169,VIP!$A$2:$O15174,2,0)</f>
        <v>DRBR303</v>
      </c>
      <c r="G169" s="139" t="str">
        <f>VLOOKUP(E169,'LISTADO ATM'!$A$2:$B$900,2,0)</f>
        <v xml:space="preserve">ATM Autobanco Alfa y Omega (Barahona) </v>
      </c>
      <c r="H169" s="139" t="str">
        <f>VLOOKUP(E169,VIP!$A$2:$O20135,7,FALSE)</f>
        <v>Si</v>
      </c>
      <c r="I169" s="139" t="str">
        <f>VLOOKUP(E169,VIP!$A$2:$O12100,8,FALSE)</f>
        <v>Si</v>
      </c>
      <c r="J169" s="139" t="str">
        <f>VLOOKUP(E169,VIP!$A$2:$O12050,8,FALSE)</f>
        <v>Si</v>
      </c>
      <c r="K169" s="139" t="str">
        <f>VLOOKUP(E169,VIP!$A$2:$O15624,6,0)</f>
        <v>NO</v>
      </c>
      <c r="L169" s="131" t="s">
        <v>2550</v>
      </c>
      <c r="M169" s="95" t="s">
        <v>2438</v>
      </c>
      <c r="N169" s="95" t="s">
        <v>2444</v>
      </c>
      <c r="O169" s="139" t="s">
        <v>2461</v>
      </c>
      <c r="P169" s="139"/>
      <c r="Q169" s="138" t="s">
        <v>2550</v>
      </c>
    </row>
    <row r="170" spans="1:23" s="123" customFormat="1" ht="18" x14ac:dyDescent="0.25">
      <c r="A170" s="139" t="str">
        <f>VLOOKUP(E170,'LISTADO ATM'!$A$2:$C$901,3,0)</f>
        <v>ESTE</v>
      </c>
      <c r="B170" s="134">
        <v>3335996497</v>
      </c>
      <c r="C170" s="96">
        <v>44429.641134259262</v>
      </c>
      <c r="D170" s="96" t="s">
        <v>2460</v>
      </c>
      <c r="E170" s="134">
        <v>844</v>
      </c>
      <c r="F170" s="139" t="str">
        <f>VLOOKUP(E170,VIP!$A$2:$O15299,2,0)</f>
        <v>DRBR844</v>
      </c>
      <c r="G170" s="139" t="str">
        <f>VLOOKUP(E170,'LISTADO ATM'!$A$2:$B$900,2,0)</f>
        <v xml:space="preserve">ATM San Juan Shopping Center (Bávaro) </v>
      </c>
      <c r="H170" s="139" t="str">
        <f>VLOOKUP(E170,VIP!$A$2:$O20260,7,FALSE)</f>
        <v>Si</v>
      </c>
      <c r="I170" s="139" t="str">
        <f>VLOOKUP(E170,VIP!$A$2:$O12225,8,FALSE)</f>
        <v>Si</v>
      </c>
      <c r="J170" s="139" t="str">
        <f>VLOOKUP(E170,VIP!$A$2:$O12175,8,FALSE)</f>
        <v>Si</v>
      </c>
      <c r="K170" s="139" t="str">
        <f>VLOOKUP(E170,VIP!$A$2:$O15749,6,0)</f>
        <v>NO</v>
      </c>
      <c r="L170" s="131" t="s">
        <v>2550</v>
      </c>
      <c r="M170" s="95" t="s">
        <v>2438</v>
      </c>
      <c r="N170" s="95" t="s">
        <v>2444</v>
      </c>
      <c r="O170" s="139" t="s">
        <v>2461</v>
      </c>
      <c r="P170" s="139"/>
      <c r="Q170" s="138" t="s">
        <v>2550</v>
      </c>
    </row>
    <row r="171" spans="1:23" s="123" customFormat="1" ht="18" x14ac:dyDescent="0.25">
      <c r="A171" s="139" t="str">
        <f>VLOOKUP(E171,'LISTADO ATM'!$A$2:$C$901,3,0)</f>
        <v>NORTE</v>
      </c>
      <c r="B171" s="134" t="s">
        <v>2650</v>
      </c>
      <c r="C171" s="96">
        <v>44428.600243055553</v>
      </c>
      <c r="D171" s="96" t="s">
        <v>2613</v>
      </c>
      <c r="E171" s="134">
        <v>937</v>
      </c>
      <c r="F171" s="139" t="str">
        <f>VLOOKUP(E171,VIP!$A$2:$O15158,2,0)</f>
        <v>DRBR937</v>
      </c>
      <c r="G171" s="139" t="str">
        <f>VLOOKUP(E171,'LISTADO ATM'!$A$2:$B$900,2,0)</f>
        <v xml:space="preserve">ATM Autobanco Oficina La Vega II </v>
      </c>
      <c r="H171" s="139" t="str">
        <f>VLOOKUP(E171,VIP!$A$2:$O20119,7,FALSE)</f>
        <v>Si</v>
      </c>
      <c r="I171" s="139" t="str">
        <f>VLOOKUP(E171,VIP!$A$2:$O12084,8,FALSE)</f>
        <v>Si</v>
      </c>
      <c r="J171" s="139" t="str">
        <f>VLOOKUP(E171,VIP!$A$2:$O12034,8,FALSE)</f>
        <v>Si</v>
      </c>
      <c r="K171" s="139" t="str">
        <f>VLOOKUP(E171,VIP!$A$2:$O15608,6,0)</f>
        <v>NO</v>
      </c>
      <c r="L171" s="131" t="s">
        <v>2550</v>
      </c>
      <c r="M171" s="95" t="s">
        <v>2438</v>
      </c>
      <c r="N171" s="95" t="s">
        <v>2444</v>
      </c>
      <c r="O171" s="139" t="s">
        <v>2614</v>
      </c>
      <c r="P171" s="139"/>
      <c r="Q171" s="138" t="s">
        <v>2550</v>
      </c>
    </row>
    <row r="172" spans="1:23" s="123" customFormat="1" ht="18" x14ac:dyDescent="0.25">
      <c r="A172" s="139" t="str">
        <f>VLOOKUP(E172,'LISTADO ATM'!$A$2:$C$901,3,0)</f>
        <v>DISTRITO NACIONAL</v>
      </c>
      <c r="B172" s="134">
        <v>3335996482</v>
      </c>
      <c r="C172" s="96">
        <v>44429.603472222225</v>
      </c>
      <c r="D172" s="96" t="s">
        <v>2441</v>
      </c>
      <c r="E172" s="134">
        <v>406</v>
      </c>
      <c r="F172" s="139" t="str">
        <f>VLOOKUP(E172,VIP!$A$2:$O15266,2,0)</f>
        <v>DRBR406</v>
      </c>
      <c r="G172" s="139" t="str">
        <f>VLOOKUP(E172,'LISTADO ATM'!$A$2:$B$900,2,0)</f>
        <v xml:space="preserve">ATM UNP Plaza Lama Máximo Gómez </v>
      </c>
      <c r="H172" s="139" t="str">
        <f>VLOOKUP(E172,VIP!$A$2:$O20227,7,FALSE)</f>
        <v>Si</v>
      </c>
      <c r="I172" s="139" t="str">
        <f>VLOOKUP(E172,VIP!$A$2:$O12192,8,FALSE)</f>
        <v>Si</v>
      </c>
      <c r="J172" s="139" t="str">
        <f>VLOOKUP(E172,VIP!$A$2:$O12142,8,FALSE)</f>
        <v>Si</v>
      </c>
      <c r="K172" s="139" t="str">
        <f>VLOOKUP(E172,VIP!$A$2:$O15716,6,0)</f>
        <v>SI</v>
      </c>
      <c r="L172" s="131" t="s">
        <v>2748</v>
      </c>
      <c r="M172" s="95" t="s">
        <v>2438</v>
      </c>
      <c r="N172" s="95" t="s">
        <v>2444</v>
      </c>
      <c r="O172" s="139" t="s">
        <v>2445</v>
      </c>
      <c r="P172" s="139"/>
      <c r="Q172" s="138" t="s">
        <v>2748</v>
      </c>
    </row>
    <row r="173" spans="1:23" ht="18" x14ac:dyDescent="0.25">
      <c r="A173" s="139" t="str">
        <f>VLOOKUP(E173,'LISTADO ATM'!$A$2:$C$901,3,0)</f>
        <v>DISTRITO NACIONAL</v>
      </c>
      <c r="B173" s="134">
        <v>3335996446</v>
      </c>
      <c r="C173" s="96">
        <v>44429.527592592596</v>
      </c>
      <c r="D173" s="96" t="s">
        <v>2441</v>
      </c>
      <c r="E173" s="134">
        <v>970</v>
      </c>
      <c r="F173" s="139" t="str">
        <f>VLOOKUP(E173,VIP!$A$2:$O15274,2,0)</f>
        <v>DRBR970</v>
      </c>
      <c r="G173" s="139" t="str">
        <f>VLOOKUP(E173,'LISTADO ATM'!$A$2:$B$900,2,0)</f>
        <v xml:space="preserve">ATM S/M Olé Haina </v>
      </c>
      <c r="H173" s="139" t="str">
        <f>VLOOKUP(E173,VIP!$A$2:$O20235,7,FALSE)</f>
        <v>Si</v>
      </c>
      <c r="I173" s="139" t="str">
        <f>VLOOKUP(E173,VIP!$A$2:$O12200,8,FALSE)</f>
        <v>Si</v>
      </c>
      <c r="J173" s="139" t="str">
        <f>VLOOKUP(E173,VIP!$A$2:$O12150,8,FALSE)</f>
        <v>Si</v>
      </c>
      <c r="K173" s="139" t="str">
        <f>VLOOKUP(E173,VIP!$A$2:$O15724,6,0)</f>
        <v>NO</v>
      </c>
      <c r="L173" s="131" t="s">
        <v>2748</v>
      </c>
      <c r="M173" s="95" t="s">
        <v>2438</v>
      </c>
      <c r="N173" s="95" t="s">
        <v>2444</v>
      </c>
      <c r="O173" s="139" t="s">
        <v>2445</v>
      </c>
      <c r="P173" s="139"/>
      <c r="Q173" s="138" t="s">
        <v>2748</v>
      </c>
      <c r="R173" s="44"/>
      <c r="S173" s="101"/>
      <c r="T173" s="101"/>
      <c r="U173" s="101"/>
      <c r="V173" s="78"/>
      <c r="W173" s="69"/>
    </row>
    <row r="174" spans="1:23" ht="18" x14ac:dyDescent="0.25">
      <c r="A174" s="139" t="str">
        <f>VLOOKUP(E174,'LISTADO ATM'!$A$2:$C$901,3,0)</f>
        <v>SUR</v>
      </c>
      <c r="B174" s="134">
        <v>3335996403</v>
      </c>
      <c r="C174" s="96">
        <v>44429.49046296296</v>
      </c>
      <c r="D174" s="96" t="s">
        <v>2441</v>
      </c>
      <c r="E174" s="134">
        <v>995</v>
      </c>
      <c r="F174" s="139" t="str">
        <f>VLOOKUP(E174,VIP!$A$2:$O15288,2,0)</f>
        <v>DRBR545</v>
      </c>
      <c r="G174" s="139" t="str">
        <f>VLOOKUP(E174,'LISTADO ATM'!$A$2:$B$900,2,0)</f>
        <v xml:space="preserve">ATM Oficina San Cristobal III (Lobby) </v>
      </c>
      <c r="H174" s="139" t="str">
        <f>VLOOKUP(E174,VIP!$A$2:$O20249,7,FALSE)</f>
        <v>Si</v>
      </c>
      <c r="I174" s="139" t="str">
        <f>VLOOKUP(E174,VIP!$A$2:$O12214,8,FALSE)</f>
        <v>No</v>
      </c>
      <c r="J174" s="139" t="str">
        <f>VLOOKUP(E174,VIP!$A$2:$O12164,8,FALSE)</f>
        <v>No</v>
      </c>
      <c r="K174" s="139" t="str">
        <f>VLOOKUP(E174,VIP!$A$2:$O15738,6,0)</f>
        <v>NO</v>
      </c>
      <c r="L174" s="131" t="s">
        <v>2748</v>
      </c>
      <c r="M174" s="95" t="s">
        <v>2438</v>
      </c>
      <c r="N174" s="95" t="s">
        <v>2444</v>
      </c>
      <c r="O174" s="139" t="s">
        <v>2445</v>
      </c>
      <c r="P174" s="139"/>
      <c r="Q174" s="138" t="s">
        <v>2748</v>
      </c>
      <c r="R174" s="44"/>
      <c r="S174" s="101"/>
      <c r="T174" s="101"/>
      <c r="U174" s="101"/>
      <c r="V174" s="78"/>
      <c r="W174" s="69"/>
    </row>
    <row r="175" spans="1:23" ht="18" x14ac:dyDescent="0.25">
      <c r="A175" s="139" t="str">
        <f>VLOOKUP(E175,'LISTADO ATM'!$A$2:$C$901,3,0)</f>
        <v>DISTRITO NACIONAL</v>
      </c>
      <c r="B175" s="134" t="s">
        <v>2731</v>
      </c>
      <c r="C175" s="96">
        <v>44429.038472222222</v>
      </c>
      <c r="D175" s="96" t="s">
        <v>2441</v>
      </c>
      <c r="E175" s="134">
        <v>578</v>
      </c>
      <c r="F175" s="139" t="str">
        <f>VLOOKUP(E175,VIP!$A$2:$O15219,2,0)</f>
        <v>DRBR324</v>
      </c>
      <c r="G175" s="139" t="str">
        <f>VLOOKUP(E175,'LISTADO ATM'!$A$2:$B$900,2,0)</f>
        <v xml:space="preserve">ATM Procuraduría General de la República </v>
      </c>
      <c r="H175" s="139" t="str">
        <f>VLOOKUP(E175,VIP!$A$2:$O20180,7,FALSE)</f>
        <v>Si</v>
      </c>
      <c r="I175" s="139" t="str">
        <f>VLOOKUP(E175,VIP!$A$2:$O12145,8,FALSE)</f>
        <v>No</v>
      </c>
      <c r="J175" s="139" t="str">
        <f>VLOOKUP(E175,VIP!$A$2:$O12095,8,FALSE)</f>
        <v>No</v>
      </c>
      <c r="K175" s="139" t="str">
        <f>VLOOKUP(E175,VIP!$A$2:$O15669,6,0)</f>
        <v>NO</v>
      </c>
      <c r="L175" s="131" t="s">
        <v>2748</v>
      </c>
      <c r="M175" s="95" t="s">
        <v>2438</v>
      </c>
      <c r="N175" s="95" t="s">
        <v>2444</v>
      </c>
      <c r="O175" s="139" t="s">
        <v>2445</v>
      </c>
      <c r="P175" s="139"/>
      <c r="Q175" s="138" t="s">
        <v>2434</v>
      </c>
      <c r="R175" s="44"/>
      <c r="S175" s="101"/>
      <c r="T175" s="101"/>
      <c r="U175" s="101"/>
      <c r="V175" s="78"/>
      <c r="W175" s="69"/>
    </row>
    <row r="176" spans="1:23" ht="18" x14ac:dyDescent="0.25">
      <c r="A176" s="139" t="str">
        <f>VLOOKUP(E176,'LISTADO ATM'!$A$2:$C$901,3,0)</f>
        <v>ESTE</v>
      </c>
      <c r="B176" s="134" t="s">
        <v>2721</v>
      </c>
      <c r="C176" s="96">
        <v>44429.070219907408</v>
      </c>
      <c r="D176" s="96" t="s">
        <v>2441</v>
      </c>
      <c r="E176" s="134">
        <v>673</v>
      </c>
      <c r="F176" s="139" t="str">
        <f>VLOOKUP(E176,VIP!$A$2:$O15209,2,0)</f>
        <v>DRBR673</v>
      </c>
      <c r="G176" s="139" t="str">
        <f>VLOOKUP(E176,'LISTADO ATM'!$A$2:$B$900,2,0)</f>
        <v>ATM Clínica Dr. Cruz Jiminián</v>
      </c>
      <c r="H176" s="139" t="str">
        <f>VLOOKUP(E176,VIP!$A$2:$O20170,7,FALSE)</f>
        <v>Si</v>
      </c>
      <c r="I176" s="139" t="str">
        <f>VLOOKUP(E176,VIP!$A$2:$O12135,8,FALSE)</f>
        <v>Si</v>
      </c>
      <c r="J176" s="139" t="str">
        <f>VLOOKUP(E176,VIP!$A$2:$O12085,8,FALSE)</f>
        <v>Si</v>
      </c>
      <c r="K176" s="139" t="str">
        <f>VLOOKUP(E176,VIP!$A$2:$O15659,6,0)</f>
        <v>NO</v>
      </c>
      <c r="L176" s="131" t="s">
        <v>2748</v>
      </c>
      <c r="M176" s="95" t="s">
        <v>2438</v>
      </c>
      <c r="N176" s="95" t="s">
        <v>2444</v>
      </c>
      <c r="O176" s="139" t="s">
        <v>2445</v>
      </c>
      <c r="P176" s="139"/>
      <c r="Q176" s="138" t="s">
        <v>2434</v>
      </c>
      <c r="R176" s="44"/>
      <c r="S176" s="101"/>
      <c r="T176" s="101"/>
      <c r="U176" s="101"/>
      <c r="V176" s="78"/>
      <c r="W176" s="69"/>
    </row>
    <row r="177" spans="1:23" ht="18" x14ac:dyDescent="0.25">
      <c r="A177" s="139" t="str">
        <f>VLOOKUP(E177,'LISTADO ATM'!$A$2:$C$901,3,0)</f>
        <v>DISTRITO NACIONAL</v>
      </c>
      <c r="B177" s="134" t="s">
        <v>2663</v>
      </c>
      <c r="C177" s="96">
        <v>44428.640833333331</v>
      </c>
      <c r="D177" s="96" t="s">
        <v>2460</v>
      </c>
      <c r="E177" s="134">
        <v>745</v>
      </c>
      <c r="F177" s="139" t="str">
        <f>VLOOKUP(E177,VIP!$A$2:$O15178,2,0)</f>
        <v>DRBR027</v>
      </c>
      <c r="G177" s="139" t="str">
        <f>VLOOKUP(E177,'LISTADO ATM'!$A$2:$B$900,2,0)</f>
        <v xml:space="preserve">ATM Oficina Ave. Duarte </v>
      </c>
      <c r="H177" s="139" t="str">
        <f>VLOOKUP(E177,VIP!$A$2:$O20139,7,FALSE)</f>
        <v>No</v>
      </c>
      <c r="I177" s="139" t="str">
        <f>VLOOKUP(E177,VIP!$A$2:$O12104,8,FALSE)</f>
        <v>No</v>
      </c>
      <c r="J177" s="139" t="str">
        <f>VLOOKUP(E177,VIP!$A$2:$O12054,8,FALSE)</f>
        <v>No</v>
      </c>
      <c r="K177" s="139" t="str">
        <f>VLOOKUP(E177,VIP!$A$2:$O15628,6,0)</f>
        <v>NO</v>
      </c>
      <c r="L177" s="131" t="s">
        <v>2748</v>
      </c>
      <c r="M177" s="95" t="s">
        <v>2438</v>
      </c>
      <c r="N177" s="95" t="s">
        <v>2444</v>
      </c>
      <c r="O177" s="139" t="s">
        <v>2646</v>
      </c>
      <c r="P177" s="139"/>
      <c r="Q177" s="138" t="s">
        <v>2434</v>
      </c>
      <c r="R177" s="44"/>
      <c r="S177" s="101"/>
      <c r="T177" s="101"/>
      <c r="U177" s="101"/>
      <c r="V177" s="78"/>
      <c r="W177" s="69"/>
    </row>
    <row r="178" spans="1:23" ht="18" x14ac:dyDescent="0.25">
      <c r="A178" s="139" t="str">
        <f>VLOOKUP(E178,'LISTADO ATM'!$A$2:$C$901,3,0)</f>
        <v>DISTRITO NACIONAL</v>
      </c>
      <c r="B178" s="134" t="s">
        <v>2841</v>
      </c>
      <c r="C178" s="96">
        <v>44429.833506944444</v>
      </c>
      <c r="D178" s="96" t="s">
        <v>2460</v>
      </c>
      <c r="E178" s="134">
        <v>717</v>
      </c>
      <c r="F178" s="139" t="str">
        <f>VLOOKUP(E178,VIP!$A$2:$O15319,2,0)</f>
        <v>DRBR24K</v>
      </c>
      <c r="G178" s="139" t="str">
        <f>VLOOKUP(E178,'LISTADO ATM'!$A$2:$B$900,2,0)</f>
        <v xml:space="preserve">ATM Oficina Los Alcarrizos </v>
      </c>
      <c r="H178" s="139" t="str">
        <f>VLOOKUP(E178,VIP!$A$2:$O20280,7,FALSE)</f>
        <v>Si</v>
      </c>
      <c r="I178" s="139" t="str">
        <f>VLOOKUP(E178,VIP!$A$2:$O12245,8,FALSE)</f>
        <v>Si</v>
      </c>
      <c r="J178" s="139" t="str">
        <f>VLOOKUP(E178,VIP!$A$2:$O12195,8,FALSE)</f>
        <v>Si</v>
      </c>
      <c r="K178" s="139" t="str">
        <f>VLOOKUP(E178,VIP!$A$2:$O15769,6,0)</f>
        <v>SI</v>
      </c>
      <c r="L178" s="131" t="s">
        <v>2434</v>
      </c>
      <c r="M178" s="95" t="s">
        <v>2438</v>
      </c>
      <c r="N178" s="95" t="s">
        <v>2444</v>
      </c>
      <c r="O178" s="139" t="s">
        <v>2646</v>
      </c>
      <c r="P178" s="139"/>
      <c r="Q178" s="138" t="s">
        <v>2434</v>
      </c>
      <c r="R178" s="44"/>
      <c r="S178" s="101"/>
      <c r="T178" s="101"/>
      <c r="U178" s="101"/>
      <c r="V178" s="78"/>
      <c r="W178" s="69"/>
    </row>
    <row r="179" spans="1:23" ht="18" x14ac:dyDescent="0.25">
      <c r="A179" s="139" t="str">
        <f>VLOOKUP(E179,'LISTADO ATM'!$A$2:$C$901,3,0)</f>
        <v>NORTE</v>
      </c>
      <c r="B179" s="134" t="s">
        <v>2771</v>
      </c>
      <c r="C179" s="96">
        <v>44429.756261574075</v>
      </c>
      <c r="D179" s="96" t="s">
        <v>2613</v>
      </c>
      <c r="E179" s="134">
        <v>775</v>
      </c>
      <c r="F179" s="139" t="str">
        <f>VLOOKUP(E179,VIP!$A$2:$O15315,2,0)</f>
        <v>DRBR450</v>
      </c>
      <c r="G179" s="139" t="str">
        <f>VLOOKUP(E179,'LISTADO ATM'!$A$2:$B$900,2,0)</f>
        <v xml:space="preserve">ATM S/M Lilo (Montecristi) </v>
      </c>
      <c r="H179" s="139" t="str">
        <f>VLOOKUP(E179,VIP!$A$2:$O20276,7,FALSE)</f>
        <v>Si</v>
      </c>
      <c r="I179" s="139" t="str">
        <f>VLOOKUP(E179,VIP!$A$2:$O12241,8,FALSE)</f>
        <v>Si</v>
      </c>
      <c r="J179" s="139" t="str">
        <f>VLOOKUP(E179,VIP!$A$2:$O12191,8,FALSE)</f>
        <v>Si</v>
      </c>
      <c r="K179" s="139" t="str">
        <f>VLOOKUP(E179,VIP!$A$2:$O15765,6,0)</f>
        <v>NO</v>
      </c>
      <c r="L179" s="131" t="s">
        <v>2434</v>
      </c>
      <c r="M179" s="95" t="s">
        <v>2438</v>
      </c>
      <c r="N179" s="95" t="s">
        <v>2444</v>
      </c>
      <c r="O179" s="139" t="s">
        <v>2614</v>
      </c>
      <c r="P179" s="139"/>
      <c r="Q179" s="138" t="s">
        <v>2434</v>
      </c>
      <c r="R179" s="44"/>
      <c r="S179" s="101"/>
      <c r="T179" s="101"/>
      <c r="U179" s="101"/>
      <c r="V179" s="78"/>
      <c r="W179" s="69"/>
    </row>
    <row r="180" spans="1:23" ht="18" x14ac:dyDescent="0.25">
      <c r="A180" s="139" t="str">
        <f>VLOOKUP(E180,'LISTADO ATM'!$A$2:$C$901,3,0)</f>
        <v>DISTRITO NACIONAL</v>
      </c>
      <c r="B180" s="134" t="s">
        <v>2640</v>
      </c>
      <c r="C180" s="96">
        <v>44428.440138888887</v>
      </c>
      <c r="D180" s="96" t="s">
        <v>2174</v>
      </c>
      <c r="E180" s="134">
        <v>620</v>
      </c>
      <c r="F180" s="139" t="str">
        <f>VLOOKUP(E180,VIP!$A$2:$O15164,2,0)</f>
        <v>DRBR620</v>
      </c>
      <c r="G180" s="139" t="str">
        <f>VLOOKUP(E180,'LISTADO ATM'!$A$2:$B$900,2,0)</f>
        <v xml:space="preserve">ATM Ministerio de Medio Ambiente </v>
      </c>
      <c r="H180" s="139" t="str">
        <f>VLOOKUP(E180,VIP!$A$2:$O20125,7,FALSE)</f>
        <v>Si</v>
      </c>
      <c r="I180" s="139" t="str">
        <f>VLOOKUP(E180,VIP!$A$2:$O12090,8,FALSE)</f>
        <v>No</v>
      </c>
      <c r="J180" s="139" t="str">
        <f>VLOOKUP(E180,VIP!$A$2:$O12040,8,FALSE)</f>
        <v>No</v>
      </c>
      <c r="K180" s="139" t="str">
        <f>VLOOKUP(E180,VIP!$A$2:$O15614,6,0)</f>
        <v>NO</v>
      </c>
      <c r="L180" s="131" t="s">
        <v>2624</v>
      </c>
      <c r="M180" s="95" t="s">
        <v>2438</v>
      </c>
      <c r="N180" s="95" t="s">
        <v>2444</v>
      </c>
      <c r="O180" s="139" t="s">
        <v>2446</v>
      </c>
      <c r="P180" s="139"/>
      <c r="Q180" s="138" t="s">
        <v>2624</v>
      </c>
      <c r="R180" s="44"/>
      <c r="S180" s="101"/>
      <c r="T180" s="101"/>
      <c r="U180" s="101"/>
      <c r="V180" s="78"/>
      <c r="W180" s="69"/>
    </row>
    <row r="181" spans="1:23" ht="18" x14ac:dyDescent="0.25">
      <c r="A181" s="139" t="str">
        <f>VLOOKUP(E181,'LISTADO ATM'!$A$2:$C$901,3,0)</f>
        <v>DISTRITO NACIONAL</v>
      </c>
      <c r="B181" s="134" t="s">
        <v>2632</v>
      </c>
      <c r="C181" s="96">
        <v>44427.579386574071</v>
      </c>
      <c r="D181" s="96" t="s">
        <v>2174</v>
      </c>
      <c r="E181" s="134">
        <v>953</v>
      </c>
      <c r="F181" s="139" t="str">
        <f>VLOOKUP(E181,VIP!$A$2:$O15141,2,0)</f>
        <v>DRBR01I</v>
      </c>
      <c r="G181" s="139" t="str">
        <f>VLOOKUP(E181,'LISTADO ATM'!$A$2:$B$900,2,0)</f>
        <v xml:space="preserve">ATM Estafeta Dirección General de Pasaportes/Migración </v>
      </c>
      <c r="H181" s="139" t="str">
        <f>VLOOKUP(E181,VIP!$A$2:$O20102,7,FALSE)</f>
        <v>Si</v>
      </c>
      <c r="I181" s="139" t="str">
        <f>VLOOKUP(E181,VIP!$A$2:$O12067,8,FALSE)</f>
        <v>Si</v>
      </c>
      <c r="J181" s="139" t="str">
        <f>VLOOKUP(E181,VIP!$A$2:$O12017,8,FALSE)</f>
        <v>Si</v>
      </c>
      <c r="K181" s="139" t="str">
        <f>VLOOKUP(E181,VIP!$A$2:$O15591,6,0)</f>
        <v>No</v>
      </c>
      <c r="L181" s="131" t="s">
        <v>2624</v>
      </c>
      <c r="M181" s="95" t="s">
        <v>2438</v>
      </c>
      <c r="N181" s="95" t="s">
        <v>2444</v>
      </c>
      <c r="O181" s="139" t="s">
        <v>2446</v>
      </c>
      <c r="P181" s="139"/>
      <c r="Q181" s="138" t="s">
        <v>2624</v>
      </c>
      <c r="R181" s="44"/>
      <c r="S181" s="101"/>
      <c r="T181" s="101"/>
      <c r="U181" s="101"/>
      <c r="V181" s="78"/>
      <c r="W181" s="69"/>
    </row>
    <row r="182" spans="1:23" ht="18" x14ac:dyDescent="0.25">
      <c r="A182" s="139" t="str">
        <f>VLOOKUP(E182,'LISTADO ATM'!$A$2:$C$901,3,0)</f>
        <v>DISTRITO NACIONAL</v>
      </c>
      <c r="B182" s="134" t="s">
        <v>2764</v>
      </c>
      <c r="C182" s="96">
        <v>44429.792129629626</v>
      </c>
      <c r="D182" s="96" t="s">
        <v>2174</v>
      </c>
      <c r="E182" s="134">
        <v>884</v>
      </c>
      <c r="F182" s="139" t="str">
        <f>VLOOKUP(E182,VIP!$A$2:$O15308,2,0)</f>
        <v>DRBR884</v>
      </c>
      <c r="G182" s="139" t="str">
        <f>VLOOKUP(E182,'LISTADO ATM'!$A$2:$B$900,2,0)</f>
        <v xml:space="preserve">ATM UNP Olé Sabana Perdida </v>
      </c>
      <c r="H182" s="139" t="str">
        <f>VLOOKUP(E182,VIP!$A$2:$O20269,7,FALSE)</f>
        <v>Si</v>
      </c>
      <c r="I182" s="139" t="str">
        <f>VLOOKUP(E182,VIP!$A$2:$O12234,8,FALSE)</f>
        <v>Si</v>
      </c>
      <c r="J182" s="139" t="str">
        <f>VLOOKUP(E182,VIP!$A$2:$O12184,8,FALSE)</f>
        <v>Si</v>
      </c>
      <c r="K182" s="139" t="str">
        <f>VLOOKUP(E182,VIP!$A$2:$O15758,6,0)</f>
        <v>NO</v>
      </c>
      <c r="L182" s="131" t="s">
        <v>2616</v>
      </c>
      <c r="M182" s="95" t="s">
        <v>2438</v>
      </c>
      <c r="N182" s="95" t="s">
        <v>2444</v>
      </c>
      <c r="O182" s="139" t="s">
        <v>2446</v>
      </c>
      <c r="P182" s="139"/>
      <c r="Q182" s="138" t="s">
        <v>2616</v>
      </c>
      <c r="R182" s="44"/>
      <c r="S182" s="101"/>
      <c r="T182" s="101"/>
      <c r="U182" s="101"/>
      <c r="V182" s="78"/>
      <c r="W182" s="69"/>
    </row>
    <row r="183" spans="1:23" ht="18" x14ac:dyDescent="0.25">
      <c r="A183" s="139" t="str">
        <f>VLOOKUP(E183,'LISTADO ATM'!$A$2:$C$901,3,0)</f>
        <v>DISTRITO NACIONAL</v>
      </c>
      <c r="B183" s="134" t="s">
        <v>2702</v>
      </c>
      <c r="C183" s="96">
        <v>44428.869652777779</v>
      </c>
      <c r="D183" s="96" t="s">
        <v>2174</v>
      </c>
      <c r="E183" s="134">
        <v>545</v>
      </c>
      <c r="F183" s="139" t="str">
        <f>VLOOKUP(E183,VIP!$A$2:$O15226,2,0)</f>
        <v>DRBR995</v>
      </c>
      <c r="G183" s="139" t="str">
        <f>VLOOKUP(E183,'LISTADO ATM'!$A$2:$B$900,2,0)</f>
        <v xml:space="preserve">ATM Oficina Isabel La Católica II  </v>
      </c>
      <c r="H183" s="139" t="str">
        <f>VLOOKUP(E183,VIP!$A$2:$O20187,7,FALSE)</f>
        <v>Si</v>
      </c>
      <c r="I183" s="139" t="str">
        <f>VLOOKUP(E183,VIP!$A$2:$O12152,8,FALSE)</f>
        <v>Si</v>
      </c>
      <c r="J183" s="139" t="str">
        <f>VLOOKUP(E183,VIP!$A$2:$O12102,8,FALSE)</f>
        <v>Si</v>
      </c>
      <c r="K183" s="139" t="str">
        <f>VLOOKUP(E183,VIP!$A$2:$O15676,6,0)</f>
        <v>NO</v>
      </c>
      <c r="L183" s="131" t="s">
        <v>2637</v>
      </c>
      <c r="M183" s="95" t="s">
        <v>2438</v>
      </c>
      <c r="N183" s="95" t="s">
        <v>2444</v>
      </c>
      <c r="O183" s="139" t="s">
        <v>2446</v>
      </c>
      <c r="P183" s="139"/>
      <c r="Q183" s="138" t="s">
        <v>2637</v>
      </c>
      <c r="R183" s="44"/>
      <c r="S183" s="101"/>
      <c r="T183" s="101"/>
      <c r="U183" s="101"/>
      <c r="V183" s="78"/>
      <c r="W183" s="69"/>
    </row>
    <row r="184" spans="1:23" ht="18" x14ac:dyDescent="0.25">
      <c r="A184" s="139" t="str">
        <f>VLOOKUP(E184,'LISTADO ATM'!$A$2:$C$901,3,0)</f>
        <v>NORTE</v>
      </c>
      <c r="B184" s="134" t="s">
        <v>2827</v>
      </c>
      <c r="C184" s="96">
        <v>44429.940266203703</v>
      </c>
      <c r="D184" s="96" t="s">
        <v>2175</v>
      </c>
      <c r="E184" s="134">
        <v>606</v>
      </c>
      <c r="F184" s="139" t="str">
        <f>VLOOKUP(E184,VIP!$A$2:$O15307,2,0)</f>
        <v>DRBR704</v>
      </c>
      <c r="G184" s="139" t="str">
        <f>VLOOKUP(E184,'LISTADO ATM'!$A$2:$B$900,2,0)</f>
        <v xml:space="preserve">ATM UNP Manolo Tavarez Justo </v>
      </c>
      <c r="H184" s="139" t="str">
        <f>VLOOKUP(E184,VIP!$A$2:$O20268,7,FALSE)</f>
        <v>Si</v>
      </c>
      <c r="I184" s="139" t="str">
        <f>VLOOKUP(E184,VIP!$A$2:$O12233,8,FALSE)</f>
        <v>Si</v>
      </c>
      <c r="J184" s="139" t="str">
        <f>VLOOKUP(E184,VIP!$A$2:$O12183,8,FALSE)</f>
        <v>Si</v>
      </c>
      <c r="K184" s="139" t="str">
        <f>VLOOKUP(E184,VIP!$A$2:$O15757,6,0)</f>
        <v>NO</v>
      </c>
      <c r="L184" s="131" t="s">
        <v>2828</v>
      </c>
      <c r="M184" s="95" t="s">
        <v>2438</v>
      </c>
      <c r="N184" s="95" t="s">
        <v>2444</v>
      </c>
      <c r="O184" s="139" t="s">
        <v>2583</v>
      </c>
      <c r="P184" s="139" t="s">
        <v>2853</v>
      </c>
      <c r="Q184" s="138" t="s">
        <v>2828</v>
      </c>
      <c r="R184" s="44"/>
      <c r="S184" s="101"/>
      <c r="T184" s="101"/>
      <c r="U184" s="101"/>
      <c r="V184" s="78"/>
      <c r="W184" s="69"/>
    </row>
    <row r="185" spans="1:23" ht="18" x14ac:dyDescent="0.25">
      <c r="A185" s="139" t="str">
        <f>VLOOKUP(E185,'LISTADO ATM'!$A$2:$C$901,3,0)</f>
        <v>ESTE</v>
      </c>
      <c r="B185" s="134">
        <v>3335996448</v>
      </c>
      <c r="C185" s="96">
        <v>44429.529548611114</v>
      </c>
      <c r="D185" s="96" t="s">
        <v>2460</v>
      </c>
      <c r="E185" s="134">
        <v>114</v>
      </c>
      <c r="F185" s="139" t="str">
        <f>VLOOKUP(E185,VIP!$A$2:$O15272,2,0)</f>
        <v>DRBR114</v>
      </c>
      <c r="G185" s="139" t="str">
        <f>VLOOKUP(E185,'LISTADO ATM'!$A$2:$B$900,2,0)</f>
        <v xml:space="preserve">ATM Oficina Hato Mayor </v>
      </c>
      <c r="H185" s="139" t="str">
        <f>VLOOKUP(E185,VIP!$A$2:$O20233,7,FALSE)</f>
        <v>Si</v>
      </c>
      <c r="I185" s="139" t="str">
        <f>VLOOKUP(E185,VIP!$A$2:$O12198,8,FALSE)</f>
        <v>Si</v>
      </c>
      <c r="J185" s="139" t="str">
        <f>VLOOKUP(E185,VIP!$A$2:$O12148,8,FALSE)</f>
        <v>Si</v>
      </c>
      <c r="K185" s="139" t="str">
        <f>VLOOKUP(E185,VIP!$A$2:$O15722,6,0)</f>
        <v>NO</v>
      </c>
      <c r="L185" s="131" t="s">
        <v>2410</v>
      </c>
      <c r="M185" s="95" t="s">
        <v>2438</v>
      </c>
      <c r="N185" s="95" t="s">
        <v>2444</v>
      </c>
      <c r="O185" s="139" t="s">
        <v>2461</v>
      </c>
      <c r="P185" s="139"/>
      <c r="Q185" s="138" t="s">
        <v>2410</v>
      </c>
      <c r="R185" s="44"/>
      <c r="S185" s="101"/>
      <c r="T185" s="101"/>
      <c r="U185" s="101"/>
      <c r="V185" s="78"/>
      <c r="W185" s="69"/>
    </row>
    <row r="186" spans="1:23" ht="18" x14ac:dyDescent="0.25">
      <c r="A186" s="139" t="str">
        <f>VLOOKUP(E186,'LISTADO ATM'!$A$2:$C$901,3,0)</f>
        <v>ESTE</v>
      </c>
      <c r="B186" s="134" t="s">
        <v>2826</v>
      </c>
      <c r="C186" s="96">
        <v>44429.944826388892</v>
      </c>
      <c r="D186" s="96" t="s">
        <v>2460</v>
      </c>
      <c r="E186" s="134">
        <v>211</v>
      </c>
      <c r="F186" s="139" t="str">
        <f>VLOOKUP(E186,VIP!$A$2:$O15306,2,0)</f>
        <v>DRBR211</v>
      </c>
      <c r="G186" s="139" t="str">
        <f>VLOOKUP(E186,'LISTADO ATM'!$A$2:$B$900,2,0)</f>
        <v xml:space="preserve">ATM Oficina La Romana I </v>
      </c>
      <c r="H186" s="139" t="str">
        <f>VLOOKUP(E186,VIP!$A$2:$O20267,7,FALSE)</f>
        <v>Si</v>
      </c>
      <c r="I186" s="139" t="str">
        <f>VLOOKUP(E186,VIP!$A$2:$O12232,8,FALSE)</f>
        <v>Si</v>
      </c>
      <c r="J186" s="139" t="str">
        <f>VLOOKUP(E186,VIP!$A$2:$O12182,8,FALSE)</f>
        <v>Si</v>
      </c>
      <c r="K186" s="139" t="str">
        <f>VLOOKUP(E186,VIP!$A$2:$O15756,6,0)</f>
        <v>NO</v>
      </c>
      <c r="L186" s="131" t="s">
        <v>2410</v>
      </c>
      <c r="M186" s="95" t="s">
        <v>2438</v>
      </c>
      <c r="N186" s="95" t="s">
        <v>2444</v>
      </c>
      <c r="O186" s="139" t="s">
        <v>2646</v>
      </c>
      <c r="P186" s="139"/>
      <c r="Q186" s="138" t="s">
        <v>2410</v>
      </c>
      <c r="R186" s="44"/>
      <c r="S186" s="101"/>
      <c r="T186" s="101"/>
      <c r="U186" s="101"/>
      <c r="V186" s="78"/>
      <c r="W186" s="69"/>
    </row>
    <row r="187" spans="1:23" ht="18" x14ac:dyDescent="0.25">
      <c r="A187" s="139" t="str">
        <f>VLOOKUP(E187,'LISTADO ATM'!$A$2:$C$901,3,0)</f>
        <v>SUR</v>
      </c>
      <c r="B187" s="134" t="s">
        <v>2670</v>
      </c>
      <c r="C187" s="96">
        <v>44428.784363425926</v>
      </c>
      <c r="D187" s="96" t="s">
        <v>2460</v>
      </c>
      <c r="E187" s="134">
        <v>249</v>
      </c>
      <c r="F187" s="139" t="str">
        <f>VLOOKUP(E187,VIP!$A$2:$O15180,2,0)</f>
        <v>DRBR249</v>
      </c>
      <c r="G187" s="139" t="str">
        <f>VLOOKUP(E187,'LISTADO ATM'!$A$2:$B$900,2,0)</f>
        <v xml:space="preserve">ATM Banco Agrícola Neiba </v>
      </c>
      <c r="H187" s="139" t="str">
        <f>VLOOKUP(E187,VIP!$A$2:$O20141,7,FALSE)</f>
        <v>Si</v>
      </c>
      <c r="I187" s="139" t="str">
        <f>VLOOKUP(E187,VIP!$A$2:$O12106,8,FALSE)</f>
        <v>Si</v>
      </c>
      <c r="J187" s="139" t="str">
        <f>VLOOKUP(E187,VIP!$A$2:$O12056,8,FALSE)</f>
        <v>Si</v>
      </c>
      <c r="K187" s="139" t="str">
        <f>VLOOKUP(E187,VIP!$A$2:$O15630,6,0)</f>
        <v>NO</v>
      </c>
      <c r="L187" s="131" t="s">
        <v>2410</v>
      </c>
      <c r="M187" s="95" t="s">
        <v>2438</v>
      </c>
      <c r="N187" s="95" t="s">
        <v>2444</v>
      </c>
      <c r="O187" s="139" t="s">
        <v>2461</v>
      </c>
      <c r="P187" s="139"/>
      <c r="Q187" s="138" t="s">
        <v>2410</v>
      </c>
      <c r="R187" s="44"/>
      <c r="S187" s="101"/>
      <c r="T187" s="101"/>
      <c r="U187" s="101"/>
      <c r="V187" s="78"/>
      <c r="W187" s="69"/>
    </row>
    <row r="188" spans="1:23" ht="18" x14ac:dyDescent="0.25">
      <c r="A188" s="139" t="str">
        <f>VLOOKUP(E188,'LISTADO ATM'!$A$2:$C$901,3,0)</f>
        <v>SUR</v>
      </c>
      <c r="B188" s="134" t="s">
        <v>2696</v>
      </c>
      <c r="C188" s="96">
        <v>44428.909618055557</v>
      </c>
      <c r="D188" s="96" t="s">
        <v>2441</v>
      </c>
      <c r="E188" s="134">
        <v>252</v>
      </c>
      <c r="F188" s="139" t="str">
        <f>VLOOKUP(E188,VIP!$A$2:$O15214,2,0)</f>
        <v>DRBR252</v>
      </c>
      <c r="G188" s="139" t="str">
        <f>VLOOKUP(E188,'LISTADO ATM'!$A$2:$B$900,2,0)</f>
        <v xml:space="preserve">ATM Banco Agrícola (Barahona) </v>
      </c>
      <c r="H188" s="139" t="str">
        <f>VLOOKUP(E188,VIP!$A$2:$O20175,7,FALSE)</f>
        <v>Si</v>
      </c>
      <c r="I188" s="139" t="str">
        <f>VLOOKUP(E188,VIP!$A$2:$O12140,8,FALSE)</f>
        <v>Si</v>
      </c>
      <c r="J188" s="139" t="str">
        <f>VLOOKUP(E188,VIP!$A$2:$O12090,8,FALSE)</f>
        <v>Si</v>
      </c>
      <c r="K188" s="139" t="str">
        <f>VLOOKUP(E188,VIP!$A$2:$O15664,6,0)</f>
        <v>NO</v>
      </c>
      <c r="L188" s="131" t="s">
        <v>2410</v>
      </c>
      <c r="M188" s="95" t="s">
        <v>2438</v>
      </c>
      <c r="N188" s="95" t="s">
        <v>2444</v>
      </c>
      <c r="O188" s="139" t="s">
        <v>2445</v>
      </c>
      <c r="P188" s="139"/>
      <c r="Q188" s="138" t="s">
        <v>2410</v>
      </c>
      <c r="R188" s="44"/>
      <c r="S188" s="101"/>
      <c r="T188" s="101"/>
      <c r="U188" s="101"/>
      <c r="V188" s="78"/>
      <c r="W188" s="69"/>
    </row>
    <row r="189" spans="1:23" ht="18" x14ac:dyDescent="0.25">
      <c r="A189" s="139" t="str">
        <f>VLOOKUP(E189,'LISTADO ATM'!$A$2:$C$901,3,0)</f>
        <v>NORTE</v>
      </c>
      <c r="B189" s="134" t="s">
        <v>2834</v>
      </c>
      <c r="C189" s="96">
        <v>44429.92864583333</v>
      </c>
      <c r="D189" s="96" t="s">
        <v>2460</v>
      </c>
      <c r="E189" s="134">
        <v>350</v>
      </c>
      <c r="F189" s="139" t="str">
        <f>VLOOKUP(E189,VIP!$A$2:$O15312,2,0)</f>
        <v>DRBR350</v>
      </c>
      <c r="G189" s="139" t="str">
        <f>VLOOKUP(E189,'LISTADO ATM'!$A$2:$B$900,2,0)</f>
        <v xml:space="preserve">ATM Oficina Villa Tapia </v>
      </c>
      <c r="H189" s="139" t="str">
        <f>VLOOKUP(E189,VIP!$A$2:$O20273,7,FALSE)</f>
        <v>Si</v>
      </c>
      <c r="I189" s="139" t="str">
        <f>VLOOKUP(E189,VIP!$A$2:$O12238,8,FALSE)</f>
        <v>Si</v>
      </c>
      <c r="J189" s="139" t="str">
        <f>VLOOKUP(E189,VIP!$A$2:$O12188,8,FALSE)</f>
        <v>Si</v>
      </c>
      <c r="K189" s="139" t="str">
        <f>VLOOKUP(E189,VIP!$A$2:$O15762,6,0)</f>
        <v>NO</v>
      </c>
      <c r="L189" s="131" t="s">
        <v>2410</v>
      </c>
      <c r="M189" s="95" t="s">
        <v>2438</v>
      </c>
      <c r="N189" s="95" t="s">
        <v>2444</v>
      </c>
      <c r="O189" s="139" t="s">
        <v>2646</v>
      </c>
      <c r="P189" s="139"/>
      <c r="Q189" s="138" t="s">
        <v>2410</v>
      </c>
      <c r="R189" s="44"/>
      <c r="S189" s="101"/>
      <c r="T189" s="101"/>
      <c r="U189" s="101"/>
      <c r="V189" s="78"/>
      <c r="W189" s="69"/>
    </row>
    <row r="190" spans="1:23" ht="18" x14ac:dyDescent="0.25">
      <c r="A190" s="139" t="str">
        <f>VLOOKUP(E190,'LISTADO ATM'!$A$2:$C$901,3,0)</f>
        <v>ESTE</v>
      </c>
      <c r="B190" s="134">
        <v>3335996485</v>
      </c>
      <c r="C190" s="96">
        <v>44429.613020833334</v>
      </c>
      <c r="D190" s="96" t="s">
        <v>2460</v>
      </c>
      <c r="E190" s="134">
        <v>353</v>
      </c>
      <c r="F190" s="139" t="str">
        <f>VLOOKUP(E190,VIP!$A$2:$O15300,2,0)</f>
        <v>DRBR353</v>
      </c>
      <c r="G190" s="139" t="str">
        <f>VLOOKUP(E190,'LISTADO ATM'!$A$2:$B$900,2,0)</f>
        <v xml:space="preserve">ATM Estación Boulevard Juan Dolio </v>
      </c>
      <c r="H190" s="139" t="str">
        <f>VLOOKUP(E190,VIP!$A$2:$O20261,7,FALSE)</f>
        <v>Si</v>
      </c>
      <c r="I190" s="139" t="str">
        <f>VLOOKUP(E190,VIP!$A$2:$O12226,8,FALSE)</f>
        <v>Si</v>
      </c>
      <c r="J190" s="139" t="str">
        <f>VLOOKUP(E190,VIP!$A$2:$O12176,8,FALSE)</f>
        <v>Si</v>
      </c>
      <c r="K190" s="139" t="str">
        <f>VLOOKUP(E190,VIP!$A$2:$O15750,6,0)</f>
        <v>NO</v>
      </c>
      <c r="L190" s="131" t="s">
        <v>2410</v>
      </c>
      <c r="M190" s="95" t="s">
        <v>2438</v>
      </c>
      <c r="N190" s="95" t="s">
        <v>2444</v>
      </c>
      <c r="O190" s="139" t="s">
        <v>2461</v>
      </c>
      <c r="P190" s="139"/>
      <c r="Q190" s="138" t="s">
        <v>2410</v>
      </c>
      <c r="R190" s="44"/>
      <c r="S190" s="101"/>
      <c r="T190" s="101"/>
      <c r="U190" s="101"/>
      <c r="V190" s="78"/>
      <c r="W190" s="69"/>
    </row>
    <row r="191" spans="1:23" ht="18" x14ac:dyDescent="0.25">
      <c r="A191" s="139" t="str">
        <f>VLOOKUP(E191,'LISTADO ATM'!$A$2:$C$901,3,0)</f>
        <v>DISTRITO NACIONAL</v>
      </c>
      <c r="B191" s="134" t="s">
        <v>2840</v>
      </c>
      <c r="C191" s="96">
        <v>44429.881423611114</v>
      </c>
      <c r="D191" s="96" t="s">
        <v>2441</v>
      </c>
      <c r="E191" s="134">
        <v>359</v>
      </c>
      <c r="F191" s="139" t="str">
        <f>VLOOKUP(E191,VIP!$A$2:$O15318,2,0)</f>
        <v>DRBR359</v>
      </c>
      <c r="G191" s="139" t="str">
        <f>VLOOKUP(E191,'LISTADO ATM'!$A$2:$B$900,2,0)</f>
        <v>ATM S/M Bravo Ozama</v>
      </c>
      <c r="H191" s="139" t="str">
        <f>VLOOKUP(E191,VIP!$A$2:$O20279,7,FALSE)</f>
        <v>N/A</v>
      </c>
      <c r="I191" s="139" t="str">
        <f>VLOOKUP(E191,VIP!$A$2:$O12244,8,FALSE)</f>
        <v>N/A</v>
      </c>
      <c r="J191" s="139" t="str">
        <f>VLOOKUP(E191,VIP!$A$2:$O12194,8,FALSE)</f>
        <v>N/A</v>
      </c>
      <c r="K191" s="139" t="str">
        <f>VLOOKUP(E191,VIP!$A$2:$O15768,6,0)</f>
        <v>N/A</v>
      </c>
      <c r="L191" s="131" t="s">
        <v>2410</v>
      </c>
      <c r="M191" s="95" t="s">
        <v>2438</v>
      </c>
      <c r="N191" s="95" t="s">
        <v>2444</v>
      </c>
      <c r="O191" s="139" t="s">
        <v>2445</v>
      </c>
      <c r="P191" s="139"/>
      <c r="Q191" s="138" t="s">
        <v>2410</v>
      </c>
      <c r="R191" s="44"/>
      <c r="S191" s="101"/>
      <c r="T191" s="101"/>
      <c r="U191" s="101"/>
      <c r="V191" s="78"/>
      <c r="W191" s="69"/>
    </row>
    <row r="192" spans="1:23" ht="18" x14ac:dyDescent="0.25">
      <c r="A192" s="168" t="str">
        <f>VLOOKUP(E192,'LISTADO ATM'!$A$2:$C$901,3,0)</f>
        <v>DISTRITO NACIONAL</v>
      </c>
      <c r="B192" s="134" t="s">
        <v>2835</v>
      </c>
      <c r="C192" s="96">
        <v>44429.926400462966</v>
      </c>
      <c r="D192" s="96" t="s">
        <v>2441</v>
      </c>
      <c r="E192" s="134">
        <v>416</v>
      </c>
      <c r="F192" s="168" t="str">
        <f>VLOOKUP(E192,VIP!$A$2:$O15313,2,0)</f>
        <v>DRBR416</v>
      </c>
      <c r="G192" s="168" t="str">
        <f>VLOOKUP(E192,'LISTADO ATM'!$A$2:$B$900,2,0)</f>
        <v xml:space="preserve">ATM Autobanco San Martín II </v>
      </c>
      <c r="H192" s="168" t="str">
        <f>VLOOKUP(E192,VIP!$A$2:$O20274,7,FALSE)</f>
        <v>Si</v>
      </c>
      <c r="I192" s="168" t="str">
        <f>VLOOKUP(E192,VIP!$A$2:$O12239,8,FALSE)</f>
        <v>Si</v>
      </c>
      <c r="J192" s="168" t="str">
        <f>VLOOKUP(E192,VIP!$A$2:$O12189,8,FALSE)</f>
        <v>Si</v>
      </c>
      <c r="K192" s="168" t="str">
        <f>VLOOKUP(E192,VIP!$A$2:$O15763,6,0)</f>
        <v>NO</v>
      </c>
      <c r="L192" s="131" t="s">
        <v>2410</v>
      </c>
      <c r="M192" s="95" t="s">
        <v>2438</v>
      </c>
      <c r="N192" s="95" t="s">
        <v>2444</v>
      </c>
      <c r="O192" s="168" t="s">
        <v>2445</v>
      </c>
      <c r="P192" s="168"/>
      <c r="Q192" s="138" t="s">
        <v>2410</v>
      </c>
      <c r="R192" s="101"/>
      <c r="S192" s="78"/>
      <c r="T192" s="69"/>
    </row>
    <row r="193" spans="1:20" ht="18" x14ac:dyDescent="0.25">
      <c r="A193" s="168" t="str">
        <f>VLOOKUP(E193,'LISTADO ATM'!$A$2:$C$901,3,0)</f>
        <v>DISTRITO NACIONAL</v>
      </c>
      <c r="B193" s="134" t="s">
        <v>2647</v>
      </c>
      <c r="C193" s="96">
        <v>44428.627696759257</v>
      </c>
      <c r="D193" s="96" t="s">
        <v>2441</v>
      </c>
      <c r="E193" s="134">
        <v>441</v>
      </c>
      <c r="F193" s="168" t="str">
        <f>VLOOKUP(E193,VIP!$A$2:$O15153,2,0)</f>
        <v>DRBR441</v>
      </c>
      <c r="G193" s="168" t="str">
        <f>VLOOKUP(E193,'LISTADO ATM'!$A$2:$B$900,2,0)</f>
        <v>ATM Estacion de Servicio Romulo Betancour</v>
      </c>
      <c r="H193" s="168" t="str">
        <f>VLOOKUP(E193,VIP!$A$2:$O20114,7,FALSE)</f>
        <v>NO</v>
      </c>
      <c r="I193" s="168" t="str">
        <f>VLOOKUP(E193,VIP!$A$2:$O12079,8,FALSE)</f>
        <v>NO</v>
      </c>
      <c r="J193" s="168" t="str">
        <f>VLOOKUP(E193,VIP!$A$2:$O12029,8,FALSE)</f>
        <v>NO</v>
      </c>
      <c r="K193" s="168" t="str">
        <f>VLOOKUP(E193,VIP!$A$2:$O15603,6,0)</f>
        <v>NO</v>
      </c>
      <c r="L193" s="131" t="s">
        <v>2410</v>
      </c>
      <c r="M193" s="95" t="s">
        <v>2438</v>
      </c>
      <c r="N193" s="95" t="s">
        <v>2444</v>
      </c>
      <c r="O193" s="168" t="s">
        <v>2445</v>
      </c>
      <c r="P193" s="168"/>
      <c r="Q193" s="138" t="s">
        <v>2410</v>
      </c>
      <c r="R193" s="101"/>
      <c r="S193" s="78"/>
      <c r="T193" s="69"/>
    </row>
    <row r="194" spans="1:20" ht="18" x14ac:dyDescent="0.25">
      <c r="A194" s="168" t="str">
        <f>VLOOKUP(E194,'LISTADO ATM'!$A$2:$C$901,3,0)</f>
        <v>DISTRITO NACIONAL</v>
      </c>
      <c r="B194" s="134">
        <v>3335996372</v>
      </c>
      <c r="C194" s="96">
        <v>44429.456608796296</v>
      </c>
      <c r="D194" s="96" t="s">
        <v>2441</v>
      </c>
      <c r="E194" s="134">
        <v>572</v>
      </c>
      <c r="F194" s="168" t="str">
        <f>VLOOKUP(E194,VIP!$A$2:$O15292,2,0)</f>
        <v>DRBR174</v>
      </c>
      <c r="G194" s="168" t="str">
        <f>VLOOKUP(E194,'LISTADO ATM'!$A$2:$B$900,2,0)</f>
        <v xml:space="preserve">ATM Olé Ovando </v>
      </c>
      <c r="H194" s="168" t="str">
        <f>VLOOKUP(E194,VIP!$A$2:$O20253,7,FALSE)</f>
        <v>Si</v>
      </c>
      <c r="I194" s="168" t="str">
        <f>VLOOKUP(E194,VIP!$A$2:$O12218,8,FALSE)</f>
        <v>Si</v>
      </c>
      <c r="J194" s="168" t="str">
        <f>VLOOKUP(E194,VIP!$A$2:$O12168,8,FALSE)</f>
        <v>Si</v>
      </c>
      <c r="K194" s="168" t="str">
        <f>VLOOKUP(E194,VIP!$A$2:$O15742,6,0)</f>
        <v>NO</v>
      </c>
      <c r="L194" s="131" t="s">
        <v>2410</v>
      </c>
      <c r="M194" s="95" t="s">
        <v>2438</v>
      </c>
      <c r="N194" s="95" t="s">
        <v>2444</v>
      </c>
      <c r="O194" s="168" t="s">
        <v>2445</v>
      </c>
      <c r="P194" s="168"/>
      <c r="Q194" s="138" t="s">
        <v>2410</v>
      </c>
      <c r="R194" s="101"/>
      <c r="S194" s="78"/>
      <c r="T194" s="69"/>
    </row>
    <row r="195" spans="1:20" ht="18" x14ac:dyDescent="0.25">
      <c r="A195" s="168" t="str">
        <f>VLOOKUP(E195,'LISTADO ATM'!$A$2:$C$901,3,0)</f>
        <v>ESTE</v>
      </c>
      <c r="B195" s="134" t="s">
        <v>2779</v>
      </c>
      <c r="C195" s="96">
        <v>44429.668240740742</v>
      </c>
      <c r="D195" s="96" t="s">
        <v>2441</v>
      </c>
      <c r="E195" s="134">
        <v>612</v>
      </c>
      <c r="F195" s="168" t="str">
        <f>VLOOKUP(E195,VIP!$A$2:$O15323,2,0)</f>
        <v>DRBR220</v>
      </c>
      <c r="G195" s="168" t="str">
        <f>VLOOKUP(E195,'LISTADO ATM'!$A$2:$B$900,2,0)</f>
        <v xml:space="preserve">ATM Plaza Orense (La Romana) </v>
      </c>
      <c r="H195" s="168" t="str">
        <f>VLOOKUP(E195,VIP!$A$2:$O20284,7,FALSE)</f>
        <v>Si</v>
      </c>
      <c r="I195" s="168" t="str">
        <f>VLOOKUP(E195,VIP!$A$2:$O12249,8,FALSE)</f>
        <v>Si</v>
      </c>
      <c r="J195" s="168" t="str">
        <f>VLOOKUP(E195,VIP!$A$2:$O12199,8,FALSE)</f>
        <v>Si</v>
      </c>
      <c r="K195" s="168" t="str">
        <f>VLOOKUP(E195,VIP!$A$2:$O15773,6,0)</f>
        <v>NO</v>
      </c>
      <c r="L195" s="131" t="s">
        <v>2410</v>
      </c>
      <c r="M195" s="95" t="s">
        <v>2438</v>
      </c>
      <c r="N195" s="95" t="s">
        <v>2444</v>
      </c>
      <c r="O195" s="168" t="s">
        <v>2445</v>
      </c>
      <c r="P195" s="168"/>
      <c r="Q195" s="138" t="s">
        <v>2410</v>
      </c>
      <c r="R195" s="101"/>
      <c r="S195" s="78"/>
      <c r="T195" s="69"/>
    </row>
    <row r="196" spans="1:20" ht="18" x14ac:dyDescent="0.25">
      <c r="A196" s="168" t="str">
        <f>VLOOKUP(E196,'LISTADO ATM'!$A$2:$C$901,3,0)</f>
        <v>ESTE</v>
      </c>
      <c r="B196" s="134" t="s">
        <v>2837</v>
      </c>
      <c r="C196" s="96">
        <v>44429.902048611111</v>
      </c>
      <c r="D196" s="96" t="s">
        <v>2441</v>
      </c>
      <c r="E196" s="134">
        <v>631</v>
      </c>
      <c r="F196" s="168" t="str">
        <f>VLOOKUP(E196,VIP!$A$2:$O15315,2,0)</f>
        <v>DRBR417</v>
      </c>
      <c r="G196" s="168" t="str">
        <f>VLOOKUP(E196,'LISTADO ATM'!$A$2:$B$900,2,0)</f>
        <v xml:space="preserve">ATM ASOCODEQUI (San Pedro) </v>
      </c>
      <c r="H196" s="168" t="str">
        <f>VLOOKUP(E196,VIP!$A$2:$O20276,7,FALSE)</f>
        <v>Si</v>
      </c>
      <c r="I196" s="168" t="str">
        <f>VLOOKUP(E196,VIP!$A$2:$O12241,8,FALSE)</f>
        <v>Si</v>
      </c>
      <c r="J196" s="168" t="str">
        <f>VLOOKUP(E196,VIP!$A$2:$O12191,8,FALSE)</f>
        <v>Si</v>
      </c>
      <c r="K196" s="168" t="str">
        <f>VLOOKUP(E196,VIP!$A$2:$O15765,6,0)</f>
        <v>NO</v>
      </c>
      <c r="L196" s="131" t="s">
        <v>2410</v>
      </c>
      <c r="M196" s="95" t="s">
        <v>2438</v>
      </c>
      <c r="N196" s="95" t="s">
        <v>2444</v>
      </c>
      <c r="O196" s="168" t="s">
        <v>2445</v>
      </c>
      <c r="P196" s="168"/>
      <c r="Q196" s="138" t="s">
        <v>2410</v>
      </c>
      <c r="R196" s="101"/>
      <c r="S196" s="78"/>
      <c r="T196" s="69"/>
    </row>
    <row r="197" spans="1:20" ht="18" x14ac:dyDescent="0.25">
      <c r="A197" s="168" t="str">
        <f>VLOOKUP(E197,'LISTADO ATM'!$A$2:$C$901,3,0)</f>
        <v>DISTRITO NACIONAL</v>
      </c>
      <c r="B197" s="134" t="s">
        <v>2768</v>
      </c>
      <c r="C197" s="96">
        <v>44429.765300925923</v>
      </c>
      <c r="D197" s="96" t="s">
        <v>2460</v>
      </c>
      <c r="E197" s="134">
        <v>713</v>
      </c>
      <c r="F197" s="168" t="str">
        <f>VLOOKUP(E197,VIP!$A$2:$O15312,2,0)</f>
        <v>DRBR016</v>
      </c>
      <c r="G197" s="168" t="str">
        <f>VLOOKUP(E197,'LISTADO ATM'!$A$2:$B$900,2,0)</f>
        <v xml:space="preserve">ATM Oficina Las Américas </v>
      </c>
      <c r="H197" s="168" t="str">
        <f>VLOOKUP(E197,VIP!$A$2:$O20273,7,FALSE)</f>
        <v>Si</v>
      </c>
      <c r="I197" s="168" t="str">
        <f>VLOOKUP(E197,VIP!$A$2:$O12238,8,FALSE)</f>
        <v>Si</v>
      </c>
      <c r="J197" s="168" t="str">
        <f>VLOOKUP(E197,VIP!$A$2:$O12188,8,FALSE)</f>
        <v>Si</v>
      </c>
      <c r="K197" s="168" t="str">
        <f>VLOOKUP(E197,VIP!$A$2:$O15762,6,0)</f>
        <v>NO</v>
      </c>
      <c r="L197" s="131" t="s">
        <v>2410</v>
      </c>
      <c r="M197" s="95" t="s">
        <v>2438</v>
      </c>
      <c r="N197" s="95" t="s">
        <v>2444</v>
      </c>
      <c r="O197" s="168" t="s">
        <v>2646</v>
      </c>
      <c r="P197" s="168"/>
      <c r="Q197" s="138" t="s">
        <v>2410</v>
      </c>
      <c r="R197" s="101"/>
      <c r="S197" s="78"/>
      <c r="T197" s="69"/>
    </row>
    <row r="198" spans="1:20" ht="18" x14ac:dyDescent="0.25">
      <c r="A198" s="168" t="str">
        <f>VLOOKUP(E198,'LISTADO ATM'!$A$2:$C$901,3,0)</f>
        <v>NORTE</v>
      </c>
      <c r="B198" s="134" t="s">
        <v>2769</v>
      </c>
      <c r="C198" s="96">
        <v>44429.758680555555</v>
      </c>
      <c r="D198" s="96" t="s">
        <v>2460</v>
      </c>
      <c r="E198" s="134">
        <v>796</v>
      </c>
      <c r="F198" s="168" t="str">
        <f>VLOOKUP(E198,VIP!$A$2:$O15313,2,0)</f>
        <v>DRBR155</v>
      </c>
      <c r="G198" s="168" t="str">
        <f>VLOOKUP(E198,'LISTADO ATM'!$A$2:$B$900,2,0)</f>
        <v xml:space="preserve">ATM Oficina Plaza Ventura (Nagua) </v>
      </c>
      <c r="H198" s="168" t="str">
        <f>VLOOKUP(E198,VIP!$A$2:$O20274,7,FALSE)</f>
        <v>Si</v>
      </c>
      <c r="I198" s="168" t="str">
        <f>VLOOKUP(E198,VIP!$A$2:$O12239,8,FALSE)</f>
        <v>Si</v>
      </c>
      <c r="J198" s="168" t="str">
        <f>VLOOKUP(E198,VIP!$A$2:$O12189,8,FALSE)</f>
        <v>Si</v>
      </c>
      <c r="K198" s="168" t="str">
        <f>VLOOKUP(E198,VIP!$A$2:$O15763,6,0)</f>
        <v>SI</v>
      </c>
      <c r="L198" s="131" t="s">
        <v>2410</v>
      </c>
      <c r="M198" s="95" t="s">
        <v>2438</v>
      </c>
      <c r="N198" s="95" t="s">
        <v>2444</v>
      </c>
      <c r="O198" s="168" t="s">
        <v>2646</v>
      </c>
      <c r="P198" s="168"/>
      <c r="Q198" s="138" t="s">
        <v>2410</v>
      </c>
      <c r="R198" s="101"/>
      <c r="S198" s="78"/>
      <c r="T198" s="69"/>
    </row>
    <row r="199" spans="1:20" ht="18" x14ac:dyDescent="0.25">
      <c r="A199" s="168" t="str">
        <f>VLOOKUP(E199,'LISTADO ATM'!$A$2:$C$901,3,0)</f>
        <v>ESTE</v>
      </c>
      <c r="B199" s="134" t="s">
        <v>2778</v>
      </c>
      <c r="C199" s="96">
        <v>44429.673217592594</v>
      </c>
      <c r="D199" s="96" t="s">
        <v>2460</v>
      </c>
      <c r="E199" s="134">
        <v>912</v>
      </c>
      <c r="F199" s="168" t="str">
        <f>VLOOKUP(E199,VIP!$A$2:$O15322,2,0)</f>
        <v>DRBR973</v>
      </c>
      <c r="G199" s="168" t="str">
        <f>VLOOKUP(E199,'LISTADO ATM'!$A$2:$B$900,2,0)</f>
        <v xml:space="preserve">ATM Oficina San Pedro II </v>
      </c>
      <c r="H199" s="168" t="str">
        <f>VLOOKUP(E199,VIP!$A$2:$O20283,7,FALSE)</f>
        <v>Si</v>
      </c>
      <c r="I199" s="168" t="str">
        <f>VLOOKUP(E199,VIP!$A$2:$O12248,8,FALSE)</f>
        <v>Si</v>
      </c>
      <c r="J199" s="168" t="str">
        <f>VLOOKUP(E199,VIP!$A$2:$O12198,8,FALSE)</f>
        <v>Si</v>
      </c>
      <c r="K199" s="168" t="str">
        <f>VLOOKUP(E199,VIP!$A$2:$O15772,6,0)</f>
        <v>SI</v>
      </c>
      <c r="L199" s="131" t="s">
        <v>2410</v>
      </c>
      <c r="M199" s="95" t="s">
        <v>2438</v>
      </c>
      <c r="N199" s="95" t="s">
        <v>2444</v>
      </c>
      <c r="O199" s="168" t="s">
        <v>2646</v>
      </c>
      <c r="P199" s="168"/>
      <c r="Q199" s="138" t="s">
        <v>2410</v>
      </c>
      <c r="R199" s="101"/>
      <c r="S199" s="78"/>
      <c r="T199" s="69"/>
    </row>
    <row r="200" spans="1:20" ht="18" x14ac:dyDescent="0.25">
      <c r="A200" s="168" t="str">
        <f>VLOOKUP(E200,'LISTADO ATM'!$A$2:$C$901,3,0)</f>
        <v>DISTRITO NACIONAL</v>
      </c>
      <c r="B200" s="134">
        <v>3335996395</v>
      </c>
      <c r="C200" s="96">
        <v>44429.4840625</v>
      </c>
      <c r="D200" s="96" t="s">
        <v>2174</v>
      </c>
      <c r="E200" s="134">
        <v>35</v>
      </c>
      <c r="F200" s="168" t="str">
        <f>VLOOKUP(E200,VIP!$A$2:$O15289,2,0)</f>
        <v>DRBR035</v>
      </c>
      <c r="G200" s="168" t="str">
        <f>VLOOKUP(E200,'LISTADO ATM'!$A$2:$B$900,2,0)</f>
        <v xml:space="preserve">ATM Dirección General de Aduanas I </v>
      </c>
      <c r="H200" s="168" t="str">
        <f>VLOOKUP(E200,VIP!$A$2:$O20250,7,FALSE)</f>
        <v>Si</v>
      </c>
      <c r="I200" s="168" t="str">
        <f>VLOOKUP(E200,VIP!$A$2:$O12215,8,FALSE)</f>
        <v>Si</v>
      </c>
      <c r="J200" s="168" t="str">
        <f>VLOOKUP(E200,VIP!$A$2:$O12165,8,FALSE)</f>
        <v>Si</v>
      </c>
      <c r="K200" s="168" t="str">
        <f>VLOOKUP(E200,VIP!$A$2:$O15739,6,0)</f>
        <v>NO</v>
      </c>
      <c r="L200" s="131" t="s">
        <v>2456</v>
      </c>
      <c r="M200" s="95" t="s">
        <v>2438</v>
      </c>
      <c r="N200" s="95" t="s">
        <v>2444</v>
      </c>
      <c r="O200" s="168" t="s">
        <v>2446</v>
      </c>
      <c r="P200" s="168"/>
      <c r="Q200" s="138" t="s">
        <v>2456</v>
      </c>
      <c r="R200" s="101"/>
      <c r="S200" s="78"/>
      <c r="T200" s="69"/>
    </row>
    <row r="201" spans="1:20" ht="18" x14ac:dyDescent="0.25">
      <c r="A201" s="168" t="str">
        <f>VLOOKUP(E201,'LISTADO ATM'!$A$2:$C$901,3,0)</f>
        <v>NORTE</v>
      </c>
      <c r="B201" s="134">
        <v>3335996508</v>
      </c>
      <c r="C201" s="96">
        <v>44429.645057870373</v>
      </c>
      <c r="D201" s="96" t="s">
        <v>2174</v>
      </c>
      <c r="E201" s="134">
        <v>62</v>
      </c>
      <c r="F201" s="168" t="str">
        <f>VLOOKUP(E201,VIP!$A$2:$O15294,2,0)</f>
        <v>DRBR062</v>
      </c>
      <c r="G201" s="168" t="str">
        <f>VLOOKUP(E201,'LISTADO ATM'!$A$2:$B$900,2,0)</f>
        <v xml:space="preserve">ATM Oficina Dajabón </v>
      </c>
      <c r="H201" s="168" t="str">
        <f>VLOOKUP(E201,VIP!$A$2:$O20255,7,FALSE)</f>
        <v>Si</v>
      </c>
      <c r="I201" s="168" t="str">
        <f>VLOOKUP(E201,VIP!$A$2:$O12220,8,FALSE)</f>
        <v>Si</v>
      </c>
      <c r="J201" s="168" t="str">
        <f>VLOOKUP(E201,VIP!$A$2:$O12170,8,FALSE)</f>
        <v>Si</v>
      </c>
      <c r="K201" s="168" t="str">
        <f>VLOOKUP(E201,VIP!$A$2:$O15744,6,0)</f>
        <v>SI</v>
      </c>
      <c r="L201" s="131" t="s">
        <v>2456</v>
      </c>
      <c r="M201" s="95" t="s">
        <v>2438</v>
      </c>
      <c r="N201" s="95" t="s">
        <v>2444</v>
      </c>
      <c r="O201" s="168" t="s">
        <v>2446</v>
      </c>
      <c r="P201" s="168"/>
      <c r="Q201" s="138" t="s">
        <v>2456</v>
      </c>
      <c r="R201" s="101"/>
      <c r="S201" s="78"/>
      <c r="T201" s="69"/>
    </row>
    <row r="202" spans="1:20" ht="18" x14ac:dyDescent="0.25">
      <c r="A202" s="168" t="str">
        <f>VLOOKUP(E202,'LISTADO ATM'!$A$2:$C$901,3,0)</f>
        <v>DISTRITO NACIONAL</v>
      </c>
      <c r="B202" s="134">
        <v>3335996270</v>
      </c>
      <c r="C202" s="96">
        <v>44429.358148148145</v>
      </c>
      <c r="D202" s="96" t="s">
        <v>2174</v>
      </c>
      <c r="E202" s="134">
        <v>516</v>
      </c>
      <c r="F202" s="168" t="str">
        <f>VLOOKUP(E202,VIP!$A$2:$O15250,2,0)</f>
        <v>DRBR516</v>
      </c>
      <c r="G202" s="168" t="str">
        <f>VLOOKUP(E202,'LISTADO ATM'!$A$2:$B$900,2,0)</f>
        <v xml:space="preserve">ATM Oficina Gascue </v>
      </c>
      <c r="H202" s="168" t="str">
        <f>VLOOKUP(E202,VIP!$A$2:$O20211,7,FALSE)</f>
        <v>Si</v>
      </c>
      <c r="I202" s="168" t="str">
        <f>VLOOKUP(E202,VIP!$A$2:$O12176,8,FALSE)</f>
        <v>Si</v>
      </c>
      <c r="J202" s="168" t="str">
        <f>VLOOKUP(E202,VIP!$A$2:$O12126,8,FALSE)</f>
        <v>Si</v>
      </c>
      <c r="K202" s="168" t="str">
        <f>VLOOKUP(E202,VIP!$A$2:$O15700,6,0)</f>
        <v>SI</v>
      </c>
      <c r="L202" s="131" t="s">
        <v>2456</v>
      </c>
      <c r="M202" s="95" t="s">
        <v>2438</v>
      </c>
      <c r="N202" s="95" t="s">
        <v>2444</v>
      </c>
      <c r="O202" s="168" t="s">
        <v>2446</v>
      </c>
      <c r="P202" s="168"/>
      <c r="Q202" s="138" t="s">
        <v>2456</v>
      </c>
      <c r="R202" s="101"/>
      <c r="S202" s="78"/>
      <c r="T202" s="69"/>
    </row>
    <row r="203" spans="1:20" ht="18" x14ac:dyDescent="0.25">
      <c r="A203" s="168" t="str">
        <f>VLOOKUP(E203,'LISTADO ATM'!$A$2:$C$901,3,0)</f>
        <v>DISTRITO NACIONAL</v>
      </c>
      <c r="B203" s="134" t="s">
        <v>2766</v>
      </c>
      <c r="C203" s="96">
        <v>44429.779282407406</v>
      </c>
      <c r="D203" s="96" t="s">
        <v>2174</v>
      </c>
      <c r="E203" s="134">
        <v>562</v>
      </c>
      <c r="F203" s="168" t="str">
        <f>VLOOKUP(E203,VIP!$A$2:$O15310,2,0)</f>
        <v>DRBR226</v>
      </c>
      <c r="G203" s="168" t="str">
        <f>VLOOKUP(E203,'LISTADO ATM'!$A$2:$B$900,2,0)</f>
        <v xml:space="preserve">ATM S/M Jumbo Carretera Mella </v>
      </c>
      <c r="H203" s="168" t="str">
        <f>VLOOKUP(E203,VIP!$A$2:$O20271,7,FALSE)</f>
        <v>Si</v>
      </c>
      <c r="I203" s="168" t="str">
        <f>VLOOKUP(E203,VIP!$A$2:$O12236,8,FALSE)</f>
        <v>Si</v>
      </c>
      <c r="J203" s="168" t="str">
        <f>VLOOKUP(E203,VIP!$A$2:$O12186,8,FALSE)</f>
        <v>Si</v>
      </c>
      <c r="K203" s="168" t="str">
        <f>VLOOKUP(E203,VIP!$A$2:$O15760,6,0)</f>
        <v>SI</v>
      </c>
      <c r="L203" s="131" t="s">
        <v>2456</v>
      </c>
      <c r="M203" s="95" t="s">
        <v>2438</v>
      </c>
      <c r="N203" s="95" t="s">
        <v>2444</v>
      </c>
      <c r="O203" s="168" t="s">
        <v>2446</v>
      </c>
      <c r="P203" s="168"/>
      <c r="Q203" s="138" t="s">
        <v>2456</v>
      </c>
      <c r="R203" s="101"/>
      <c r="S203" s="78"/>
      <c r="T203" s="69"/>
    </row>
    <row r="204" spans="1:20" ht="18" x14ac:dyDescent="0.25">
      <c r="A204" s="168" t="str">
        <f>VLOOKUP(E204,'LISTADO ATM'!$A$2:$C$901,3,0)</f>
        <v>DISTRITO NACIONAL</v>
      </c>
      <c r="B204" s="134">
        <v>3335996509</v>
      </c>
      <c r="C204" s="96">
        <v>44429.645370370374</v>
      </c>
      <c r="D204" s="96" t="s">
        <v>2174</v>
      </c>
      <c r="E204" s="134">
        <v>744</v>
      </c>
      <c r="F204" s="168" t="str">
        <f>VLOOKUP(E204,VIP!$A$2:$O15293,2,0)</f>
        <v>DRBR289</v>
      </c>
      <c r="G204" s="168" t="str">
        <f>VLOOKUP(E204,'LISTADO ATM'!$A$2:$B$900,2,0)</f>
        <v xml:space="preserve">ATM Multicentro La Sirena Venezuela </v>
      </c>
      <c r="H204" s="168" t="str">
        <f>VLOOKUP(E204,VIP!$A$2:$O20254,7,FALSE)</f>
        <v>Si</v>
      </c>
      <c r="I204" s="168" t="str">
        <f>VLOOKUP(E204,VIP!$A$2:$O12219,8,FALSE)</f>
        <v>Si</v>
      </c>
      <c r="J204" s="168" t="str">
        <f>VLOOKUP(E204,VIP!$A$2:$O12169,8,FALSE)</f>
        <v>Si</v>
      </c>
      <c r="K204" s="168" t="str">
        <f>VLOOKUP(E204,VIP!$A$2:$O15743,6,0)</f>
        <v>SI</v>
      </c>
      <c r="L204" s="131" t="s">
        <v>2456</v>
      </c>
      <c r="M204" s="95" t="s">
        <v>2438</v>
      </c>
      <c r="N204" s="95" t="s">
        <v>2444</v>
      </c>
      <c r="O204" s="168" t="s">
        <v>2446</v>
      </c>
      <c r="P204" s="168"/>
      <c r="Q204" s="138" t="s">
        <v>2456</v>
      </c>
      <c r="R204" s="101"/>
      <c r="S204" s="78"/>
      <c r="T204" s="69"/>
    </row>
    <row r="205" spans="1:20" ht="18" x14ac:dyDescent="0.25">
      <c r="A205" s="168" t="str">
        <f>VLOOKUP(E205,'LISTADO ATM'!$A$2:$C$901,3,0)</f>
        <v>NORTE</v>
      </c>
      <c r="B205" s="134" t="s">
        <v>2746</v>
      </c>
      <c r="C205" s="96">
        <v>44429.323425925926</v>
      </c>
      <c r="D205" s="96" t="s">
        <v>2175</v>
      </c>
      <c r="E205" s="134">
        <v>796</v>
      </c>
      <c r="F205" s="168" t="str">
        <f>VLOOKUP(E205,VIP!$A$2:$O15407,2,0)</f>
        <v>DRBR155</v>
      </c>
      <c r="G205" s="168" t="str">
        <f>VLOOKUP(E205,'LISTADO ATM'!$A$2:$B$900,2,0)</f>
        <v xml:space="preserve">ATM Oficina Plaza Ventura (Nagua) </v>
      </c>
      <c r="H205" s="168" t="str">
        <f>VLOOKUP(E205,VIP!$A$2:$O20368,7,FALSE)</f>
        <v>Si</v>
      </c>
      <c r="I205" s="168" t="str">
        <f>VLOOKUP(E205,VIP!$A$2:$O12333,8,FALSE)</f>
        <v>Si</v>
      </c>
      <c r="J205" s="168" t="str">
        <f>VLOOKUP(E205,VIP!$A$2:$O12283,8,FALSE)</f>
        <v>Si</v>
      </c>
      <c r="K205" s="168" t="str">
        <f>VLOOKUP(E205,VIP!$A$2:$O15857,6,0)</f>
        <v>SI</v>
      </c>
      <c r="L205" s="131" t="s">
        <v>2456</v>
      </c>
      <c r="M205" s="95" t="s">
        <v>2438</v>
      </c>
      <c r="N205" s="95" t="s">
        <v>2756</v>
      </c>
      <c r="O205" s="168" t="s">
        <v>2638</v>
      </c>
      <c r="P205" s="168"/>
      <c r="Q205" s="138" t="s">
        <v>2456</v>
      </c>
      <c r="R205" s="101"/>
      <c r="S205" s="78"/>
      <c r="T205" s="69"/>
    </row>
    <row r="206" spans="1:20" ht="18" x14ac:dyDescent="0.25">
      <c r="A206" s="168" t="str">
        <f>VLOOKUP(E206,'LISTADO ATM'!$A$2:$C$901,3,0)</f>
        <v>SUR</v>
      </c>
      <c r="B206" s="134">
        <v>3335996371</v>
      </c>
      <c r="C206" s="96">
        <v>44429.453356481485</v>
      </c>
      <c r="D206" s="96" t="s">
        <v>2174</v>
      </c>
      <c r="E206" s="134">
        <v>829</v>
      </c>
      <c r="F206" s="168" t="str">
        <f>VLOOKUP(E206,VIP!$A$2:$O15253,2,0)</f>
        <v>DRBR829</v>
      </c>
      <c r="G206" s="168" t="str">
        <f>VLOOKUP(E206,'LISTADO ATM'!$A$2:$B$900,2,0)</f>
        <v xml:space="preserve">ATM UNP Multicentro Sirena Baní </v>
      </c>
      <c r="H206" s="168" t="str">
        <f>VLOOKUP(E206,VIP!$A$2:$O20214,7,FALSE)</f>
        <v>Si</v>
      </c>
      <c r="I206" s="168" t="str">
        <f>VLOOKUP(E206,VIP!$A$2:$O12179,8,FALSE)</f>
        <v>Si</v>
      </c>
      <c r="J206" s="168" t="str">
        <f>VLOOKUP(E206,VIP!$A$2:$O12129,8,FALSE)</f>
        <v>Si</v>
      </c>
      <c r="K206" s="168" t="str">
        <f>VLOOKUP(E206,VIP!$A$2:$O15703,6,0)</f>
        <v>NO</v>
      </c>
      <c r="L206" s="131" t="s">
        <v>2456</v>
      </c>
      <c r="M206" s="95" t="s">
        <v>2438</v>
      </c>
      <c r="N206" s="95" t="s">
        <v>2444</v>
      </c>
      <c r="O206" s="168" t="s">
        <v>2446</v>
      </c>
      <c r="P206" s="168"/>
      <c r="Q206" s="138" t="s">
        <v>2456</v>
      </c>
      <c r="R206" s="101"/>
      <c r="S206" s="78"/>
      <c r="T206" s="69"/>
    </row>
    <row r="207" spans="1:20" ht="18" x14ac:dyDescent="0.25">
      <c r="A207" s="168" t="str">
        <f>VLOOKUP(E207,'LISTADO ATM'!$A$2:$C$901,3,0)</f>
        <v>NORTE</v>
      </c>
      <c r="B207" s="134" t="s">
        <v>2773</v>
      </c>
      <c r="C207" s="96">
        <v>44429.748136574075</v>
      </c>
      <c r="D207" s="96" t="s">
        <v>2175</v>
      </c>
      <c r="E207" s="134">
        <v>882</v>
      </c>
      <c r="F207" s="168" t="str">
        <f>VLOOKUP(E207,VIP!$A$2:$O15317,2,0)</f>
        <v>DRBR882</v>
      </c>
      <c r="G207" s="168" t="str">
        <f>VLOOKUP(E207,'LISTADO ATM'!$A$2:$B$900,2,0)</f>
        <v xml:space="preserve">ATM Oficina Moca II </v>
      </c>
      <c r="H207" s="168" t="str">
        <f>VLOOKUP(E207,VIP!$A$2:$O20278,7,FALSE)</f>
        <v>Si</v>
      </c>
      <c r="I207" s="168" t="str">
        <f>VLOOKUP(E207,VIP!$A$2:$O12243,8,FALSE)</f>
        <v>Si</v>
      </c>
      <c r="J207" s="168" t="str">
        <f>VLOOKUP(E207,VIP!$A$2:$O12193,8,FALSE)</f>
        <v>Si</v>
      </c>
      <c r="K207" s="168" t="str">
        <f>VLOOKUP(E207,VIP!$A$2:$O15767,6,0)</f>
        <v>SI</v>
      </c>
      <c r="L207" s="131" t="s">
        <v>2456</v>
      </c>
      <c r="M207" s="95" t="s">
        <v>2438</v>
      </c>
      <c r="N207" s="95" t="s">
        <v>2444</v>
      </c>
      <c r="O207" s="168" t="s">
        <v>2583</v>
      </c>
      <c r="P207" s="168"/>
      <c r="Q207" s="138" t="s">
        <v>2456</v>
      </c>
      <c r="R207" s="101"/>
      <c r="S207" s="78"/>
      <c r="T207" s="69"/>
    </row>
    <row r="208" spans="1:20" ht="18" x14ac:dyDescent="0.25">
      <c r="A208" s="168" t="str">
        <f>VLOOKUP(E208,'LISTADO ATM'!$A$2:$C$901,3,0)</f>
        <v>DISTRITO NACIONAL</v>
      </c>
      <c r="B208" s="134">
        <v>3335996417</v>
      </c>
      <c r="C208" s="96">
        <v>44429.507256944446</v>
      </c>
      <c r="D208" s="96" t="s">
        <v>2174</v>
      </c>
      <c r="E208" s="134">
        <v>914</v>
      </c>
      <c r="F208" s="168" t="str">
        <f>VLOOKUP(E208,VIP!$A$2:$O15283,2,0)</f>
        <v>DRBR914</v>
      </c>
      <c r="G208" s="168" t="str">
        <f>VLOOKUP(E208,'LISTADO ATM'!$A$2:$B$900,2,0)</f>
        <v xml:space="preserve">ATM Clínica Abreu </v>
      </c>
      <c r="H208" s="168" t="str">
        <f>VLOOKUP(E208,VIP!$A$2:$O20244,7,FALSE)</f>
        <v>Si</v>
      </c>
      <c r="I208" s="168" t="str">
        <f>VLOOKUP(E208,VIP!$A$2:$O12209,8,FALSE)</f>
        <v>No</v>
      </c>
      <c r="J208" s="168" t="str">
        <f>VLOOKUP(E208,VIP!$A$2:$O12159,8,FALSE)</f>
        <v>No</v>
      </c>
      <c r="K208" s="168" t="str">
        <f>VLOOKUP(E208,VIP!$A$2:$O15733,6,0)</f>
        <v>NO</v>
      </c>
      <c r="L208" s="131" t="s">
        <v>2456</v>
      </c>
      <c r="M208" s="95" t="s">
        <v>2438</v>
      </c>
      <c r="N208" s="95" t="s">
        <v>2444</v>
      </c>
      <c r="O208" s="168" t="s">
        <v>2446</v>
      </c>
      <c r="P208" s="168"/>
      <c r="Q208" s="138" t="s">
        <v>2456</v>
      </c>
      <c r="R208" s="101"/>
      <c r="S208" s="78"/>
      <c r="T208" s="69"/>
    </row>
    <row r="209" spans="1:20" ht="18" x14ac:dyDescent="0.25">
      <c r="A209" s="168" t="str">
        <f>VLOOKUP(E209,'LISTADO ATM'!$A$2:$C$901,3,0)</f>
        <v>DISTRITO NACIONAL</v>
      </c>
      <c r="B209" s="134" t="s">
        <v>2772</v>
      </c>
      <c r="C209" s="96">
        <v>44429.749745370369</v>
      </c>
      <c r="D209" s="96" t="s">
        <v>2174</v>
      </c>
      <c r="E209" s="134">
        <v>929</v>
      </c>
      <c r="F209" s="168" t="str">
        <f>VLOOKUP(E209,VIP!$A$2:$O15316,2,0)</f>
        <v>DRBR929</v>
      </c>
      <c r="G209" s="168" t="str">
        <f>VLOOKUP(E209,'LISTADO ATM'!$A$2:$B$900,2,0)</f>
        <v>ATM Autoservicio Nacional El Conde</v>
      </c>
      <c r="H209" s="168" t="str">
        <f>VLOOKUP(E209,VIP!$A$2:$O20277,7,FALSE)</f>
        <v>Si</v>
      </c>
      <c r="I209" s="168" t="str">
        <f>VLOOKUP(E209,VIP!$A$2:$O12242,8,FALSE)</f>
        <v>Si</v>
      </c>
      <c r="J209" s="168" t="str">
        <f>VLOOKUP(E209,VIP!$A$2:$O12192,8,FALSE)</f>
        <v>Si</v>
      </c>
      <c r="K209" s="168" t="str">
        <f>VLOOKUP(E209,VIP!$A$2:$O15766,6,0)</f>
        <v>NO</v>
      </c>
      <c r="L209" s="131" t="s">
        <v>2456</v>
      </c>
      <c r="M209" s="95" t="s">
        <v>2438</v>
      </c>
      <c r="N209" s="95" t="s">
        <v>2444</v>
      </c>
      <c r="O209" s="168" t="s">
        <v>2446</v>
      </c>
      <c r="P209" s="168"/>
      <c r="Q209" s="138" t="s">
        <v>2456</v>
      </c>
      <c r="R209" s="101"/>
      <c r="S209" s="78"/>
      <c r="T209" s="69"/>
    </row>
    <row r="210" spans="1:20" ht="18" x14ac:dyDescent="0.25">
      <c r="A210" s="168" t="str">
        <f>VLOOKUP(E210,'LISTADO ATM'!$A$2:$C$901,3,0)</f>
        <v>NORTE</v>
      </c>
      <c r="B210" s="134">
        <v>3335996414</v>
      </c>
      <c r="C210" s="96">
        <v>44429.506724537037</v>
      </c>
      <c r="D210" s="96" t="s">
        <v>2175</v>
      </c>
      <c r="E210" s="134">
        <v>944</v>
      </c>
      <c r="F210" s="168" t="str">
        <f>VLOOKUP(E210,VIP!$A$2:$O15284,2,0)</f>
        <v>DRBR944</v>
      </c>
      <c r="G210" s="168" t="str">
        <f>VLOOKUP(E210,'LISTADO ATM'!$A$2:$B$900,2,0)</f>
        <v xml:space="preserve">ATM UNP Mao </v>
      </c>
      <c r="H210" s="168" t="str">
        <f>VLOOKUP(E210,VIP!$A$2:$O20245,7,FALSE)</f>
        <v>Si</v>
      </c>
      <c r="I210" s="168" t="str">
        <f>VLOOKUP(E210,VIP!$A$2:$O12210,8,FALSE)</f>
        <v>Si</v>
      </c>
      <c r="J210" s="168" t="str">
        <f>VLOOKUP(E210,VIP!$A$2:$O12160,8,FALSE)</f>
        <v>Si</v>
      </c>
      <c r="K210" s="168" t="str">
        <f>VLOOKUP(E210,VIP!$A$2:$O15734,6,0)</f>
        <v>NO</v>
      </c>
      <c r="L210" s="131" t="s">
        <v>2456</v>
      </c>
      <c r="M210" s="95" t="s">
        <v>2438</v>
      </c>
      <c r="N210" s="95" t="s">
        <v>2444</v>
      </c>
      <c r="O210" s="168" t="s">
        <v>2638</v>
      </c>
      <c r="P210" s="168"/>
      <c r="Q210" s="138" t="s">
        <v>2456</v>
      </c>
      <c r="R210" s="101"/>
      <c r="S210" s="78"/>
      <c r="T210" s="69"/>
    </row>
    <row r="1036295" spans="16:16" ht="18" x14ac:dyDescent="0.25">
      <c r="P1036295" s="110"/>
    </row>
  </sheetData>
  <autoFilter ref="A4:Q210">
    <filterColumn colId="12">
      <filters>
        <filter val="Fuera De Servicio"/>
      </filters>
    </filterColumn>
    <sortState ref="A5:Q210">
      <sortCondition ref="M4:M210"/>
    </sortState>
  </autoFilter>
  <sortState ref="C118:C125">
    <sortCondition ref="C12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:B21">
    <cfRule type="duplicateValues" dxfId="455" priority="43"/>
  </conditionalFormatting>
  <conditionalFormatting sqref="B14:B21">
    <cfRule type="duplicateValues" dxfId="454" priority="36"/>
  </conditionalFormatting>
  <conditionalFormatting sqref="B53:B84">
    <cfRule type="duplicateValues" dxfId="453" priority="135859"/>
  </conditionalFormatting>
  <conditionalFormatting sqref="B85:B101">
    <cfRule type="duplicateValues" dxfId="452" priority="135870"/>
  </conditionalFormatting>
  <conditionalFormatting sqref="E85:E101">
    <cfRule type="duplicateValues" dxfId="451" priority="135871"/>
  </conditionalFormatting>
  <conditionalFormatting sqref="B102:B105">
    <cfRule type="duplicateValues" dxfId="450" priority="135876"/>
  </conditionalFormatting>
  <conditionalFormatting sqref="E102:E105">
    <cfRule type="duplicateValues" dxfId="449" priority="135877"/>
  </conditionalFormatting>
  <conditionalFormatting sqref="B106:B113">
    <cfRule type="duplicateValues" dxfId="448" priority="135882"/>
  </conditionalFormatting>
  <conditionalFormatting sqref="B22:B52">
    <cfRule type="duplicateValues" dxfId="447" priority="135884"/>
  </conditionalFormatting>
  <conditionalFormatting sqref="B5:B7">
    <cfRule type="duplicateValues" dxfId="446" priority="135888"/>
  </conditionalFormatting>
  <conditionalFormatting sqref="B8:B13">
    <cfRule type="duplicateValues" dxfId="445" priority="135890"/>
  </conditionalFormatting>
  <conditionalFormatting sqref="E5:E102">
    <cfRule type="duplicateValues" dxfId="444" priority="135893"/>
  </conditionalFormatting>
  <conditionalFormatting sqref="E108">
    <cfRule type="duplicateValues" dxfId="443" priority="22"/>
  </conditionalFormatting>
  <conditionalFormatting sqref="B108">
    <cfRule type="duplicateValues" dxfId="442" priority="21"/>
  </conditionalFormatting>
  <conditionalFormatting sqref="E109:E113">
    <cfRule type="duplicateValues" dxfId="441" priority="20"/>
  </conditionalFormatting>
  <conditionalFormatting sqref="B114:B172">
    <cfRule type="duplicateValues" dxfId="440" priority="136029"/>
  </conditionalFormatting>
  <conditionalFormatting sqref="E114:E172">
    <cfRule type="duplicateValues" dxfId="439" priority="136031"/>
  </conditionalFormatting>
  <conditionalFormatting sqref="E173:E191">
    <cfRule type="duplicateValues" dxfId="438" priority="136046"/>
  </conditionalFormatting>
  <conditionalFormatting sqref="B173:B191">
    <cfRule type="duplicateValues" dxfId="437" priority="136048"/>
  </conditionalFormatting>
  <conditionalFormatting sqref="E5:E191">
    <cfRule type="duplicateValues" dxfId="436" priority="136050"/>
  </conditionalFormatting>
  <conditionalFormatting sqref="E192">
    <cfRule type="duplicateValues" dxfId="435" priority="4"/>
  </conditionalFormatting>
  <conditionalFormatting sqref="E192">
    <cfRule type="duplicateValues" dxfId="434" priority="3"/>
  </conditionalFormatting>
  <conditionalFormatting sqref="B192">
    <cfRule type="duplicateValues" dxfId="433" priority="2"/>
  </conditionalFormatting>
  <conditionalFormatting sqref="E192">
    <cfRule type="duplicateValues" dxfId="432" priority="1"/>
  </conditionalFormatting>
  <conditionalFormatting sqref="B211:B1048576 B109:B113 B1:B4">
    <cfRule type="duplicateValues" dxfId="177" priority="136051"/>
  </conditionalFormatting>
  <conditionalFormatting sqref="E1:E191 E211:E1048576">
    <cfRule type="duplicateValues" dxfId="176" priority="136055"/>
  </conditionalFormatting>
  <conditionalFormatting sqref="E5:E210">
    <cfRule type="duplicateValues" dxfId="175" priority="136058"/>
  </conditionalFormatting>
  <conditionalFormatting sqref="B193:B210">
    <cfRule type="duplicateValues" dxfId="174" priority="136060"/>
  </conditionalFormatting>
  <hyperlinks>
    <hyperlink ref="B143" r:id="rId7" display="http://s460-helpdesk/CAisd/pdmweb.exe?OP=SEARCH+FACTORY=in+SKIPLIST=1+QBE.EQ.id=3700977"/>
  </hyperlinks>
  <pageMargins left="0.7" right="0.7" top="0.75" bottom="0.75" header="0.3" footer="0.3"/>
  <pageSetup scale="60" orientation="landscape" r:id="rId8"/>
  <legacy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topLeftCell="A135" zoomScale="70" zoomScaleNormal="70" workbookViewId="0">
      <selection activeCell="B157" sqref="B157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09" t="s">
        <v>2144</v>
      </c>
      <c r="B1" s="210"/>
      <c r="C1" s="210"/>
      <c r="D1" s="210"/>
      <c r="E1" s="211"/>
      <c r="F1" s="204" t="s">
        <v>2540</v>
      </c>
      <c r="G1" s="205"/>
      <c r="H1" s="100">
        <f>COUNTIF(A:E,"2 Gavetas Vacías + 1 Fallando")</f>
        <v>2</v>
      </c>
      <c r="I1" s="100">
        <f>COUNTIF(A:E,("3 Gavetas Vacías"))</f>
        <v>12</v>
      </c>
      <c r="J1" s="123">
        <f>COUNTIF(A:E,"2 Gavetas Fallando + 1 Vacia")</f>
        <v>0</v>
      </c>
      <c r="K1" s="123"/>
    </row>
    <row r="2" spans="1:11" ht="25.5" customHeight="1" x14ac:dyDescent="0.25">
      <c r="A2" s="212" t="s">
        <v>2634</v>
      </c>
      <c r="B2" s="213"/>
      <c r="C2" s="213"/>
      <c r="D2" s="213"/>
      <c r="E2" s="214"/>
      <c r="F2" s="99" t="s">
        <v>2539</v>
      </c>
      <c r="G2" s="98">
        <f>G3+G4</f>
        <v>206</v>
      </c>
      <c r="H2" s="99" t="s">
        <v>2549</v>
      </c>
      <c r="I2" s="98">
        <f>COUNTIF(A:E,"Abastecido")</f>
        <v>61</v>
      </c>
      <c r="J2" s="99" t="s">
        <v>2566</v>
      </c>
      <c r="K2" s="98">
        <f>COUNTIF(REPORTE!A:Q,"REINICIO FALLIDO")</f>
        <v>1</v>
      </c>
    </row>
    <row r="3" spans="1:11" ht="15" customHeight="1" x14ac:dyDescent="0.25">
      <c r="A3" s="215"/>
      <c r="B3" s="196"/>
      <c r="C3" s="216"/>
      <c r="D3" s="216"/>
      <c r="E3" s="217"/>
      <c r="F3" s="99" t="s">
        <v>2538</v>
      </c>
      <c r="G3" s="98">
        <f>COUNTIF(REPORTE!A:Q,"fuera de Servicio")</f>
        <v>84</v>
      </c>
      <c r="H3" s="99" t="s">
        <v>2545</v>
      </c>
      <c r="I3" s="98">
        <f>COUNTIF(A:E,"Gavetas Vacías + Gavetas Fallando")</f>
        <v>8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4" t="s">
        <v>2406</v>
      </c>
      <c r="B4" s="130">
        <v>44429.25</v>
      </c>
      <c r="C4" s="218"/>
      <c r="D4" s="218"/>
      <c r="E4" s="219"/>
      <c r="F4" s="99" t="s">
        <v>2535</v>
      </c>
      <c r="G4" s="98">
        <f>COUNTIF(REPORTE!A:Q,"En Servicio")</f>
        <v>122</v>
      </c>
      <c r="H4" s="99" t="s">
        <v>2548</v>
      </c>
      <c r="I4" s="98">
        <f>COUNTIF(A:E,"Solucionado")</f>
        <v>10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4" t="s">
        <v>2407</v>
      </c>
      <c r="B5" s="130">
        <v>44429.708333333336</v>
      </c>
      <c r="C5" s="218"/>
      <c r="D5" s="218"/>
      <c r="E5" s="219"/>
      <c r="F5" s="99" t="s">
        <v>2536</v>
      </c>
      <c r="G5" s="98">
        <f>COUNTIF(REPORTE!A:Q,"REINICIO EXITOSO")</f>
        <v>8</v>
      </c>
      <c r="H5" s="99" t="s">
        <v>2542</v>
      </c>
      <c r="I5" s="98">
        <f>I1+H1+J1</f>
        <v>14</v>
      </c>
      <c r="J5" s="123"/>
      <c r="K5" s="123"/>
    </row>
    <row r="6" spans="1:11" ht="15" customHeight="1" x14ac:dyDescent="0.25">
      <c r="A6" s="222"/>
      <c r="B6" s="223"/>
      <c r="C6" s="220"/>
      <c r="D6" s="220"/>
      <c r="E6" s="221"/>
      <c r="F6" s="99" t="s">
        <v>2537</v>
      </c>
      <c r="G6" s="98">
        <f>COUNTIF(REPORTE!A:Q,"CARGA EXITOSA")</f>
        <v>4</v>
      </c>
      <c r="H6" s="99" t="s">
        <v>2546</v>
      </c>
      <c r="I6" s="98">
        <f>COUNTIF(A:E,"GAVETA DE RECHAZO LLENA")</f>
        <v>3</v>
      </c>
      <c r="J6" s="123"/>
      <c r="K6" s="123"/>
    </row>
    <row r="7" spans="1:11" ht="18" customHeight="1" x14ac:dyDescent="0.25">
      <c r="A7" s="206" t="s">
        <v>2570</v>
      </c>
      <c r="B7" s="207"/>
      <c r="C7" s="207"/>
      <c r="D7" s="207"/>
      <c r="E7" s="208"/>
      <c r="F7" s="99" t="s">
        <v>2541</v>
      </c>
      <c r="G7" s="98">
        <f>COUNTIF(A:E,"Sin Efectivo")</f>
        <v>17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45" t="s">
        <v>15</v>
      </c>
      <c r="B8" s="145" t="s">
        <v>2408</v>
      </c>
      <c r="C8" s="124" t="s">
        <v>46</v>
      </c>
      <c r="D8" s="124" t="s">
        <v>2411</v>
      </c>
      <c r="E8" s="147" t="s">
        <v>2409</v>
      </c>
    </row>
    <row r="9" spans="1:11" s="108" customFormat="1" ht="18" x14ac:dyDescent="0.25">
      <c r="A9" s="153" t="str">
        <f>VLOOKUP(B9,'[1]LISTADO ATM'!$A$2:$C$822,3,0)</f>
        <v>NORTE</v>
      </c>
      <c r="B9" s="168">
        <v>604</v>
      </c>
      <c r="C9" s="128" t="str">
        <f>VLOOKUP(B9,'[1]LISTADO ATM'!$A$2:$B$822,2,0)</f>
        <v xml:space="preserve">ATM Oficina Estancia Nueva (Moca) </v>
      </c>
      <c r="D9" s="126" t="s">
        <v>2617</v>
      </c>
      <c r="E9" s="149">
        <v>3335996243</v>
      </c>
    </row>
    <row r="10" spans="1:11" s="108" customFormat="1" ht="18" x14ac:dyDescent="0.25">
      <c r="A10" s="153" t="str">
        <f>VLOOKUP(B10,'[1]LISTADO ATM'!$A$2:$C$822,3,0)</f>
        <v>DISTRITO NACIONAL</v>
      </c>
      <c r="B10" s="168">
        <v>744</v>
      </c>
      <c r="C10" s="128" t="str">
        <f>VLOOKUP(B10,'[1]LISTADO ATM'!$A$2:$B$822,2,0)</f>
        <v xml:space="preserve">ATM Multicentro La Sirena Venezuela </v>
      </c>
      <c r="D10" s="126" t="s">
        <v>2617</v>
      </c>
      <c r="E10" s="149">
        <v>3335995697</v>
      </c>
    </row>
    <row r="11" spans="1:11" s="108" customFormat="1" ht="18" x14ac:dyDescent="0.25">
      <c r="A11" s="153" t="str">
        <f>VLOOKUP(B11,'[1]LISTADO ATM'!$A$2:$C$922,3,0)</f>
        <v>DISTRITO NACIONAL</v>
      </c>
      <c r="B11" s="168">
        <v>971</v>
      </c>
      <c r="C11" s="128" t="str">
        <f>VLOOKUP(B11,'[1]LISTADO ATM'!$A$2:$B$922,2,0)</f>
        <v xml:space="preserve">ATM Club Banreservas I </v>
      </c>
      <c r="D11" s="126" t="s">
        <v>2617</v>
      </c>
      <c r="E11" s="150">
        <v>3335996405</v>
      </c>
    </row>
    <row r="12" spans="1:11" s="108" customFormat="1" ht="18" customHeight="1" x14ac:dyDescent="0.25">
      <c r="A12" s="153" t="str">
        <f>VLOOKUP(B12,'[1]LISTADO ATM'!$A$2:$C$922,3,0)</f>
        <v>SUR</v>
      </c>
      <c r="B12" s="168">
        <v>616</v>
      </c>
      <c r="C12" s="128" t="str">
        <f>VLOOKUP(B12,'[1]LISTADO ATM'!$A$2:$B$922,2,0)</f>
        <v xml:space="preserve">ATM 5ta. Brigada Barahona </v>
      </c>
      <c r="D12" s="126" t="s">
        <v>2617</v>
      </c>
      <c r="E12" s="150">
        <v>3335996358</v>
      </c>
    </row>
    <row r="13" spans="1:11" s="108" customFormat="1" ht="18" x14ac:dyDescent="0.25">
      <c r="A13" s="153" t="str">
        <f>VLOOKUP(B13,'[1]LISTADO ATM'!$A$2:$C$922,3,0)</f>
        <v>DISTRITO NACIONAL</v>
      </c>
      <c r="B13" s="168">
        <v>590</v>
      </c>
      <c r="C13" s="128" t="str">
        <f>VLOOKUP(B13,'[1]LISTADO ATM'!$A$2:$B$922,2,0)</f>
        <v xml:space="preserve">ATM Olé Aut. Las Américas </v>
      </c>
      <c r="D13" s="126" t="s">
        <v>2617</v>
      </c>
      <c r="E13" s="150">
        <v>3335996353</v>
      </c>
    </row>
    <row r="14" spans="1:11" s="108" customFormat="1" ht="18" x14ac:dyDescent="0.25">
      <c r="A14" s="153" t="str">
        <f>VLOOKUP(B14,'[1]LISTADO ATM'!$A$2:$C$922,3,0)</f>
        <v>NORTE</v>
      </c>
      <c r="B14" s="168">
        <v>754</v>
      </c>
      <c r="C14" s="128" t="str">
        <f>VLOOKUP(B14,'[1]LISTADO ATM'!$A$2:$B$922,2,0)</f>
        <v xml:space="preserve">ATM Autobanco Oficina Licey al Medio </v>
      </c>
      <c r="D14" s="126" t="s">
        <v>2617</v>
      </c>
      <c r="E14" s="150" t="s">
        <v>2717</v>
      </c>
    </row>
    <row r="15" spans="1:11" s="108" customFormat="1" ht="18" x14ac:dyDescent="0.25">
      <c r="A15" s="153" t="str">
        <f>VLOOKUP(B15,'[1]LISTADO ATM'!$A$2:$C$922,3,0)</f>
        <v>SUR</v>
      </c>
      <c r="B15" s="168">
        <v>48</v>
      </c>
      <c r="C15" s="128" t="str">
        <f>VLOOKUP(B15,'[1]LISTADO ATM'!$A$2:$B$922,2,0)</f>
        <v xml:space="preserve">ATM Autoservicio Neiba I </v>
      </c>
      <c r="D15" s="126" t="s">
        <v>2617</v>
      </c>
      <c r="E15" s="150" t="s">
        <v>2819</v>
      </c>
    </row>
    <row r="16" spans="1:11" s="108" customFormat="1" ht="18" customHeight="1" x14ac:dyDescent="0.25">
      <c r="A16" s="153" t="str">
        <f>VLOOKUP(B16,'[1]LISTADO ATM'!$A$2:$C$922,3,0)</f>
        <v>DISTRITO NACIONAL</v>
      </c>
      <c r="B16" s="168">
        <v>227</v>
      </c>
      <c r="C16" s="128" t="str">
        <f>VLOOKUP(B16,'[1]LISTADO ATM'!$A$2:$B$922,2,0)</f>
        <v xml:space="preserve">ATM S/M Bravo Av. Enriquillo </v>
      </c>
      <c r="D16" s="126" t="s">
        <v>2617</v>
      </c>
      <c r="E16" s="150">
        <v>3335996354</v>
      </c>
    </row>
    <row r="17" spans="1:5" s="108" customFormat="1" ht="18.75" customHeight="1" x14ac:dyDescent="0.25">
      <c r="A17" s="153" t="str">
        <f>VLOOKUP(B17,'[1]LISTADO ATM'!$A$2:$C$922,3,0)</f>
        <v>DISTRITO NACIONAL</v>
      </c>
      <c r="B17" s="168">
        <v>235</v>
      </c>
      <c r="C17" s="128" t="str">
        <f>VLOOKUP(B17,'[1]LISTADO ATM'!$A$2:$B$922,2,0)</f>
        <v xml:space="preserve">ATM Oficina Multicentro La Sirena San Isidro </v>
      </c>
      <c r="D17" s="126" t="s">
        <v>2617</v>
      </c>
      <c r="E17" s="150">
        <v>3335996234</v>
      </c>
    </row>
    <row r="18" spans="1:5" s="108" customFormat="1" ht="18" customHeight="1" x14ac:dyDescent="0.25">
      <c r="A18" s="153" t="str">
        <f>VLOOKUP(B18,'[1]LISTADO ATM'!$A$2:$C$922,3,0)</f>
        <v>DISTRITO NACIONAL</v>
      </c>
      <c r="B18" s="168">
        <v>32</v>
      </c>
      <c r="C18" s="128" t="str">
        <f>VLOOKUP(B18,'[1]LISTADO ATM'!$A$2:$B$922,2,0)</f>
        <v xml:space="preserve">ATM Oficina San Martín II </v>
      </c>
      <c r="D18" s="126" t="s">
        <v>2617</v>
      </c>
      <c r="E18" s="150" t="s">
        <v>2716</v>
      </c>
    </row>
    <row r="19" spans="1:5" s="108" customFormat="1" ht="18" customHeight="1" x14ac:dyDescent="0.25">
      <c r="A19" s="153" t="str">
        <f>VLOOKUP(B19,'[1]LISTADO ATM'!$A$2:$C$922,3,0)</f>
        <v>DISTRITO NACIONAL</v>
      </c>
      <c r="B19" s="168">
        <v>565</v>
      </c>
      <c r="C19" s="128" t="str">
        <f>VLOOKUP(B19,'[1]LISTADO ATM'!$A$2:$B$922,2,0)</f>
        <v xml:space="preserve">ATM S/M La Cadena Núñez de Cáceres </v>
      </c>
      <c r="D19" s="126" t="s">
        <v>2617</v>
      </c>
      <c r="E19" s="150">
        <v>3335996237</v>
      </c>
    </row>
    <row r="20" spans="1:5" s="114" customFormat="1" ht="18" customHeight="1" x14ac:dyDescent="0.25">
      <c r="A20" s="153" t="str">
        <f>VLOOKUP(B20,'[1]LISTADO ATM'!$A$2:$C$922,3,0)</f>
        <v>SUR</v>
      </c>
      <c r="B20" s="168">
        <v>252</v>
      </c>
      <c r="C20" s="128" t="str">
        <f>VLOOKUP(B20,'[1]LISTADO ATM'!$A$2:$B$922,2,0)</f>
        <v xml:space="preserve">ATM Banco Agrícola (Barahona) </v>
      </c>
      <c r="D20" s="126" t="s">
        <v>2617</v>
      </c>
      <c r="E20" s="150">
        <v>3335996220</v>
      </c>
    </row>
    <row r="21" spans="1:5" s="114" customFormat="1" ht="18" customHeight="1" x14ac:dyDescent="0.25">
      <c r="A21" s="153" t="str">
        <f>VLOOKUP(B21,'[1]LISTADO ATM'!$A$2:$C$922,3,0)</f>
        <v>SUR</v>
      </c>
      <c r="B21" s="168">
        <v>764</v>
      </c>
      <c r="C21" s="128" t="str">
        <f>VLOOKUP(B21,'[1]LISTADO ATM'!$A$2:$B$922,2,0)</f>
        <v xml:space="preserve">ATM Oficina Elías Piña </v>
      </c>
      <c r="D21" s="126" t="s">
        <v>2617</v>
      </c>
      <c r="E21" s="150">
        <v>3335996221</v>
      </c>
    </row>
    <row r="22" spans="1:5" s="114" customFormat="1" ht="18" customHeight="1" x14ac:dyDescent="0.25">
      <c r="A22" s="153" t="str">
        <f>VLOOKUP(B22,'[1]LISTADO ATM'!$A$2:$C$922,3,0)</f>
        <v>NORTE</v>
      </c>
      <c r="B22" s="168">
        <v>288</v>
      </c>
      <c r="C22" s="128" t="str">
        <f>VLOOKUP(B22,'[1]LISTADO ATM'!$A$2:$B$922,2,0)</f>
        <v xml:space="preserve">ATM Oficina Camino Real II (Puerto Plata) </v>
      </c>
      <c r="D22" s="126" t="s">
        <v>2617</v>
      </c>
      <c r="E22" s="150">
        <v>3335996222</v>
      </c>
    </row>
    <row r="23" spans="1:5" s="114" customFormat="1" ht="18" customHeight="1" x14ac:dyDescent="0.25">
      <c r="A23" s="153" t="str">
        <f>VLOOKUP(B23,'[1]LISTADO ATM'!$A$2:$C$922,3,0)</f>
        <v>ESTE</v>
      </c>
      <c r="B23" s="168">
        <v>660</v>
      </c>
      <c r="C23" s="128" t="str">
        <f>VLOOKUP(B23,'[1]LISTADO ATM'!$A$2:$B$922,2,0)</f>
        <v>ATM Oficina Romana Norte II</v>
      </c>
      <c r="D23" s="126" t="s">
        <v>2617</v>
      </c>
      <c r="E23" s="150">
        <v>3335996178</v>
      </c>
    </row>
    <row r="24" spans="1:5" s="114" customFormat="1" ht="18" customHeight="1" x14ac:dyDescent="0.25">
      <c r="A24" s="153" t="str">
        <f>VLOOKUP(B24,'[1]LISTADO ATM'!$A$2:$C$922,3,0)</f>
        <v>SUR</v>
      </c>
      <c r="B24" s="168">
        <v>615</v>
      </c>
      <c r="C24" s="128" t="str">
        <f>VLOOKUP(B24,'[1]LISTADO ATM'!$A$2:$B$922,2,0)</f>
        <v xml:space="preserve">ATM Estación Sunix Cabral (Barahona) </v>
      </c>
      <c r="D24" s="126" t="s">
        <v>2617</v>
      </c>
      <c r="E24" s="150">
        <v>3335996240</v>
      </c>
    </row>
    <row r="25" spans="1:5" s="114" customFormat="1" ht="18" customHeight="1" x14ac:dyDescent="0.25">
      <c r="A25" s="153" t="str">
        <f>VLOOKUP(B25,'[1]LISTADO ATM'!$A$2:$C$922,3,0)</f>
        <v>ESTE</v>
      </c>
      <c r="B25" s="168">
        <v>609</v>
      </c>
      <c r="C25" s="128" t="str">
        <f>VLOOKUP(B25,'[1]LISTADO ATM'!$A$2:$B$922,2,0)</f>
        <v xml:space="preserve">ATM S/M Jumbo (San Pedro) </v>
      </c>
      <c r="D25" s="126" t="s">
        <v>2617</v>
      </c>
      <c r="E25" s="150">
        <v>3335996241</v>
      </c>
    </row>
    <row r="26" spans="1:5" s="114" customFormat="1" ht="18" customHeight="1" x14ac:dyDescent="0.25">
      <c r="A26" s="153" t="str">
        <f>VLOOKUP(B26,'[1]LISTADO ATM'!$A$2:$C$922,3,0)</f>
        <v>NORTE</v>
      </c>
      <c r="B26" s="168">
        <v>716</v>
      </c>
      <c r="C26" s="128" t="str">
        <f>VLOOKUP(B26,'[1]LISTADO ATM'!$A$2:$B$922,2,0)</f>
        <v xml:space="preserve">ATM Oficina Zona Franca (Santiago) </v>
      </c>
      <c r="D26" s="126" t="s">
        <v>2617</v>
      </c>
      <c r="E26" s="150">
        <v>3335996223</v>
      </c>
    </row>
    <row r="27" spans="1:5" s="114" customFormat="1" ht="18.75" customHeight="1" x14ac:dyDescent="0.25">
      <c r="A27" s="153" t="str">
        <f>VLOOKUP(B27,'[1]LISTADO ATM'!$A$2:$C$922,3,0)</f>
        <v>DISTRITO NACIONAL</v>
      </c>
      <c r="B27" s="168">
        <v>663</v>
      </c>
      <c r="C27" s="128" t="str">
        <f>VLOOKUP(B27,'[1]LISTADO ATM'!$A$2:$B$922,2,0)</f>
        <v>S/M Ole Ave. España</v>
      </c>
      <c r="D27" s="126" t="s">
        <v>2617</v>
      </c>
      <c r="E27" s="150">
        <v>3335996173</v>
      </c>
    </row>
    <row r="28" spans="1:5" s="123" customFormat="1" ht="18.75" customHeight="1" x14ac:dyDescent="0.25">
      <c r="A28" s="153" t="str">
        <f>VLOOKUP(B28,'[1]LISTADO ATM'!$A$2:$C$922,3,0)</f>
        <v>DISTRITO NACIONAL</v>
      </c>
      <c r="B28" s="168">
        <v>238</v>
      </c>
      <c r="C28" s="128" t="str">
        <f>VLOOKUP(B28,'[1]LISTADO ATM'!$A$2:$B$922,2,0)</f>
        <v xml:space="preserve">ATM Multicentro La Sirena Charles de Gaulle </v>
      </c>
      <c r="D28" s="126" t="s">
        <v>2617</v>
      </c>
      <c r="E28" s="150">
        <v>3335996167</v>
      </c>
    </row>
    <row r="29" spans="1:5" s="123" customFormat="1" ht="18.75" customHeight="1" x14ac:dyDescent="0.25">
      <c r="A29" s="153" t="str">
        <f>VLOOKUP(B29,'[1]LISTADO ATM'!$A$2:$C$922,3,0)</f>
        <v>NORTE</v>
      </c>
      <c r="B29" s="168">
        <v>632</v>
      </c>
      <c r="C29" s="128" t="str">
        <f>VLOOKUP(B29,'[1]LISTADO ATM'!$A$2:$B$922,2,0)</f>
        <v xml:space="preserve">ATM Autobanco Gurabo </v>
      </c>
      <c r="D29" s="126" t="s">
        <v>2617</v>
      </c>
      <c r="E29" s="150">
        <v>3335996224</v>
      </c>
    </row>
    <row r="30" spans="1:5" s="123" customFormat="1" ht="18.75" customHeight="1" x14ac:dyDescent="0.25">
      <c r="A30" s="153" t="str">
        <f>VLOOKUP(B30,'[1]LISTADO ATM'!$A$2:$C$922,3,0)</f>
        <v>DISTRITO NACIONAL</v>
      </c>
      <c r="B30" s="168">
        <v>629</v>
      </c>
      <c r="C30" s="128" t="str">
        <f>VLOOKUP(B30,'[1]LISTADO ATM'!$A$2:$B$922,2,0)</f>
        <v xml:space="preserve">ATM Oficina Americana Independencia I </v>
      </c>
      <c r="D30" s="126" t="s">
        <v>2617</v>
      </c>
      <c r="E30" s="154">
        <v>3335996084</v>
      </c>
    </row>
    <row r="31" spans="1:5" s="123" customFormat="1" ht="18.75" customHeight="1" x14ac:dyDescent="0.25">
      <c r="A31" s="153" t="str">
        <f>VLOOKUP(B31,'[1]LISTADO ATM'!$A$2:$C$922,3,0)</f>
        <v>NORTE</v>
      </c>
      <c r="B31" s="168">
        <v>687</v>
      </c>
      <c r="C31" s="128" t="str">
        <f>VLOOKUP(B31,'[1]LISTADO ATM'!$A$2:$B$922,2,0)</f>
        <v>ATM Oficina Monterrico II</v>
      </c>
      <c r="D31" s="126" t="s">
        <v>2617</v>
      </c>
      <c r="E31" s="150" t="s">
        <v>2820</v>
      </c>
    </row>
    <row r="32" spans="1:5" s="123" customFormat="1" ht="18.75" customHeight="1" x14ac:dyDescent="0.25">
      <c r="A32" s="153" t="str">
        <f>VLOOKUP(B32,'[1]LISTADO ATM'!$A$2:$C$922,3,0)</f>
        <v>DISTRITO NACIONAL</v>
      </c>
      <c r="B32" s="168">
        <v>536</v>
      </c>
      <c r="C32" s="128" t="str">
        <f>VLOOKUP(B32,'[1]LISTADO ATM'!$A$2:$B$922,2,0)</f>
        <v xml:space="preserve">ATM Super Lama San Isidro </v>
      </c>
      <c r="D32" s="126" t="s">
        <v>2617</v>
      </c>
      <c r="E32" s="150">
        <v>3335996361</v>
      </c>
    </row>
    <row r="33" spans="1:10" s="114" customFormat="1" ht="18.75" customHeight="1" x14ac:dyDescent="0.25">
      <c r="A33" s="153" t="str">
        <f>VLOOKUP(B33,'[1]LISTADO ATM'!$A$2:$C$922,3,0)</f>
        <v>DISTRITO NACIONAL</v>
      </c>
      <c r="B33" s="168">
        <v>378</v>
      </c>
      <c r="C33" s="128" t="str">
        <f>VLOOKUP(B33,'[1]LISTADO ATM'!$A$2:$B$922,2,0)</f>
        <v>ATM UNP Villa Flores</v>
      </c>
      <c r="D33" s="126" t="s">
        <v>2617</v>
      </c>
      <c r="E33" s="150">
        <v>3335995983</v>
      </c>
    </row>
    <row r="34" spans="1:10" s="114" customFormat="1" ht="18.75" customHeight="1" x14ac:dyDescent="0.25">
      <c r="A34" s="153" t="str">
        <f>VLOOKUP(B34,'[1]LISTADO ATM'!$A$2:$C$922,3,0)</f>
        <v>DISTRITO NACIONAL</v>
      </c>
      <c r="B34" s="168">
        <v>706</v>
      </c>
      <c r="C34" s="128" t="str">
        <f>VLOOKUP(B34,'[1]LISTADO ATM'!$A$2:$B$922,2,0)</f>
        <v xml:space="preserve">ATM S/M Pristine </v>
      </c>
      <c r="D34" s="126" t="s">
        <v>2617</v>
      </c>
      <c r="E34" s="154">
        <v>3335996249</v>
      </c>
    </row>
    <row r="35" spans="1:10" s="114" customFormat="1" ht="18" customHeight="1" x14ac:dyDescent="0.25">
      <c r="A35" s="153" t="str">
        <f>VLOOKUP(B35,'[1]LISTADO ATM'!$A$2:$C$922,3,0)</f>
        <v>DISTRITO NACIONAL</v>
      </c>
      <c r="B35" s="168">
        <v>577</v>
      </c>
      <c r="C35" s="128" t="str">
        <f>VLOOKUP(B35,'[1]LISTADO ATM'!$A$2:$B$922,2,0)</f>
        <v xml:space="preserve">ATM Olé Ave. Duarte </v>
      </c>
      <c r="D35" s="126" t="s">
        <v>2617</v>
      </c>
      <c r="E35" s="154" t="s">
        <v>2740</v>
      </c>
    </row>
    <row r="36" spans="1:10" s="114" customFormat="1" ht="18.75" customHeight="1" x14ac:dyDescent="0.25">
      <c r="A36" s="153" t="str">
        <f>VLOOKUP(B36,'[1]LISTADO ATM'!$A$2:$C$922,3,0)</f>
        <v>SUR</v>
      </c>
      <c r="B36" s="168">
        <v>103</v>
      </c>
      <c r="C36" s="128" t="str">
        <f>VLOOKUP(B36,'[1]LISTADO ATM'!$A$2:$B$922,2,0)</f>
        <v xml:space="preserve">ATM Oficina Las Matas de Farfán </v>
      </c>
      <c r="D36" s="126" t="s">
        <v>2617</v>
      </c>
      <c r="E36" s="151">
        <v>3335995895</v>
      </c>
      <c r="G36" s="122"/>
    </row>
    <row r="37" spans="1:10" s="114" customFormat="1" ht="18" customHeight="1" x14ac:dyDescent="0.25">
      <c r="A37" s="153" t="str">
        <f>VLOOKUP(B37,'[1]LISTADO ATM'!$A$2:$C$922,3,0)</f>
        <v>NORTE</v>
      </c>
      <c r="B37" s="168">
        <v>633</v>
      </c>
      <c r="C37" s="128" t="str">
        <f>VLOOKUP(B37,'[1]LISTADO ATM'!$A$2:$B$922,2,0)</f>
        <v xml:space="preserve">ATM Autobanco Las Colinas </v>
      </c>
      <c r="D37" s="126" t="s">
        <v>2617</v>
      </c>
      <c r="E37" s="150">
        <v>3335995949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3" t="str">
        <f>VLOOKUP(B38,'[1]LISTADO ATM'!$A$2:$C$922,3,0)</f>
        <v>ESTE</v>
      </c>
      <c r="B38" s="168">
        <v>630</v>
      </c>
      <c r="C38" s="128" t="str">
        <f>VLOOKUP(B38,'[1]LISTADO ATM'!$A$2:$B$922,2,0)</f>
        <v xml:space="preserve">ATM Oficina Plaza Zaglul (SPM) </v>
      </c>
      <c r="D38" s="126" t="s">
        <v>2617</v>
      </c>
      <c r="E38" s="150">
        <v>3335995953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3" t="str">
        <f>VLOOKUP(B39,'[1]LISTADO ATM'!$A$2:$C$922,3,0)</f>
        <v>NORTE</v>
      </c>
      <c r="B39" s="168">
        <v>22</v>
      </c>
      <c r="C39" s="128" t="str">
        <f>VLOOKUP(B39,'[1]LISTADO ATM'!$A$2:$B$922,2,0)</f>
        <v>ATM S/M Olimpico (Santiago)</v>
      </c>
      <c r="D39" s="126" t="s">
        <v>2617</v>
      </c>
      <c r="E39" s="149">
        <v>3335994841</v>
      </c>
    </row>
    <row r="40" spans="1:10" s="122" customFormat="1" ht="18.75" customHeight="1" x14ac:dyDescent="0.25">
      <c r="A40" s="153" t="str">
        <f>VLOOKUP(B40,'[1]LISTADO ATM'!$A$2:$C$922,3,0)</f>
        <v>SUR</v>
      </c>
      <c r="B40" s="168">
        <v>677</v>
      </c>
      <c r="C40" s="128" t="str">
        <f>VLOOKUP(B40,'[1]LISTADO ATM'!$A$2:$B$922,2,0)</f>
        <v>ATM PBG Villa Jaragua</v>
      </c>
      <c r="D40" s="126" t="s">
        <v>2617</v>
      </c>
      <c r="E40" s="149">
        <v>3335994844</v>
      </c>
    </row>
    <row r="41" spans="1:10" s="122" customFormat="1" ht="18.75" customHeight="1" x14ac:dyDescent="0.25">
      <c r="A41" s="153" t="str">
        <f>VLOOKUP(B41,'[1]LISTADO ATM'!$A$2:$C$922,3,0)</f>
        <v>SUR</v>
      </c>
      <c r="B41" s="168">
        <v>984</v>
      </c>
      <c r="C41" s="128" t="str">
        <f>VLOOKUP(B41,'[1]LISTADO ATM'!$A$2:$B$922,2,0)</f>
        <v xml:space="preserve">ATM Oficina Neiba II </v>
      </c>
      <c r="D41" s="126" t="s">
        <v>2617</v>
      </c>
      <c r="E41" s="151">
        <v>3335995829</v>
      </c>
    </row>
    <row r="42" spans="1:10" s="122" customFormat="1" ht="18.75" customHeight="1" x14ac:dyDescent="0.25">
      <c r="A42" s="153" t="str">
        <f>VLOOKUP(B42,'[1]LISTADO ATM'!$A$2:$C$922,3,0)</f>
        <v>NORTE</v>
      </c>
      <c r="B42" s="168">
        <v>40</v>
      </c>
      <c r="C42" s="128" t="str">
        <f>VLOOKUP(B42,'[1]LISTADO ATM'!$A$2:$B$922,2,0)</f>
        <v xml:space="preserve">ATM Oficina El Puñal </v>
      </c>
      <c r="D42" s="126" t="s">
        <v>2617</v>
      </c>
      <c r="E42" s="151">
        <v>3335995699</v>
      </c>
    </row>
    <row r="43" spans="1:10" s="122" customFormat="1" ht="18" customHeight="1" x14ac:dyDescent="0.25">
      <c r="A43" s="153" t="str">
        <f>VLOOKUP(B43,'[1]LISTADO ATM'!$A$2:$C$922,3,0)</f>
        <v>DISTRITO NACIONAL</v>
      </c>
      <c r="B43" s="168">
        <v>524</v>
      </c>
      <c r="C43" s="128" t="str">
        <f>VLOOKUP(B43,'[1]LISTADO ATM'!$A$2:$B$922,2,0)</f>
        <v xml:space="preserve">ATM DNCD </v>
      </c>
      <c r="D43" s="126" t="s">
        <v>2617</v>
      </c>
      <c r="E43" s="151">
        <v>3335995705</v>
      </c>
    </row>
    <row r="44" spans="1:10" s="122" customFormat="1" ht="18" x14ac:dyDescent="0.25">
      <c r="A44" s="153" t="str">
        <f>VLOOKUP(B44,'[1]LISTADO ATM'!$A$2:$C$922,3,0)</f>
        <v>DISTRITO NACIONAL</v>
      </c>
      <c r="B44" s="168">
        <v>435</v>
      </c>
      <c r="C44" s="128" t="str">
        <f>VLOOKUP(B44,'[1]LISTADO ATM'!$A$2:$B$922,2,0)</f>
        <v xml:space="preserve">ATM Autobanco Torre I </v>
      </c>
      <c r="D44" s="126" t="s">
        <v>2617</v>
      </c>
      <c r="E44" s="150">
        <v>3335996429</v>
      </c>
    </row>
    <row r="45" spans="1:10" s="114" customFormat="1" ht="18" customHeight="1" x14ac:dyDescent="0.25">
      <c r="A45" s="153" t="str">
        <f>VLOOKUP(B45,'[1]LISTADO ATM'!$A$2:$C$922,3,0)</f>
        <v>DISTRITO NACIONAL</v>
      </c>
      <c r="B45" s="168">
        <v>14</v>
      </c>
      <c r="C45" s="128" t="str">
        <f>VLOOKUP(B45,'[1]LISTADO ATM'!$A$2:$B$922,2,0)</f>
        <v xml:space="preserve">ATM Oficina Aeropuerto Las Américas I </v>
      </c>
      <c r="D45" s="126" t="s">
        <v>2617</v>
      </c>
      <c r="E45" s="150">
        <v>3335996442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3" t="str">
        <f>VLOOKUP(B46,'[1]LISTADO ATM'!$A$2:$C$822,3,0)</f>
        <v>DISTRITO NACIONAL</v>
      </c>
      <c r="B46" s="168">
        <v>621</v>
      </c>
      <c r="C46" s="128" t="str">
        <f>VLOOKUP(B46,'[1]LISTADO ATM'!$A$2:$B$822,2,0)</f>
        <v xml:space="preserve">ATM CESAC  </v>
      </c>
      <c r="D46" s="126" t="s">
        <v>2617</v>
      </c>
      <c r="E46" s="149">
        <v>3335996226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3" t="str">
        <f>VLOOKUP(B47,'[1]LISTADO ATM'!$A$2:$C$922,3,0)</f>
        <v>DISTRITO NACIONAL</v>
      </c>
      <c r="B47" s="168">
        <v>973</v>
      </c>
      <c r="C47" s="128" t="str">
        <f>VLOOKUP(B47,'[1]LISTADO ATM'!$A$2:$B$922,2,0)</f>
        <v xml:space="preserve">ATM Oficina Sabana de la Mar </v>
      </c>
      <c r="D47" s="126" t="s">
        <v>2617</v>
      </c>
      <c r="E47" s="150">
        <v>3335996356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3" t="str">
        <f>VLOOKUP(B48,'[1]LISTADO ATM'!$A$2:$C$922,3,0)</f>
        <v>ESTE</v>
      </c>
      <c r="B48" s="168">
        <v>608</v>
      </c>
      <c r="C48" s="128" t="str">
        <f>VLOOKUP(B48,'[1]LISTADO ATM'!$A$2:$B$922,2,0)</f>
        <v xml:space="preserve">ATM Oficina Jumbo (San Pedro) </v>
      </c>
      <c r="D48" s="126" t="s">
        <v>2617</v>
      </c>
      <c r="E48" s="150">
        <v>3335996242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3" t="str">
        <f>VLOOKUP(B49,'[1]LISTADO ATM'!$A$2:$C$922,3,0)</f>
        <v>DISTRITO NACIONAL</v>
      </c>
      <c r="B49" s="168">
        <v>738</v>
      </c>
      <c r="C49" s="128" t="str">
        <f>VLOOKUP(B49,'[1]LISTADO ATM'!$A$2:$B$922,2,0)</f>
        <v xml:space="preserve">ATM Zona Franca Los Alcarrizos </v>
      </c>
      <c r="D49" s="126" t="s">
        <v>2617</v>
      </c>
      <c r="E49" s="150">
        <v>3335996320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3" t="str">
        <f>VLOOKUP(B50,'[1]LISTADO ATM'!$A$2:$C$922,3,0)</f>
        <v>DISTRITO NACIONAL</v>
      </c>
      <c r="B50" s="168">
        <v>887</v>
      </c>
      <c r="C50" s="128" t="str">
        <f>VLOOKUP(B50,'[1]LISTADO ATM'!$A$2:$B$922,2,0)</f>
        <v>ATM S/M Bravo Los Proceres</v>
      </c>
      <c r="D50" s="126" t="s">
        <v>2617</v>
      </c>
      <c r="E50" s="150" t="s">
        <v>2821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3" t="str">
        <f>VLOOKUP(B51,'[1]LISTADO ATM'!$A$2:$C$922,3,0)</f>
        <v>DISTRITO NACIONAL</v>
      </c>
      <c r="B51" s="168">
        <v>415</v>
      </c>
      <c r="C51" s="128" t="str">
        <f>VLOOKUP(B51,'[1]LISTADO ATM'!$A$2:$B$922,2,0)</f>
        <v xml:space="preserve">ATM Autobanco San Martín I </v>
      </c>
      <c r="D51" s="126" t="s">
        <v>2617</v>
      </c>
      <c r="E51" s="150">
        <v>3335996331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3" t="str">
        <f>VLOOKUP(B52,'[1]LISTADO ATM'!$A$2:$C$922,3,0)</f>
        <v>DISTRITO NACIONAL</v>
      </c>
      <c r="B52" s="168">
        <v>974</v>
      </c>
      <c r="C52" s="128" t="str">
        <f>VLOOKUP(B52,'[1]LISTADO ATM'!$A$2:$B$922,2,0)</f>
        <v xml:space="preserve">ATM S/M Nacional Ave. Lope de Vega </v>
      </c>
      <c r="D52" s="126" t="s">
        <v>2617</v>
      </c>
      <c r="E52" s="150">
        <v>3335996166</v>
      </c>
    </row>
    <row r="53" spans="1:10" s="114" customFormat="1" ht="18" customHeight="1" x14ac:dyDescent="0.25">
      <c r="A53" s="153" t="str">
        <f>VLOOKUP(B53,'[1]LISTADO ATM'!$A$2:$C$922,3,0)</f>
        <v>DISTRITO NACIONAL</v>
      </c>
      <c r="B53" s="168">
        <v>312</v>
      </c>
      <c r="C53" s="128" t="str">
        <f>VLOOKUP(B53,'[1]LISTADO ATM'!$A$2:$B$922,2,0)</f>
        <v xml:space="preserve">ATM Oficina Tiradentes II (Naco) </v>
      </c>
      <c r="D53" s="126" t="s">
        <v>2617</v>
      </c>
      <c r="E53" s="150">
        <v>3335996129</v>
      </c>
    </row>
    <row r="54" spans="1:10" s="114" customFormat="1" ht="18" customHeight="1" x14ac:dyDescent="0.25">
      <c r="A54" s="153" t="str">
        <f>VLOOKUP(B54,'[1]LISTADO ATM'!$A$2:$C$922,3,0)</f>
        <v>SUR</v>
      </c>
      <c r="B54" s="168">
        <v>84</v>
      </c>
      <c r="C54" s="128" t="str">
        <f>VLOOKUP(B54,'[1]LISTADO ATM'!$A$2:$B$922,2,0)</f>
        <v xml:space="preserve">ATM Oficina Multicentro Sirena San Cristóbal </v>
      </c>
      <c r="D54" s="126" t="s">
        <v>2617</v>
      </c>
      <c r="E54" s="150" t="s">
        <v>2741</v>
      </c>
    </row>
    <row r="55" spans="1:10" s="114" customFormat="1" ht="18.75" customHeight="1" x14ac:dyDescent="0.25">
      <c r="A55" s="153" t="str">
        <f>VLOOKUP(B55,'[1]LISTADO ATM'!$A$2:$C$922,3,0)</f>
        <v>DISTRITO NACIONAL</v>
      </c>
      <c r="B55" s="168">
        <v>958</v>
      </c>
      <c r="C55" s="128" t="str">
        <f>VLOOKUP(B55,'[1]LISTADO ATM'!$A$2:$B$922,2,0)</f>
        <v xml:space="preserve">ATM Olé Aut. San Isidro </v>
      </c>
      <c r="D55" s="126" t="s">
        <v>2617</v>
      </c>
      <c r="E55" s="150" t="s">
        <v>2822</v>
      </c>
    </row>
    <row r="56" spans="1:10" s="114" customFormat="1" ht="18" customHeight="1" x14ac:dyDescent="0.25">
      <c r="A56" s="153" t="str">
        <f>VLOOKUP(B56,'[1]LISTADO ATM'!$A$2:$C$822,3,0)</f>
        <v>NORTE</v>
      </c>
      <c r="B56" s="168">
        <v>285</v>
      </c>
      <c r="C56" s="128" t="str">
        <f>VLOOKUP(B56,'[1]LISTADO ATM'!$A$2:$B$822,2,0)</f>
        <v xml:space="preserve">ATM Oficina Camino Real (Puerto Plata) </v>
      </c>
      <c r="D56" s="126" t="s">
        <v>2617</v>
      </c>
      <c r="E56" s="149">
        <v>3335996238</v>
      </c>
    </row>
    <row r="57" spans="1:10" s="122" customFormat="1" ht="18" customHeight="1" x14ac:dyDescent="0.25">
      <c r="A57" s="153" t="str">
        <f>VLOOKUP(B57,'[1]LISTADO ATM'!$A$2:$C$822,3,0)</f>
        <v>SUR</v>
      </c>
      <c r="B57" s="168">
        <v>870</v>
      </c>
      <c r="C57" s="128" t="str">
        <f>VLOOKUP(B57,'[1]LISTADO ATM'!$A$2:$B$822,2,0)</f>
        <v xml:space="preserve">ATM Willbes Dominicana (Barahona) </v>
      </c>
      <c r="D57" s="126" t="s">
        <v>2617</v>
      </c>
      <c r="E57" s="149">
        <v>3335996311</v>
      </c>
    </row>
    <row r="58" spans="1:10" s="122" customFormat="1" ht="18" customHeight="1" x14ac:dyDescent="0.25">
      <c r="A58" s="153" t="str">
        <f>VLOOKUP(B58,'[1]LISTADO ATM'!$A$2:$C$822,3,0)</f>
        <v>SUR</v>
      </c>
      <c r="B58" s="168">
        <v>592</v>
      </c>
      <c r="C58" s="128" t="str">
        <f>VLOOKUP(B58,'[1]LISTADO ATM'!$A$2:$B$822,2,0)</f>
        <v xml:space="preserve">ATM Centro de Caja San Cristóbal I </v>
      </c>
      <c r="D58" s="126" t="s">
        <v>2617</v>
      </c>
      <c r="E58" s="150">
        <v>3335994387</v>
      </c>
    </row>
    <row r="59" spans="1:10" s="122" customFormat="1" ht="18" customHeight="1" x14ac:dyDescent="0.25">
      <c r="A59" s="153" t="str">
        <f>VLOOKUP(B59,'[1]LISTADO ATM'!$A$2:$C$822,3,0)</f>
        <v>SUR</v>
      </c>
      <c r="B59" s="168">
        <v>751</v>
      </c>
      <c r="C59" s="128" t="str">
        <f>VLOOKUP(B59,'[1]LISTADO ATM'!$A$2:$B$822,2,0)</f>
        <v>ATM Eco Petroleo Camilo</v>
      </c>
      <c r="D59" s="126" t="s">
        <v>2617</v>
      </c>
      <c r="E59" s="149">
        <v>3335994948</v>
      </c>
    </row>
    <row r="60" spans="1:10" s="122" customFormat="1" ht="18" x14ac:dyDescent="0.25">
      <c r="A60" s="153" t="str">
        <f>VLOOKUP(B60,'[1]LISTADO ATM'!$A$2:$C$822,3,0)</f>
        <v>SUR</v>
      </c>
      <c r="B60" s="168">
        <v>356</v>
      </c>
      <c r="C60" s="128" t="str">
        <f>VLOOKUP(B60,'[1]LISTADO ATM'!$A$2:$B$822,2,0)</f>
        <v xml:space="preserve">ATM Estación Sigma (San Cristóbal) </v>
      </c>
      <c r="D60" s="126" t="s">
        <v>2617</v>
      </c>
      <c r="E60" s="151">
        <v>3335995781</v>
      </c>
    </row>
    <row r="61" spans="1:10" s="122" customFormat="1" ht="18" x14ac:dyDescent="0.25">
      <c r="A61" s="153" t="str">
        <f>VLOOKUP(B61,'[1]LISTADO ATM'!$A$2:$C$822,3,0)</f>
        <v>SUR</v>
      </c>
      <c r="B61" s="168">
        <v>873</v>
      </c>
      <c r="C61" s="128" t="str">
        <f>VLOOKUP(B61,'[1]LISTADO ATM'!$A$2:$B$822,2,0)</f>
        <v xml:space="preserve">ATM Centro de Caja San Cristóbal II </v>
      </c>
      <c r="D61" s="126" t="s">
        <v>2617</v>
      </c>
      <c r="E61" s="150">
        <v>3335995978</v>
      </c>
    </row>
    <row r="62" spans="1:10" s="122" customFormat="1" ht="18" customHeight="1" x14ac:dyDescent="0.25">
      <c r="A62" s="153" t="str">
        <f>VLOOKUP(B62,'[1]LISTADO ATM'!$A$2:$C$822,3,0)</f>
        <v>DISTRITO NACIONAL</v>
      </c>
      <c r="B62" s="168">
        <v>183</v>
      </c>
      <c r="C62" s="128" t="str">
        <f>VLOOKUP(B62,'[1]LISTADO ATM'!$A$2:$B$822,2,0)</f>
        <v>ATM Estación Nativa Km. 22 Aut. Duarte.</v>
      </c>
      <c r="D62" s="126" t="s">
        <v>2617</v>
      </c>
      <c r="E62" s="150">
        <v>3335996355</v>
      </c>
    </row>
    <row r="63" spans="1:10" s="123" customFormat="1" ht="18" customHeight="1" x14ac:dyDescent="0.25">
      <c r="A63" s="153" t="str">
        <f>VLOOKUP(B63,'[1]LISTADO ATM'!$A$2:$C$822,3,0)</f>
        <v>DISTRITO NACIONAL</v>
      </c>
      <c r="B63" s="168">
        <v>918</v>
      </c>
      <c r="C63" s="128" t="str">
        <f>VLOOKUP(B63,'[1]LISTADO ATM'!$A$2:$B$822,2,0)</f>
        <v xml:space="preserve">ATM S/M Liverpool de la Jacobo Majluta </v>
      </c>
      <c r="D63" s="126" t="s">
        <v>2617</v>
      </c>
      <c r="E63" s="150">
        <v>3335996407</v>
      </c>
    </row>
    <row r="64" spans="1:10" s="123" customFormat="1" ht="18" customHeight="1" x14ac:dyDescent="0.25">
      <c r="A64" s="153" t="str">
        <f>VLOOKUP(B64,'[1]LISTADO ATM'!$A$2:$C$822,3,0)</f>
        <v>DISTRITO NACIONAL</v>
      </c>
      <c r="B64" s="168">
        <v>566</v>
      </c>
      <c r="C64" s="128" t="str">
        <f>VLOOKUP(B64,'[1]LISTADO ATM'!$A$2:$B$822,2,0)</f>
        <v xml:space="preserve">ATM Hiper Olé Aut. Duarte </v>
      </c>
      <c r="D64" s="126" t="s">
        <v>2617</v>
      </c>
      <c r="E64" s="150">
        <v>3335996426</v>
      </c>
    </row>
    <row r="65" spans="1:5" s="123" customFormat="1" ht="18" customHeight="1" x14ac:dyDescent="0.25">
      <c r="A65" s="153" t="str">
        <f>VLOOKUP(B65,'[1]LISTADO ATM'!$A$2:$C$822,3,0)</f>
        <v>DISTRITO NACIONAL</v>
      </c>
      <c r="B65" s="168">
        <v>671</v>
      </c>
      <c r="C65" s="128" t="str">
        <f>VLOOKUP(B65,'[1]LISTADO ATM'!$A$2:$B$822,2,0)</f>
        <v>ATM Ayuntamiento Sto. Dgo. Norte</v>
      </c>
      <c r="D65" s="126" t="s">
        <v>2617</v>
      </c>
      <c r="E65" s="150" t="s">
        <v>2823</v>
      </c>
    </row>
    <row r="66" spans="1:5" s="123" customFormat="1" ht="18" customHeight="1" x14ac:dyDescent="0.25">
      <c r="A66" s="153" t="str">
        <f>VLOOKUP(B66,'[1]LISTADO ATM'!$A$2:$C$822,3,0)</f>
        <v>DISTRITO NACIONAL</v>
      </c>
      <c r="B66" s="168">
        <v>983</v>
      </c>
      <c r="C66" s="128" t="str">
        <f>VLOOKUP(B66,'[1]LISTADO ATM'!$A$2:$B$822,2,0)</f>
        <v xml:space="preserve">ATM Bravo República de Colombia </v>
      </c>
      <c r="D66" s="126" t="s">
        <v>2617</v>
      </c>
      <c r="E66" s="150" t="s">
        <v>2824</v>
      </c>
    </row>
    <row r="67" spans="1:5" s="123" customFormat="1" ht="18" customHeight="1" x14ac:dyDescent="0.25">
      <c r="A67" s="153" t="str">
        <f>VLOOKUP(B67,'[1]LISTADO ATM'!$A$2:$C$822,3,0)</f>
        <v>DISTRITO NACIONAL</v>
      </c>
      <c r="B67" s="168">
        <v>655</v>
      </c>
      <c r="C67" s="128" t="str">
        <f>VLOOKUP(B67,'[1]LISTADO ATM'!$A$2:$B$822,2,0)</f>
        <v>ATM Farmacia Sandra</v>
      </c>
      <c r="D67" s="126" t="s">
        <v>2617</v>
      </c>
      <c r="E67" s="149">
        <v>3335996239</v>
      </c>
    </row>
    <row r="68" spans="1:5" s="123" customFormat="1" ht="18" customHeight="1" x14ac:dyDescent="0.25">
      <c r="A68" s="153" t="str">
        <f>VLOOKUP(B68,'[1]LISTADO ATM'!$A$2:$C$822,3,0)</f>
        <v>SUR</v>
      </c>
      <c r="B68" s="168">
        <v>825</v>
      </c>
      <c r="C68" s="128" t="str">
        <f>VLOOKUP(B68,'[1]LISTADO ATM'!$A$2:$B$822,2,0)</f>
        <v xml:space="preserve">ATM Estacion Eco Cibeles (Las Matas de Farfán) </v>
      </c>
      <c r="D68" s="126" t="s">
        <v>2617</v>
      </c>
      <c r="E68" s="149" t="s">
        <v>2718</v>
      </c>
    </row>
    <row r="69" spans="1:5" s="123" customFormat="1" ht="18" customHeight="1" x14ac:dyDescent="0.25">
      <c r="A69" s="153" t="str">
        <f>VLOOKUP(B69,'[1]LISTADO ATM'!$A$2:$C$822,3,0)</f>
        <v>DISTRITO NACIONAL</v>
      </c>
      <c r="B69" s="168">
        <v>407</v>
      </c>
      <c r="C69" s="128" t="str">
        <f>VLOOKUP(B69,'[1]LISTADO ATM'!$A$2:$B$822,2,0)</f>
        <v xml:space="preserve">ATM Multicentro La Sirena Villa Mella </v>
      </c>
      <c r="D69" s="126" t="s">
        <v>2617</v>
      </c>
      <c r="E69" s="154">
        <v>3335996089</v>
      </c>
    </row>
    <row r="70" spans="1:5" s="122" customFormat="1" ht="18.75" customHeight="1" x14ac:dyDescent="0.25">
      <c r="A70" s="153" t="e">
        <f>VLOOKUP(B70,'[1]LISTADO ATM'!$A$2:$C$822,3,0)</f>
        <v>#N/A</v>
      </c>
      <c r="B70" s="168"/>
      <c r="C70" s="128" t="e">
        <f>VLOOKUP(B70,'[1]LISTADO ATM'!$A$2:$B$822,2,0)</f>
        <v>#N/A</v>
      </c>
      <c r="D70" s="126"/>
      <c r="E70" s="169"/>
    </row>
    <row r="71" spans="1:5" s="123" customFormat="1" ht="18.75" customHeight="1" x14ac:dyDescent="0.25">
      <c r="A71" s="153" t="e">
        <f>VLOOKUP(B71,'[1]LISTADO ATM'!$A$2:$C$822,3,0)</f>
        <v>#N/A</v>
      </c>
      <c r="B71" s="168"/>
      <c r="C71" s="128" t="e">
        <f>VLOOKUP(B71,'[1]LISTADO ATM'!$A$2:$B$822,2,0)</f>
        <v>#N/A</v>
      </c>
      <c r="D71" s="126"/>
      <c r="E71" s="169"/>
    </row>
    <row r="72" spans="1:5" s="123" customFormat="1" ht="18.75" customHeight="1" x14ac:dyDescent="0.25">
      <c r="A72" s="153" t="e">
        <f>VLOOKUP(B72,'[1]LISTADO ATM'!$A$2:$C$822,3,0)</f>
        <v>#N/A</v>
      </c>
      <c r="B72" s="168"/>
      <c r="C72" s="128" t="e">
        <f>VLOOKUP(B72,'[1]LISTADO ATM'!$A$2:$B$822,2,0)</f>
        <v>#N/A</v>
      </c>
      <c r="D72" s="126"/>
      <c r="E72" s="169"/>
    </row>
    <row r="73" spans="1:5" s="123" customFormat="1" ht="18.75" customHeight="1" thickBot="1" x14ac:dyDescent="0.3">
      <c r="A73" s="152" t="s">
        <v>2463</v>
      </c>
      <c r="B73" s="135">
        <f>COUNT(B9:B69)</f>
        <v>61</v>
      </c>
      <c r="C73" s="224"/>
      <c r="D73" s="225"/>
      <c r="E73" s="226"/>
    </row>
    <row r="74" spans="1:5" s="114" customFormat="1" ht="18" customHeight="1" x14ac:dyDescent="0.25">
      <c r="A74" s="222"/>
      <c r="B74" s="223"/>
      <c r="C74" s="223"/>
      <c r="D74" s="223"/>
      <c r="E74" s="227"/>
    </row>
    <row r="75" spans="1:5" s="122" customFormat="1" ht="18.75" customHeight="1" x14ac:dyDescent="0.25">
      <c r="A75" s="206" t="s">
        <v>2571</v>
      </c>
      <c r="B75" s="207"/>
      <c r="C75" s="207"/>
      <c r="D75" s="207"/>
      <c r="E75" s="208"/>
    </row>
    <row r="76" spans="1:5" s="122" customFormat="1" ht="18" customHeight="1" x14ac:dyDescent="0.25">
      <c r="A76" s="145" t="s">
        <v>15</v>
      </c>
      <c r="B76" s="145" t="s">
        <v>2408</v>
      </c>
      <c r="C76" s="124" t="s">
        <v>46</v>
      </c>
      <c r="D76" s="124" t="s">
        <v>2411</v>
      </c>
      <c r="E76" s="147" t="s">
        <v>2409</v>
      </c>
    </row>
    <row r="77" spans="1:5" s="122" customFormat="1" ht="18" customHeight="1" x14ac:dyDescent="0.25">
      <c r="A77" s="153" t="str">
        <f>VLOOKUP(B77,'[1]LISTADO ATM'!$A$2:$C$822,3,0)</f>
        <v>SUR</v>
      </c>
      <c r="B77" s="128">
        <v>783</v>
      </c>
      <c r="C77" s="128" t="str">
        <f>VLOOKUP(B77,'[1]LISTADO ATM'!$A$2:$B$822,2,0)</f>
        <v xml:space="preserve">ATM Autobanco Alfa y Omega (Barahona) </v>
      </c>
      <c r="D77" s="126" t="s">
        <v>2531</v>
      </c>
      <c r="E77" s="149">
        <v>3335996185</v>
      </c>
    </row>
    <row r="78" spans="1:5" s="122" customFormat="1" ht="17.45" customHeight="1" x14ac:dyDescent="0.25">
      <c r="A78" s="148" t="str">
        <f>VLOOKUP(B78,'[1]LISTADO ATM'!$A$2:$C$822,3,0)</f>
        <v>SUR</v>
      </c>
      <c r="B78" s="128">
        <v>699</v>
      </c>
      <c r="C78" s="128" t="str">
        <f>VLOOKUP(B78,'[1]LISTADO ATM'!$A$2:$B$822,2,0)</f>
        <v>ATM S/M Bravo Bani</v>
      </c>
      <c r="D78" s="126" t="s">
        <v>2531</v>
      </c>
      <c r="E78" s="149">
        <v>3335996126</v>
      </c>
    </row>
    <row r="79" spans="1:5" s="122" customFormat="1" ht="18.75" customHeight="1" x14ac:dyDescent="0.25">
      <c r="A79" s="148" t="str">
        <f>VLOOKUP(B79,'[1]LISTADO ATM'!$A$2:$C$822,3,0)</f>
        <v>NORTE</v>
      </c>
      <c r="B79" s="128">
        <v>937</v>
      </c>
      <c r="C79" s="128" t="str">
        <f>VLOOKUP(B79,'[1]LISTADO ATM'!$A$2:$B$822,2,0)</f>
        <v xml:space="preserve">ATM Autobanco Oficina La Vega II </v>
      </c>
      <c r="D79" s="126" t="s">
        <v>2531</v>
      </c>
      <c r="E79" s="149">
        <v>3335995819</v>
      </c>
    </row>
    <row r="80" spans="1:5" s="114" customFormat="1" ht="18.75" customHeight="1" x14ac:dyDescent="0.25">
      <c r="A80" s="159" t="str">
        <f>VLOOKUP(B80,'[1]LISTADO ATM'!$A$2:$C$822,3,0)</f>
        <v>NORTE</v>
      </c>
      <c r="B80" s="128">
        <v>431</v>
      </c>
      <c r="C80" s="140" t="str">
        <f>VLOOKUP(B80,'[1]LISTADO ATM'!$A$2:$B$822,2,0)</f>
        <v xml:space="preserve">ATM Autoservicio Sol (Santiago) </v>
      </c>
      <c r="D80" s="126" t="s">
        <v>2531</v>
      </c>
      <c r="E80" s="149">
        <v>3335996396</v>
      </c>
    </row>
    <row r="81" spans="1:5" s="114" customFormat="1" ht="18" customHeight="1" x14ac:dyDescent="0.25">
      <c r="A81" s="159" t="str">
        <f>VLOOKUP(B81,'[1]LISTADO ATM'!$A$2:$C$822,3,0)</f>
        <v>DISTRITO NACIONAL</v>
      </c>
      <c r="B81" s="128">
        <v>231</v>
      </c>
      <c r="C81" s="140" t="str">
        <f>VLOOKUP(B81,'[1]LISTADO ATM'!$A$2:$B$822,2,0)</f>
        <v xml:space="preserve">ATM Oficina Zona Oriental </v>
      </c>
      <c r="D81" s="126" t="s">
        <v>2531</v>
      </c>
      <c r="E81" s="149" t="s">
        <v>2686</v>
      </c>
    </row>
    <row r="82" spans="1:5" s="114" customFormat="1" ht="18" customHeight="1" x14ac:dyDescent="0.25">
      <c r="A82" s="159" t="str">
        <f>VLOOKUP(B82,'[1]LISTADO ATM'!$A$2:$C$822,3,0)</f>
        <v>DISTRITO NACIONAL</v>
      </c>
      <c r="B82" s="128">
        <v>113</v>
      </c>
      <c r="C82" s="140" t="str">
        <f>VLOOKUP(B82,'[1]LISTADO ATM'!$A$2:$B$822,2,0)</f>
        <v xml:space="preserve">ATM Autoservicio Atalaya del Mar </v>
      </c>
      <c r="D82" s="126" t="s">
        <v>2531</v>
      </c>
      <c r="E82" s="149">
        <v>3335995792</v>
      </c>
    </row>
    <row r="83" spans="1:5" s="114" customFormat="1" ht="18.75" customHeight="1" x14ac:dyDescent="0.25">
      <c r="A83" s="148" t="str">
        <f>VLOOKUP(B83,'[1]LISTADO ATM'!$A$2:$C$822,3,0)</f>
        <v>DISTRITO NACIONAL</v>
      </c>
      <c r="B83" s="128">
        <v>13</v>
      </c>
      <c r="C83" s="128" t="str">
        <f>VLOOKUP(B83,'[1]LISTADO ATM'!$A$2:$B$822,2,0)</f>
        <v xml:space="preserve">ATM CDEEE </v>
      </c>
      <c r="D83" s="126" t="s">
        <v>2531</v>
      </c>
      <c r="E83" s="149">
        <v>3335996184</v>
      </c>
    </row>
    <row r="84" spans="1:5" s="114" customFormat="1" ht="18" customHeight="1" x14ac:dyDescent="0.25">
      <c r="A84" s="153" t="str">
        <f>VLOOKUP(B84,'[1]LISTADO ATM'!$A$2:$C$822,3,0)</f>
        <v>DISTRITO NACIONAL</v>
      </c>
      <c r="B84" s="128">
        <v>39</v>
      </c>
      <c r="C84" s="128" t="str">
        <f>VLOOKUP(B84,'[1]LISTADO ATM'!$A$2:$B$822,2,0)</f>
        <v xml:space="preserve">ATM Oficina Ovando </v>
      </c>
      <c r="D84" s="126" t="s">
        <v>2531</v>
      </c>
      <c r="E84" s="149">
        <v>3335996363</v>
      </c>
    </row>
    <row r="85" spans="1:5" s="122" customFormat="1" ht="18.75" customHeight="1" x14ac:dyDescent="0.25">
      <c r="A85" s="153" t="str">
        <f>VLOOKUP(B85,'[1]LISTADO ATM'!$A$2:$C$822,3,0)</f>
        <v>ESTE</v>
      </c>
      <c r="B85" s="128">
        <v>844</v>
      </c>
      <c r="C85" s="128" t="str">
        <f>VLOOKUP(B85,'[1]LISTADO ATM'!$A$2:$B$822,2,0)</f>
        <v xml:space="preserve">ATM San Juan Shopping Center (Bávaro) </v>
      </c>
      <c r="D85" s="126" t="s">
        <v>2531</v>
      </c>
      <c r="E85" s="149">
        <v>3335996497</v>
      </c>
    </row>
    <row r="86" spans="1:5" s="122" customFormat="1" ht="18.75" customHeight="1" x14ac:dyDescent="0.25">
      <c r="A86" s="153" t="str">
        <f>VLOOKUP(B86,'[1]LISTADO ATM'!$A$2:$C$822,3,0)</f>
        <v>SUR</v>
      </c>
      <c r="B86" s="162">
        <v>356</v>
      </c>
      <c r="C86" s="128" t="str">
        <f>VLOOKUP(B86,'[1]LISTADO ATM'!$A$2:$B$822,2,0)</f>
        <v xml:space="preserve">ATM Estación Sigma (San Cristóbal) </v>
      </c>
      <c r="D86" s="126" t="s">
        <v>2531</v>
      </c>
      <c r="E86" s="149">
        <v>3335996434</v>
      </c>
    </row>
    <row r="87" spans="1:5" s="123" customFormat="1" ht="18.75" customHeight="1" x14ac:dyDescent="0.25">
      <c r="A87" s="153" t="e">
        <f>VLOOKUP(B87,'[1]LISTADO ATM'!$A$2:$C$822,3,0)</f>
        <v>#N/A</v>
      </c>
      <c r="B87" s="128"/>
      <c r="C87" s="128" t="e">
        <f>VLOOKUP(B87,'[1]LISTADO ATM'!$A$2:$B$822,2,0)</f>
        <v>#N/A</v>
      </c>
      <c r="D87" s="126"/>
      <c r="E87" s="169"/>
    </row>
    <row r="88" spans="1:5" s="123" customFormat="1" ht="18.75" customHeight="1" x14ac:dyDescent="0.25">
      <c r="A88" s="153" t="e">
        <f>VLOOKUP(B88,'[1]LISTADO ATM'!$A$2:$C$822,3,0)</f>
        <v>#N/A</v>
      </c>
      <c r="B88" s="128"/>
      <c r="C88" s="128" t="e">
        <f>VLOOKUP(B88,'[1]LISTADO ATM'!$A$2:$B$822,2,0)</f>
        <v>#N/A</v>
      </c>
      <c r="D88" s="126"/>
      <c r="E88" s="169"/>
    </row>
    <row r="89" spans="1:5" s="123" customFormat="1" ht="18.75" customHeight="1" x14ac:dyDescent="0.25">
      <c r="A89" s="153" t="e">
        <f>VLOOKUP(B89,'[1]LISTADO ATM'!$A$2:$C$822,3,0)</f>
        <v>#N/A</v>
      </c>
      <c r="B89" s="128"/>
      <c r="C89" s="128" t="e">
        <f>VLOOKUP(B89,'[1]LISTADO ATM'!$A$2:$B$822,2,0)</f>
        <v>#N/A</v>
      </c>
      <c r="D89" s="126"/>
      <c r="E89" s="169"/>
    </row>
    <row r="90" spans="1:5" s="123" customFormat="1" ht="18.75" customHeight="1" thickBot="1" x14ac:dyDescent="0.3">
      <c r="A90" s="152" t="s">
        <v>2463</v>
      </c>
      <c r="B90" s="135">
        <f>COUNT(B77:B86)</f>
        <v>10</v>
      </c>
      <c r="C90" s="224"/>
      <c r="D90" s="225"/>
      <c r="E90" s="226"/>
    </row>
    <row r="91" spans="1:5" s="114" customFormat="1" ht="18" customHeight="1" thickBot="1" x14ac:dyDescent="0.3">
      <c r="A91" s="190"/>
      <c r="B91" s="191"/>
      <c r="C91" s="191"/>
      <c r="D91" s="191"/>
      <c r="E91" s="192"/>
    </row>
    <row r="92" spans="1:5" s="114" customFormat="1" ht="18" customHeight="1" thickBot="1" x14ac:dyDescent="0.3">
      <c r="A92" s="187" t="s">
        <v>2464</v>
      </c>
      <c r="B92" s="188"/>
      <c r="C92" s="188"/>
      <c r="D92" s="188"/>
      <c r="E92" s="189"/>
    </row>
    <row r="93" spans="1:5" s="114" customFormat="1" ht="18" x14ac:dyDescent="0.25">
      <c r="A93" s="145" t="s">
        <v>15</v>
      </c>
      <c r="B93" s="145" t="s">
        <v>2408</v>
      </c>
      <c r="C93" s="124" t="s">
        <v>46</v>
      </c>
      <c r="D93" s="124" t="s">
        <v>2411</v>
      </c>
      <c r="E93" s="147" t="s">
        <v>2409</v>
      </c>
    </row>
    <row r="94" spans="1:5" s="108" customFormat="1" ht="18" customHeight="1" x14ac:dyDescent="0.25">
      <c r="A94" s="153" t="str">
        <f>VLOOKUP(B94,'[1]LISTADO ATM'!$A$2:$C$922,3,0)</f>
        <v>DISTRITO NACIONAL</v>
      </c>
      <c r="B94" s="168">
        <v>441</v>
      </c>
      <c r="C94" s="128" t="str">
        <f>VLOOKUP(B94,'[1]LISTADO ATM'!$A$2:$B$922,2,0)</f>
        <v>ATM Estacion de Servicio Romulo Betancour</v>
      </c>
      <c r="D94" s="133" t="s">
        <v>2429</v>
      </c>
      <c r="E94" s="151">
        <v>3335995876</v>
      </c>
    </row>
    <row r="95" spans="1:5" s="123" customFormat="1" ht="18" customHeight="1" x14ac:dyDescent="0.25">
      <c r="A95" s="153" t="str">
        <f>VLOOKUP(B95,'[1]LISTADO ATM'!$A$2:$C$922,3,0)</f>
        <v>SUR</v>
      </c>
      <c r="B95" s="168">
        <v>249</v>
      </c>
      <c r="C95" s="128" t="str">
        <f>VLOOKUP(B95,'[1]LISTADO ATM'!$A$2:$B$922,2,0)</f>
        <v xml:space="preserve">ATM Banco Agrícola Neiba </v>
      </c>
      <c r="D95" s="133" t="s">
        <v>2429</v>
      </c>
      <c r="E95" s="150">
        <v>3335996175</v>
      </c>
    </row>
    <row r="96" spans="1:5" s="123" customFormat="1" ht="18" customHeight="1" x14ac:dyDescent="0.25">
      <c r="A96" s="153" t="str">
        <f>VLOOKUP(B96,'[1]LISTADO ATM'!$A$2:$C$922,3,0)</f>
        <v>NORTE</v>
      </c>
      <c r="B96" s="168">
        <v>903</v>
      </c>
      <c r="C96" s="128" t="str">
        <f>VLOOKUP(B96,'[1]LISTADO ATM'!$A$2:$B$922,2,0)</f>
        <v xml:space="preserve">ATM Oficina La Vega Real I </v>
      </c>
      <c r="D96" s="133" t="s">
        <v>2429</v>
      </c>
      <c r="E96" s="150">
        <v>3335996225</v>
      </c>
    </row>
    <row r="97" spans="1:5" s="123" customFormat="1" ht="18" customHeight="1" x14ac:dyDescent="0.25">
      <c r="A97" s="153" t="str">
        <f>VLOOKUP(B97,'[1]LISTADO ATM'!$A$2:$C$922,3,0)</f>
        <v>DISTRITO NACIONAL</v>
      </c>
      <c r="B97" s="168">
        <v>572</v>
      </c>
      <c r="C97" s="128" t="str">
        <f>VLOOKUP(B97,'[1]LISTADO ATM'!$A$2:$B$922,2,0)</f>
        <v xml:space="preserve">ATM Olé Ovando </v>
      </c>
      <c r="D97" s="133" t="s">
        <v>2429</v>
      </c>
      <c r="E97" s="150">
        <v>3335996372</v>
      </c>
    </row>
    <row r="98" spans="1:5" s="123" customFormat="1" ht="18" customHeight="1" x14ac:dyDescent="0.25">
      <c r="A98" s="153" t="str">
        <f>VLOOKUP(B98,'[1]LISTADO ATM'!$A$2:$C$922,3,0)</f>
        <v>ESTE</v>
      </c>
      <c r="B98" s="168">
        <v>114</v>
      </c>
      <c r="C98" s="128" t="str">
        <f>VLOOKUP(B98,'[1]LISTADO ATM'!$A$2:$B$922,2,0)</f>
        <v xml:space="preserve">ATM Oficina Hato Mayor </v>
      </c>
      <c r="D98" s="133" t="s">
        <v>2429</v>
      </c>
      <c r="E98" s="150">
        <v>3335996448</v>
      </c>
    </row>
    <row r="99" spans="1:5" s="123" customFormat="1" ht="18" customHeight="1" x14ac:dyDescent="0.25">
      <c r="A99" s="153" t="str">
        <f>VLOOKUP(B99,'[1]LISTADO ATM'!$A$2:$C$922,3,0)</f>
        <v>DISTRITO NACIONAL</v>
      </c>
      <c r="B99" s="168">
        <v>406</v>
      </c>
      <c r="C99" s="128" t="str">
        <f>VLOOKUP(B99,'[1]LISTADO ATM'!$A$2:$B$922,2,0)</f>
        <v xml:space="preserve">ATM UNP Plaza Lama Máximo Gómez </v>
      </c>
      <c r="D99" s="133" t="s">
        <v>2429</v>
      </c>
      <c r="E99" s="150">
        <v>3335996482</v>
      </c>
    </row>
    <row r="100" spans="1:5" s="108" customFormat="1" ht="18" customHeight="1" x14ac:dyDescent="0.25">
      <c r="A100" s="153" t="str">
        <f>VLOOKUP(B100,'[1]LISTADO ATM'!$A$2:$C$922,3,0)</f>
        <v>DISTRITO NACIONAL</v>
      </c>
      <c r="B100" s="168">
        <v>672</v>
      </c>
      <c r="C100" s="128" t="str">
        <f>VLOOKUP(B100,'[1]LISTADO ATM'!$A$2:$B$922,2,0)</f>
        <v>ATM Destacamento Policía Nacional La Victoria</v>
      </c>
      <c r="D100" s="133" t="s">
        <v>2429</v>
      </c>
      <c r="E100" s="150">
        <v>3335996484</v>
      </c>
    </row>
    <row r="101" spans="1:5" s="114" customFormat="1" ht="18" customHeight="1" x14ac:dyDescent="0.25">
      <c r="A101" s="153" t="str">
        <f>VLOOKUP(B101,'[1]LISTADO ATM'!$A$2:$C$922,3,0)</f>
        <v>ESTE</v>
      </c>
      <c r="B101" s="168">
        <v>353</v>
      </c>
      <c r="C101" s="128" t="str">
        <f>VLOOKUP(B101,'[1]LISTADO ATM'!$A$2:$B$922,2,0)</f>
        <v xml:space="preserve">ATM Estación Boulevard Juan Dolio </v>
      </c>
      <c r="D101" s="133" t="s">
        <v>2429</v>
      </c>
      <c r="E101" s="150">
        <v>3335996485</v>
      </c>
    </row>
    <row r="102" spans="1:5" s="123" customFormat="1" ht="18" customHeight="1" x14ac:dyDescent="0.25">
      <c r="A102" s="153" t="str">
        <f>VLOOKUP(B102,'[1]LISTADO ATM'!$A$2:$C$922,3,0)</f>
        <v>ESTE</v>
      </c>
      <c r="B102" s="168">
        <v>612</v>
      </c>
      <c r="C102" s="128" t="str">
        <f>VLOOKUP(B102,'[1]LISTADO ATM'!$A$2:$B$922,2,0)</f>
        <v xml:space="preserve">ATM Plaza Orense (La Romana) </v>
      </c>
      <c r="D102" s="133" t="s">
        <v>2429</v>
      </c>
      <c r="E102" s="150">
        <v>3335996544</v>
      </c>
    </row>
    <row r="103" spans="1:5" s="123" customFormat="1" ht="18" customHeight="1" x14ac:dyDescent="0.25">
      <c r="A103" s="153" t="str">
        <f>VLOOKUP(B103,'[1]LISTADO ATM'!$A$2:$C$922,3,0)</f>
        <v>ESTE</v>
      </c>
      <c r="B103" s="168">
        <v>912</v>
      </c>
      <c r="C103" s="128" t="str">
        <f>VLOOKUP(B103,'[1]LISTADO ATM'!$A$2:$B$922,2,0)</f>
        <v xml:space="preserve">ATM Oficina San Pedro II </v>
      </c>
      <c r="D103" s="133" t="s">
        <v>2429</v>
      </c>
      <c r="E103" s="150">
        <v>3335996545</v>
      </c>
    </row>
    <row r="104" spans="1:5" s="123" customFormat="1" ht="18" customHeight="1" x14ac:dyDescent="0.25">
      <c r="A104" s="153" t="str">
        <f>VLOOKUP(B104,'[1]LISTADO ATM'!$A$2:$C$922,3,0)</f>
        <v>NORTE</v>
      </c>
      <c r="B104" s="168">
        <v>796</v>
      </c>
      <c r="C104" s="128" t="str">
        <f>VLOOKUP(B104,'[1]LISTADO ATM'!$A$2:$B$922,2,0)</f>
        <v xml:space="preserve">ATM Oficina Plaza Ventura (Nagua) </v>
      </c>
      <c r="D104" s="133" t="s">
        <v>2429</v>
      </c>
      <c r="E104" s="150">
        <v>3335996578</v>
      </c>
    </row>
    <row r="105" spans="1:5" s="123" customFormat="1" ht="18" customHeight="1" x14ac:dyDescent="0.25">
      <c r="A105" s="153" t="str">
        <f>VLOOKUP(B105,'[1]LISTADO ATM'!$A$2:$C$922,3,0)</f>
        <v>DISTRITO NACIONAL</v>
      </c>
      <c r="B105" s="168">
        <v>696</v>
      </c>
      <c r="C105" s="128" t="str">
        <f>VLOOKUP(B105,'[1]LISTADO ATM'!$A$2:$B$922,2,0)</f>
        <v>ATM Olé Jacobo Majluta</v>
      </c>
      <c r="D105" s="133" t="s">
        <v>2429</v>
      </c>
      <c r="E105" s="150">
        <v>3335994870</v>
      </c>
    </row>
    <row r="106" spans="1:5" s="123" customFormat="1" ht="18" customHeight="1" x14ac:dyDescent="0.25">
      <c r="A106" s="153" t="str">
        <f>VLOOKUP(B106,'[1]LISTADO ATM'!$A$2:$C$922,3,0)</f>
        <v>DISTRITO NACIONAL</v>
      </c>
      <c r="B106" s="168">
        <v>713</v>
      </c>
      <c r="C106" s="128" t="str">
        <f>VLOOKUP(B106,'[1]LISTADO ATM'!$A$2:$B$922,2,0)</f>
        <v xml:space="preserve">ATM Oficina Las Américas </v>
      </c>
      <c r="D106" s="133" t="s">
        <v>2429</v>
      </c>
      <c r="E106" s="150">
        <v>3335996580</v>
      </c>
    </row>
    <row r="107" spans="1:5" s="123" customFormat="1" ht="18" customHeight="1" x14ac:dyDescent="0.25">
      <c r="A107" s="153" t="str">
        <f>VLOOKUP(B107,'[1]LISTADO ATM'!$A$2:$C$922,3,0)</f>
        <v>ESTE</v>
      </c>
      <c r="B107" s="168">
        <v>631</v>
      </c>
      <c r="C107" s="128" t="str">
        <f>VLOOKUP(B107,'[1]LISTADO ATM'!$A$2:$B$922,2,0)</f>
        <v xml:space="preserve">ATM ASOCODEQUI (San Pedro) </v>
      </c>
      <c r="D107" s="133" t="s">
        <v>2429</v>
      </c>
      <c r="E107" s="150">
        <v>3335996594</v>
      </c>
    </row>
    <row r="108" spans="1:5" s="123" customFormat="1" ht="18" customHeight="1" x14ac:dyDescent="0.25">
      <c r="A108" s="153" t="str">
        <f>VLOOKUP(B108,'[1]LISTADO ATM'!$A$2:$C$922,3,0)</f>
        <v>DISTRITO NACIONAL</v>
      </c>
      <c r="B108" s="168">
        <v>416</v>
      </c>
      <c r="C108" s="128" t="str">
        <f>VLOOKUP(B108,'[1]LISTADO ATM'!$A$2:$B$922,2,0)</f>
        <v xml:space="preserve">ATM Autobanco San Martín II </v>
      </c>
      <c r="D108" s="133" t="s">
        <v>2429</v>
      </c>
      <c r="E108" s="150">
        <v>3335996598</v>
      </c>
    </row>
    <row r="109" spans="1:5" s="114" customFormat="1" ht="18" customHeight="1" x14ac:dyDescent="0.25">
      <c r="A109" s="153" t="str">
        <f>VLOOKUP(B109,'[1]LISTADO ATM'!$A$2:$C$922,3,0)</f>
        <v>NORTE</v>
      </c>
      <c r="B109" s="168">
        <v>350</v>
      </c>
      <c r="C109" s="128" t="str">
        <f>VLOOKUP(B109,'[1]LISTADO ATM'!$A$2:$B$922,2,0)</f>
        <v xml:space="preserve">ATM Oficina Villa Tapia </v>
      </c>
      <c r="D109" s="133" t="s">
        <v>2429</v>
      </c>
      <c r="E109" s="150">
        <v>3335996599</v>
      </c>
    </row>
    <row r="110" spans="1:5" s="114" customFormat="1" ht="18.75" customHeight="1" x14ac:dyDescent="0.25">
      <c r="A110" s="153" t="str">
        <f>VLOOKUP(B110,'[1]LISTADO ATM'!$A$2:$C$922,3,0)</f>
        <v>ESTE</v>
      </c>
      <c r="B110" s="168">
        <v>211</v>
      </c>
      <c r="C110" s="128" t="str">
        <f>VLOOKUP(B110,'[1]LISTADO ATM'!$A$2:$B$922,2,0)</f>
        <v xml:space="preserve">ATM Oficina La Romana I </v>
      </c>
      <c r="D110" s="133" t="s">
        <v>2429</v>
      </c>
      <c r="E110" s="150">
        <v>3335996606</v>
      </c>
    </row>
    <row r="111" spans="1:5" s="114" customFormat="1" ht="18.75" customHeight="1" x14ac:dyDescent="0.25">
      <c r="A111" s="155"/>
      <c r="B111" s="163">
        <f>COUNT(B94:B110)</f>
        <v>17</v>
      </c>
      <c r="C111" s="125"/>
      <c r="D111" s="125"/>
      <c r="E111" s="156"/>
    </row>
    <row r="112" spans="1:5" s="114" customFormat="1" ht="18" customHeight="1" thickBot="1" x14ac:dyDescent="0.3">
      <c r="A112" s="190"/>
      <c r="B112" s="191"/>
      <c r="C112" s="191"/>
      <c r="D112" s="191"/>
      <c r="E112" s="192"/>
    </row>
    <row r="113" spans="1:5" s="114" customFormat="1" ht="18" customHeight="1" x14ac:dyDescent="0.25">
      <c r="A113" s="193" t="s">
        <v>2434</v>
      </c>
      <c r="B113" s="194"/>
      <c r="C113" s="194"/>
      <c r="D113" s="194"/>
      <c r="E113" s="195"/>
    </row>
    <row r="114" spans="1:5" s="114" customFormat="1" ht="18" customHeight="1" x14ac:dyDescent="0.25">
      <c r="A114" s="145" t="s">
        <v>15</v>
      </c>
      <c r="B114" s="145" t="s">
        <v>2408</v>
      </c>
      <c r="C114" s="124" t="s">
        <v>46</v>
      </c>
      <c r="D114" s="124" t="s">
        <v>2411</v>
      </c>
      <c r="E114" s="147" t="s">
        <v>2409</v>
      </c>
    </row>
    <row r="115" spans="1:5" s="114" customFormat="1" ht="18.75" customHeight="1" x14ac:dyDescent="0.25">
      <c r="A115" s="153" t="str">
        <f>VLOOKUP(B115,'[1]LISTADO ATM'!$A$2:$C$822,3,0)</f>
        <v>DISTRITO NACIONAL</v>
      </c>
      <c r="B115" s="168">
        <v>745</v>
      </c>
      <c r="C115" s="128" t="str">
        <f>VLOOKUP(B115,'[1]LISTADO ATM'!$A$2:$B$822,2,0)</f>
        <v xml:space="preserve">ATM Oficina Ave. Duarte </v>
      </c>
      <c r="D115" s="128" t="s">
        <v>2470</v>
      </c>
      <c r="E115" s="149">
        <v>3335995919</v>
      </c>
    </row>
    <row r="116" spans="1:5" s="108" customFormat="1" ht="18.75" customHeight="1" x14ac:dyDescent="0.25">
      <c r="A116" s="153" t="str">
        <f>VLOOKUP(B116,'[1]LISTADO ATM'!$A$2:$C$822,3,0)</f>
        <v>DISTRITO NACIONAL</v>
      </c>
      <c r="B116" s="168">
        <v>578</v>
      </c>
      <c r="C116" s="128" t="str">
        <f>VLOOKUP(B116,'[1]LISTADO ATM'!$A$2:$B$822,2,0)</f>
        <v xml:space="preserve">ATM Procuraduría General de la República </v>
      </c>
      <c r="D116" s="128" t="s">
        <v>2470</v>
      </c>
      <c r="E116" s="149">
        <v>3335996236</v>
      </c>
    </row>
    <row r="117" spans="1:5" s="114" customFormat="1" ht="18" x14ac:dyDescent="0.25">
      <c r="A117" s="153" t="str">
        <f>VLOOKUP(B117,'[1]LISTADO ATM'!$A$2:$C$822,3,0)</f>
        <v>ESTE</v>
      </c>
      <c r="B117" s="164">
        <v>673</v>
      </c>
      <c r="C117" s="128" t="str">
        <f>VLOOKUP(B117,'[1]LISTADO ATM'!$A$2:$B$822,2,0)</f>
        <v>ATM Clínica Dr. Cruz Jiminián</v>
      </c>
      <c r="D117" s="128" t="s">
        <v>2470</v>
      </c>
      <c r="E117" s="149">
        <v>3335996246</v>
      </c>
    </row>
    <row r="118" spans="1:5" s="108" customFormat="1" ht="18" customHeight="1" x14ac:dyDescent="0.25">
      <c r="A118" s="153" t="str">
        <f>VLOOKUP(B118,'[1]LISTADO ATM'!$A$2:$C$822,3,0)</f>
        <v>DISTRITO NACIONAL</v>
      </c>
      <c r="B118" s="168">
        <v>816</v>
      </c>
      <c r="C118" s="128" t="str">
        <f>VLOOKUP(B118,'[1]LISTADO ATM'!$A$2:$B$822,2,0)</f>
        <v xml:space="preserve">ATM Oficina Pedro Brand </v>
      </c>
      <c r="D118" s="128" t="s">
        <v>2470</v>
      </c>
      <c r="E118" s="149">
        <v>3335996359</v>
      </c>
    </row>
    <row r="119" spans="1:5" s="108" customFormat="1" ht="17.45" customHeight="1" x14ac:dyDescent="0.25">
      <c r="A119" s="153" t="e">
        <f>VLOOKUP(B119,'[1]LISTADO ATM'!$A$2:$C$822,3,0)</f>
        <v>#N/A</v>
      </c>
      <c r="B119" s="168">
        <v>995</v>
      </c>
      <c r="C119" s="128" t="e">
        <f>VLOOKUP(B119,'[1]LISTADO ATM'!$A$2:$B$822,2,0)</f>
        <v>#N/A</v>
      </c>
      <c r="D119" s="128" t="s">
        <v>2470</v>
      </c>
      <c r="E119" s="149">
        <v>3335996403</v>
      </c>
    </row>
    <row r="120" spans="1:5" s="122" customFormat="1" ht="18" customHeight="1" x14ac:dyDescent="0.25">
      <c r="A120" s="153" t="str">
        <f>VLOOKUP(B120,'[1]LISTADO ATM'!$A$2:$C$822,3,0)</f>
        <v>DISTRITO NACIONAL</v>
      </c>
      <c r="B120" s="168">
        <v>970</v>
      </c>
      <c r="C120" s="128" t="str">
        <f>VLOOKUP(B120,'[1]LISTADO ATM'!$A$2:$B$822,2,0)</f>
        <v xml:space="preserve">ATM S/M Olé Haina </v>
      </c>
      <c r="D120" s="128" t="s">
        <v>2470</v>
      </c>
      <c r="E120" s="149">
        <v>3335996446</v>
      </c>
    </row>
    <row r="121" spans="1:5" s="108" customFormat="1" ht="18.75" customHeight="1" x14ac:dyDescent="0.25">
      <c r="A121" s="153" t="str">
        <f>VLOOKUP(B121,'[1]LISTADO ATM'!$A$2:$C$822,3,0)</f>
        <v>NORTE</v>
      </c>
      <c r="B121" s="168">
        <v>775</v>
      </c>
      <c r="C121" s="128" t="str">
        <f>VLOOKUP(B121,'[1]LISTADO ATM'!$A$2:$B$822,2,0)</f>
        <v xml:space="preserve">ATM S/M Lilo (Montecristi) </v>
      </c>
      <c r="D121" s="128" t="s">
        <v>2470</v>
      </c>
      <c r="E121" s="149">
        <v>3335996576</v>
      </c>
    </row>
    <row r="122" spans="1:5" s="114" customFormat="1" ht="18" customHeight="1" x14ac:dyDescent="0.25">
      <c r="A122" s="153" t="str">
        <f>VLOOKUP(B122,'[1]LISTADO ATM'!$A$2:$C$822,3,0)</f>
        <v>DISTRITO NACIONAL</v>
      </c>
      <c r="B122" s="168">
        <v>717</v>
      </c>
      <c r="C122" s="128" t="str">
        <f>VLOOKUP(B122,'[1]LISTADO ATM'!$A$2:$B$822,2,0)</f>
        <v xml:space="preserve">ATM Oficina Los Alcarrizos </v>
      </c>
      <c r="D122" s="128" t="s">
        <v>2470</v>
      </c>
      <c r="E122" s="149">
        <v>3335996590</v>
      </c>
    </row>
    <row r="123" spans="1:5" s="123" customFormat="1" ht="18" customHeight="1" x14ac:dyDescent="0.25">
      <c r="A123" s="153" t="e">
        <f>VLOOKUP(B123,'[1]LISTADO ATM'!$A$2:$C$822,3,0)</f>
        <v>#N/A</v>
      </c>
      <c r="B123" s="168"/>
      <c r="C123" s="128" t="e">
        <f>VLOOKUP(B123,'[1]LISTADO ATM'!$A$2:$B$822,2,0)</f>
        <v>#N/A</v>
      </c>
      <c r="D123" s="165"/>
      <c r="E123" s="169"/>
    </row>
    <row r="124" spans="1:5" s="123" customFormat="1" ht="18" customHeight="1" x14ac:dyDescent="0.25">
      <c r="A124" s="153" t="e">
        <f>VLOOKUP(B124,'[1]LISTADO ATM'!$A$2:$C$822,3,0)</f>
        <v>#N/A</v>
      </c>
      <c r="B124" s="168"/>
      <c r="C124" s="128" t="e">
        <f>VLOOKUP(B124,'[1]LISTADO ATM'!$A$2:$B$822,2,0)</f>
        <v>#N/A</v>
      </c>
      <c r="D124" s="165"/>
      <c r="E124" s="169"/>
    </row>
    <row r="125" spans="1:5" s="123" customFormat="1" ht="18" customHeight="1" thickBot="1" x14ac:dyDescent="0.3">
      <c r="A125" s="155" t="s">
        <v>2463</v>
      </c>
      <c r="B125" s="135">
        <f>COUNT(B115:B122)</f>
        <v>8</v>
      </c>
      <c r="C125" s="125"/>
      <c r="D125" s="125"/>
      <c r="E125" s="156"/>
    </row>
    <row r="126" spans="1:5" s="123" customFormat="1" ht="18" customHeight="1" thickBot="1" x14ac:dyDescent="0.3">
      <c r="A126" s="190"/>
      <c r="B126" s="191"/>
      <c r="C126" s="191"/>
      <c r="D126" s="191"/>
      <c r="E126" s="192"/>
    </row>
    <row r="127" spans="1:5" s="123" customFormat="1" ht="18" customHeight="1" x14ac:dyDescent="0.25">
      <c r="A127" s="193" t="s">
        <v>2585</v>
      </c>
      <c r="B127" s="194"/>
      <c r="C127" s="194"/>
      <c r="D127" s="194"/>
      <c r="E127" s="195"/>
    </row>
    <row r="128" spans="1:5" s="123" customFormat="1" ht="18" customHeight="1" x14ac:dyDescent="0.25">
      <c r="A128" s="157" t="s">
        <v>15</v>
      </c>
      <c r="B128" s="145" t="s">
        <v>2408</v>
      </c>
      <c r="C128" s="127" t="s">
        <v>46</v>
      </c>
      <c r="D128" s="127" t="s">
        <v>2411</v>
      </c>
      <c r="E128" s="158" t="s">
        <v>2409</v>
      </c>
    </row>
    <row r="129" spans="1:5" s="123" customFormat="1" ht="18" customHeight="1" x14ac:dyDescent="0.25">
      <c r="A129" s="159" t="str">
        <f>VLOOKUP(B129,'[1]LISTADO ATM'!$A$2:$C$822,3,0)</f>
        <v>DISTRITO NACIONAL</v>
      </c>
      <c r="B129" s="128">
        <v>540</v>
      </c>
      <c r="C129" s="140" t="str">
        <f>VLOOKUP(B129,'[1]LISTADO ATM'!$A$2:$B$822,2,0)</f>
        <v xml:space="preserve">ATM Autoservicio Sambil I </v>
      </c>
      <c r="D129" s="143" t="s">
        <v>2623</v>
      </c>
      <c r="E129" s="149" t="s">
        <v>2825</v>
      </c>
    </row>
    <row r="130" spans="1:5" s="123" customFormat="1" ht="18" customHeight="1" x14ac:dyDescent="0.25">
      <c r="A130" s="159" t="str">
        <f>VLOOKUP(B130,'[1]LISTADO ATM'!$A$2:$C$822,3,0)</f>
        <v>ESTE</v>
      </c>
      <c r="B130" s="128">
        <v>385</v>
      </c>
      <c r="C130" s="128" t="str">
        <f>VLOOKUP(B130,'[1]LISTADO ATM'!$A$2:$B$822,2,0)</f>
        <v xml:space="preserve">ATM Plaza Verón I </v>
      </c>
      <c r="D130" s="131" t="s">
        <v>2550</v>
      </c>
      <c r="E130" s="149">
        <v>3335996366</v>
      </c>
    </row>
    <row r="131" spans="1:5" s="123" customFormat="1" ht="18" customHeight="1" x14ac:dyDescent="0.25">
      <c r="A131" s="159" t="str">
        <f>VLOOKUP(B131,'[1]LISTADO ATM'!$A$2:$C$822,3,0)</f>
        <v>ESTE</v>
      </c>
      <c r="B131" s="140">
        <v>399</v>
      </c>
      <c r="C131" s="128" t="str">
        <f>VLOOKUP(B131,'[1]LISTADO ATM'!$A$2:$B$822,2,0)</f>
        <v xml:space="preserve">ATM Oficina La Romana II </v>
      </c>
      <c r="D131" s="131" t="s">
        <v>2550</v>
      </c>
      <c r="E131" s="149">
        <v>3335996455</v>
      </c>
    </row>
    <row r="132" spans="1:5" s="123" customFormat="1" ht="18" customHeight="1" x14ac:dyDescent="0.25">
      <c r="A132" s="159" t="e">
        <f>VLOOKUP(B132,'[1]LISTADO ATM'!$A$2:$C$822,3,0)</f>
        <v>#N/A</v>
      </c>
      <c r="B132" s="128">
        <v>990</v>
      </c>
      <c r="C132" s="128" t="e">
        <f>VLOOKUP(B132,'[1]LISTADO ATM'!$A$2:$B$822,2,0)</f>
        <v>#N/A</v>
      </c>
      <c r="D132" s="166" t="s">
        <v>2623</v>
      </c>
      <c r="E132" s="149">
        <v>3335996587</v>
      </c>
    </row>
    <row r="133" spans="1:5" s="123" customFormat="1" ht="18" customHeight="1" x14ac:dyDescent="0.25">
      <c r="A133" s="159" t="str">
        <f>VLOOKUP(B133,'[1]LISTADO ATM'!$A$2:$C$822,3,0)</f>
        <v>DISTRITO NACIONAL</v>
      </c>
      <c r="B133" s="128">
        <v>85</v>
      </c>
      <c r="C133" s="128" t="str">
        <f>VLOOKUP(B133,'[1]LISTADO ATM'!$A$2:$B$822,2,0)</f>
        <v xml:space="preserve">ATM Oficina San Isidro (Fuerza Aérea) </v>
      </c>
      <c r="D133" s="131" t="s">
        <v>2550</v>
      </c>
      <c r="E133" s="149">
        <v>3335996607</v>
      </c>
    </row>
    <row r="134" spans="1:5" s="123" customFormat="1" ht="18" customHeight="1" x14ac:dyDescent="0.25">
      <c r="A134" s="148"/>
      <c r="B134" s="128"/>
      <c r="C134" s="128"/>
      <c r="D134" s="167"/>
      <c r="E134" s="149"/>
    </row>
    <row r="135" spans="1:5" s="123" customFormat="1" ht="18" customHeight="1" thickBot="1" x14ac:dyDescent="0.3">
      <c r="A135" s="155" t="s">
        <v>2463</v>
      </c>
      <c r="B135" s="135">
        <f>COUNT(B129:B133)</f>
        <v>5</v>
      </c>
      <c r="C135" s="125"/>
      <c r="D135" s="125"/>
      <c r="E135" s="156"/>
    </row>
    <row r="136" spans="1:5" s="123" customFormat="1" ht="18" customHeight="1" thickBot="1" x14ac:dyDescent="0.3">
      <c r="A136" s="190"/>
      <c r="B136" s="191"/>
      <c r="C136" s="196" t="s">
        <v>2405</v>
      </c>
      <c r="D136" s="196"/>
      <c r="E136" s="197"/>
    </row>
    <row r="137" spans="1:5" s="123" customFormat="1" ht="18" customHeight="1" thickBot="1" x14ac:dyDescent="0.3">
      <c r="A137" s="200" t="s">
        <v>2465</v>
      </c>
      <c r="B137" s="201"/>
      <c r="C137" s="198"/>
      <c r="D137" s="198"/>
      <c r="E137" s="199"/>
    </row>
    <row r="138" spans="1:5" s="123" customFormat="1" ht="18" customHeight="1" thickBot="1" x14ac:dyDescent="0.3">
      <c r="A138" s="141">
        <f>+B111+B125+B135</f>
        <v>30</v>
      </c>
      <c r="B138" s="142"/>
      <c r="C138" s="198"/>
      <c r="D138" s="198"/>
      <c r="E138" s="199"/>
    </row>
    <row r="139" spans="1:5" s="123" customFormat="1" ht="18" customHeight="1" thickBot="1" x14ac:dyDescent="0.3">
      <c r="A139" s="202"/>
      <c r="B139" s="203"/>
      <c r="C139" s="191"/>
      <c r="D139" s="191"/>
      <c r="E139" s="192"/>
    </row>
    <row r="140" spans="1:5" s="123" customFormat="1" ht="18" customHeight="1" thickBot="1" x14ac:dyDescent="0.3">
      <c r="A140" s="187" t="s">
        <v>2466</v>
      </c>
      <c r="B140" s="188"/>
      <c r="C140" s="188"/>
      <c r="D140" s="188"/>
      <c r="E140" s="189"/>
    </row>
    <row r="141" spans="1:5" s="123" customFormat="1" ht="18" customHeight="1" x14ac:dyDescent="0.25">
      <c r="A141" s="157" t="s">
        <v>15</v>
      </c>
      <c r="B141" s="146" t="s">
        <v>2408</v>
      </c>
      <c r="C141" s="127" t="s">
        <v>46</v>
      </c>
      <c r="D141" s="127" t="s">
        <v>2411</v>
      </c>
      <c r="E141" s="158"/>
    </row>
    <row r="142" spans="1:5" s="123" customFormat="1" ht="18" customHeight="1" x14ac:dyDescent="0.25">
      <c r="A142" s="148" t="str">
        <f>VLOOKUP(B142,'[1]LISTADO ATM'!$A$2:$C$822,3,0)</f>
        <v>DISTRITO NACIONAL</v>
      </c>
      <c r="B142" s="168">
        <v>546</v>
      </c>
      <c r="C142" s="128" t="str">
        <f>VLOOKUP(B142,'[1]LISTADO ATM'!$A$2:$B$822,2,0)</f>
        <v xml:space="preserve">ATM ITLA </v>
      </c>
      <c r="D142" s="183" t="s">
        <v>2618</v>
      </c>
      <c r="E142" s="184"/>
    </row>
    <row r="143" spans="1:5" s="123" customFormat="1" ht="18" customHeight="1" x14ac:dyDescent="0.25">
      <c r="A143" s="148" t="str">
        <f>VLOOKUP(B143,'[1]LISTADO ATM'!$A$2:$C$822,3,0)</f>
        <v>ESTE</v>
      </c>
      <c r="B143" s="168">
        <v>495</v>
      </c>
      <c r="C143" s="128" t="str">
        <f>VLOOKUP(B143,'[1]LISTADO ATM'!$A$2:$B$822,2,0)</f>
        <v>ATM Cemento PANAM</v>
      </c>
      <c r="D143" s="183" t="s">
        <v>2587</v>
      </c>
      <c r="E143" s="184"/>
    </row>
    <row r="144" spans="1:5" s="114" customFormat="1" ht="18" x14ac:dyDescent="0.25">
      <c r="A144" s="148" t="str">
        <f>VLOOKUP(B144,'[1]LISTADO ATM'!$A$2:$C$922,3,0)</f>
        <v>DISTRITO NACIONAL</v>
      </c>
      <c r="B144" s="168">
        <v>618</v>
      </c>
      <c r="C144" s="128" t="str">
        <f>VLOOKUP(B144,'[1]LISTADO ATM'!$A$2:$B$922,2,0)</f>
        <v xml:space="preserve">ATM Bienes Nacionales </v>
      </c>
      <c r="D144" s="183" t="s">
        <v>2587</v>
      </c>
      <c r="E144" s="184"/>
    </row>
    <row r="145" spans="1:5" s="114" customFormat="1" ht="18.75" customHeight="1" x14ac:dyDescent="0.25">
      <c r="A145" s="148" t="str">
        <f>VLOOKUP(B145,'[1]LISTADO ATM'!$A$2:$C$922,3,0)</f>
        <v>ESTE</v>
      </c>
      <c r="B145" s="168">
        <v>1</v>
      </c>
      <c r="C145" s="128" t="str">
        <f>VLOOKUP(B145,'[1]LISTADO ATM'!$A$2:$B$922,2,0)</f>
        <v>ATM S/M San Rafael del Yuma</v>
      </c>
      <c r="D145" s="183" t="s">
        <v>2587</v>
      </c>
      <c r="E145" s="184"/>
    </row>
    <row r="146" spans="1:5" s="108" customFormat="1" ht="18.75" customHeight="1" x14ac:dyDescent="0.25">
      <c r="A146" s="148" t="str">
        <f>VLOOKUP(B146,'[1]LISTADO ATM'!$A$2:$C$922,3,0)</f>
        <v>DISTRITO NACIONAL</v>
      </c>
      <c r="B146" s="168">
        <v>573</v>
      </c>
      <c r="C146" s="128" t="str">
        <f>VLOOKUP(B146,'[1]LISTADO ATM'!$A$2:$B$922,2,0)</f>
        <v xml:space="preserve">ATM IDSS </v>
      </c>
      <c r="D146" s="183" t="s">
        <v>2587</v>
      </c>
      <c r="E146" s="184"/>
    </row>
    <row r="147" spans="1:5" s="108" customFormat="1" ht="18" customHeight="1" x14ac:dyDescent="0.25">
      <c r="A147" s="148" t="str">
        <f>VLOOKUP(B147,'[1]LISTADO ATM'!$A$2:$C$922,3,0)</f>
        <v>NORTE</v>
      </c>
      <c r="B147" s="168">
        <v>348</v>
      </c>
      <c r="C147" s="128" t="str">
        <f>VLOOKUP(B147,'[1]LISTADO ATM'!$A$2:$B$922,2,0)</f>
        <v xml:space="preserve">ATM Oficina Las Terrenas </v>
      </c>
      <c r="D147" s="185" t="s">
        <v>2587</v>
      </c>
      <c r="E147" s="186"/>
    </row>
    <row r="148" spans="1:5" s="114" customFormat="1" ht="18" customHeight="1" x14ac:dyDescent="0.25">
      <c r="A148" s="148" t="str">
        <f>VLOOKUP(B148,'[1]LISTADO ATM'!$A$2:$C$922,3,0)</f>
        <v>DISTRITO NACIONAL</v>
      </c>
      <c r="B148" s="168">
        <v>786</v>
      </c>
      <c r="C148" s="128" t="str">
        <f>VLOOKUP(B148,'[1]LISTADO ATM'!$A$2:$B$922,2,0)</f>
        <v xml:space="preserve">ATM Oficina Agora Mall II </v>
      </c>
      <c r="D148" s="185" t="s">
        <v>2618</v>
      </c>
      <c r="E148" s="186"/>
    </row>
    <row r="149" spans="1:5" s="114" customFormat="1" ht="18" customHeight="1" x14ac:dyDescent="0.25">
      <c r="A149" s="148" t="str">
        <f>VLOOKUP(B149,'[1]LISTADO ATM'!$A$2:$C$922,3,0)</f>
        <v>ESTE</v>
      </c>
      <c r="B149" s="168">
        <v>838</v>
      </c>
      <c r="C149" s="128" t="str">
        <f>VLOOKUP(B149,'[1]LISTADO ATM'!$A$2:$B$922,2,0)</f>
        <v xml:space="preserve">ATM UNP Consuelo </v>
      </c>
      <c r="D149" s="185" t="s">
        <v>2587</v>
      </c>
      <c r="E149" s="186"/>
    </row>
    <row r="150" spans="1:5" s="108" customFormat="1" ht="18" x14ac:dyDescent="0.25">
      <c r="A150" s="148" t="str">
        <f>VLOOKUP(B150,'[1]LISTADO ATM'!$A$2:$C$922,3,0)</f>
        <v>DISTRITO NACIONAL</v>
      </c>
      <c r="B150" s="164">
        <v>359</v>
      </c>
      <c r="C150" s="128" t="str">
        <f>VLOOKUP(B150,'[1]LISTADO ATM'!$A$2:$B$922,2,0)</f>
        <v>ATM S/M Bravo Ozama</v>
      </c>
      <c r="D150" s="185" t="s">
        <v>2587</v>
      </c>
      <c r="E150" s="186"/>
    </row>
    <row r="151" spans="1:5" s="108" customFormat="1" ht="18.75" customHeight="1" x14ac:dyDescent="0.25">
      <c r="A151" s="148" t="str">
        <f>VLOOKUP(B151,'[1]LISTADO ATM'!$A$2:$C$922,3,0)</f>
        <v>ESTE</v>
      </c>
      <c r="B151" s="164">
        <v>429</v>
      </c>
      <c r="C151" s="128" t="str">
        <f>VLOOKUP(B151,'[1]LISTADO ATM'!$A$2:$B$922,2,0)</f>
        <v xml:space="preserve">ATM Oficina Jumbo La Romana </v>
      </c>
      <c r="D151" s="185" t="s">
        <v>2587</v>
      </c>
      <c r="E151" s="186"/>
    </row>
    <row r="152" spans="1:5" s="108" customFormat="1" ht="18.75" customHeight="1" x14ac:dyDescent="0.25">
      <c r="A152" s="148" t="str">
        <f>VLOOKUP(B152,'[1]LISTADO ATM'!$A$2:$C$922,3,0)</f>
        <v>DISTRITO NACIONAL</v>
      </c>
      <c r="B152" s="164">
        <v>527</v>
      </c>
      <c r="C152" s="128" t="str">
        <f>VLOOKUP(B152,'[1]LISTADO ATM'!$A$2:$B$922,2,0)</f>
        <v>ATM Oficina Zona Oriental II</v>
      </c>
      <c r="D152" s="185" t="s">
        <v>2587</v>
      </c>
      <c r="E152" s="186"/>
    </row>
    <row r="153" spans="1:5" s="108" customFormat="1" ht="18" x14ac:dyDescent="0.25">
      <c r="A153" s="148" t="str">
        <f>VLOOKUP(B153,'[1]LISTADO ATM'!$A$2:$C$922,3,0)</f>
        <v>NORTE</v>
      </c>
      <c r="B153" s="164">
        <v>774</v>
      </c>
      <c r="C153" s="128" t="str">
        <f>VLOOKUP(B153,'[1]LISTADO ATM'!$A$2:$B$922,2,0)</f>
        <v xml:space="preserve">ATM Oficina Montecristi </v>
      </c>
      <c r="D153" s="185" t="s">
        <v>2587</v>
      </c>
      <c r="E153" s="186"/>
    </row>
    <row r="154" spans="1:5" s="114" customFormat="1" ht="18" customHeight="1" x14ac:dyDescent="0.25">
      <c r="A154" s="148" t="str">
        <f>VLOOKUP(B154,'[1]LISTADO ATM'!$A$2:$C$922,3,0)</f>
        <v>DISTRITO NACIONAL</v>
      </c>
      <c r="B154" s="164">
        <v>800</v>
      </c>
      <c r="C154" s="128" t="str">
        <f>VLOOKUP(B154,'[1]LISTADO ATM'!$A$2:$B$922,2,0)</f>
        <v xml:space="preserve">ATM Estación Next Dipsa Pedro Livio Cedeño </v>
      </c>
      <c r="D154" s="185" t="s">
        <v>2587</v>
      </c>
      <c r="E154" s="186"/>
    </row>
    <row r="155" spans="1:5" s="114" customFormat="1" ht="18.75" customHeight="1" x14ac:dyDescent="0.25">
      <c r="A155" s="148" t="str">
        <f>VLOOKUP(B155,'[1]LISTADO ATM'!$A$2:$C$922,3,0)</f>
        <v>DISTRITO NACIONAL</v>
      </c>
      <c r="B155" s="164">
        <v>957</v>
      </c>
      <c r="C155" s="128" t="str">
        <f>VLOOKUP(B155,'[1]LISTADO ATM'!$A$2:$B$922,2,0)</f>
        <v xml:space="preserve">ATM Oficina Venezuela </v>
      </c>
      <c r="D155" s="185" t="s">
        <v>2587</v>
      </c>
      <c r="E155" s="186"/>
    </row>
    <row r="156" spans="1:5" s="114" customFormat="1" ht="18.75" thickBot="1" x14ac:dyDescent="0.3">
      <c r="A156" s="170" t="s">
        <v>2463</v>
      </c>
      <c r="B156" s="171">
        <f>COUNT(B142:B155)</f>
        <v>14</v>
      </c>
      <c r="C156" s="172"/>
      <c r="D156" s="172"/>
      <c r="E156" s="173"/>
    </row>
    <row r="157" spans="1:5" s="108" customFormat="1" ht="18" customHeight="1" x14ac:dyDescent="0.25">
      <c r="A157" s="123"/>
      <c r="B157" s="132"/>
      <c r="C157" s="123"/>
      <c r="D157" s="123"/>
      <c r="E157" s="129"/>
    </row>
    <row r="158" spans="1:5" s="108" customFormat="1" ht="18.75" customHeight="1" x14ac:dyDescent="0.25">
      <c r="A158" s="123"/>
      <c r="B158" s="132"/>
      <c r="C158" s="123"/>
      <c r="D158" s="123"/>
      <c r="E158" s="129"/>
    </row>
    <row r="159" spans="1:5" s="108" customFormat="1" ht="18" customHeight="1" x14ac:dyDescent="0.25">
      <c r="A159" s="123"/>
      <c r="B159" s="132"/>
      <c r="C159" s="123"/>
      <c r="D159" s="123"/>
      <c r="E159" s="129"/>
    </row>
    <row r="160" spans="1:5" s="108" customFormat="1" x14ac:dyDescent="0.25">
      <c r="A160" s="123"/>
      <c r="B160" s="132"/>
      <c r="C160" s="123"/>
      <c r="D160" s="123"/>
      <c r="E160" s="129"/>
    </row>
    <row r="161" spans="1:5" s="108" customFormat="1" ht="18.75" customHeight="1" x14ac:dyDescent="0.25">
      <c r="A161" s="123"/>
      <c r="B161" s="132"/>
      <c r="C161" s="123"/>
      <c r="D161" s="123"/>
      <c r="E161" s="129"/>
    </row>
    <row r="162" spans="1:5" s="108" customFormat="1" ht="18" customHeight="1" x14ac:dyDescent="0.25">
      <c r="A162" s="123"/>
      <c r="B162" s="132"/>
      <c r="C162" s="123"/>
      <c r="D162" s="123"/>
      <c r="E162" s="129"/>
    </row>
    <row r="163" spans="1:5" x14ac:dyDescent="0.25">
      <c r="A163" s="123"/>
      <c r="B163" s="132"/>
      <c r="C163" s="123"/>
      <c r="D163" s="123"/>
      <c r="E163" s="129"/>
    </row>
    <row r="164" spans="1:5" x14ac:dyDescent="0.25">
      <c r="A164" s="123"/>
      <c r="B164" s="132"/>
      <c r="C164" s="123"/>
      <c r="D164" s="123"/>
      <c r="E164" s="129"/>
    </row>
    <row r="165" spans="1:5" ht="18" customHeight="1" x14ac:dyDescent="0.25">
      <c r="A165" s="123"/>
      <c r="B165" s="132"/>
      <c r="C165" s="123"/>
      <c r="D165" s="123"/>
      <c r="E165" s="129"/>
    </row>
    <row r="166" spans="1:5" ht="18" customHeight="1" x14ac:dyDescent="0.25">
      <c r="A166" s="123"/>
      <c r="B166" s="132"/>
      <c r="C166" s="123"/>
      <c r="D166" s="123"/>
      <c r="E166" s="129"/>
    </row>
    <row r="167" spans="1:5" x14ac:dyDescent="0.25">
      <c r="A167" s="123"/>
      <c r="B167" s="132"/>
      <c r="C167" s="123"/>
      <c r="D167" s="123"/>
      <c r="E167" s="129"/>
    </row>
    <row r="168" spans="1:5" ht="18.75" customHeight="1" x14ac:dyDescent="0.25">
      <c r="A168" s="123"/>
      <c r="B168" s="132"/>
      <c r="C168" s="123"/>
      <c r="D168" s="123"/>
      <c r="E168" s="129"/>
    </row>
    <row r="169" spans="1:5" x14ac:dyDescent="0.25">
      <c r="A169" s="123"/>
      <c r="B169" s="132"/>
      <c r="C169" s="123"/>
      <c r="D169" s="123"/>
      <c r="E169" s="129"/>
    </row>
    <row r="170" spans="1:5" x14ac:dyDescent="0.25">
      <c r="A170" s="123"/>
      <c r="B170" s="132"/>
      <c r="C170" s="123"/>
      <c r="D170" s="123"/>
      <c r="E170" s="129"/>
    </row>
    <row r="171" spans="1:5" s="108" customFormat="1" ht="18.75" customHeight="1" x14ac:dyDescent="0.25">
      <c r="A171" s="123"/>
      <c r="B171" s="132"/>
      <c r="C171" s="123"/>
      <c r="D171" s="123"/>
      <c r="E171" s="129"/>
    </row>
    <row r="172" spans="1:5" s="108" customFormat="1" ht="18" customHeight="1" x14ac:dyDescent="0.25">
      <c r="A172" s="123"/>
      <c r="B172" s="132"/>
      <c r="C172" s="123"/>
      <c r="D172" s="123"/>
      <c r="E172" s="129"/>
    </row>
    <row r="173" spans="1:5" s="108" customFormat="1" x14ac:dyDescent="0.25">
      <c r="A173" s="123"/>
      <c r="B173" s="132"/>
      <c r="C173" s="123"/>
      <c r="D173" s="123"/>
      <c r="E173" s="129"/>
    </row>
    <row r="174" spans="1:5" x14ac:dyDescent="0.25">
      <c r="A174" s="123"/>
      <c r="B174" s="132"/>
      <c r="C174" s="123"/>
      <c r="D174" s="123"/>
      <c r="E174" s="129"/>
    </row>
    <row r="175" spans="1:5" x14ac:dyDescent="0.25">
      <c r="A175" s="123"/>
      <c r="B175" s="132"/>
      <c r="C175" s="123"/>
      <c r="D175" s="123"/>
      <c r="E175" s="129"/>
    </row>
    <row r="176" spans="1:5" x14ac:dyDescent="0.25">
      <c r="A176" s="123"/>
      <c r="B176" s="132"/>
      <c r="C176" s="123"/>
      <c r="D176" s="123"/>
      <c r="E176" s="129"/>
    </row>
    <row r="177" spans="1:5" x14ac:dyDescent="0.25">
      <c r="A177" s="123"/>
      <c r="B177" s="132"/>
      <c r="C177" s="123"/>
      <c r="D177" s="123"/>
      <c r="E177" s="129"/>
    </row>
    <row r="178" spans="1:5" x14ac:dyDescent="0.25">
      <c r="A178" s="123"/>
      <c r="B178" s="132"/>
      <c r="C178" s="123"/>
      <c r="D178" s="123"/>
      <c r="E178" s="129"/>
    </row>
    <row r="179" spans="1:5" x14ac:dyDescent="0.25">
      <c r="A179" s="123"/>
      <c r="B179" s="132"/>
      <c r="C179" s="123"/>
      <c r="D179" s="123"/>
      <c r="E179" s="129"/>
    </row>
    <row r="180" spans="1:5" ht="18.75" customHeight="1" x14ac:dyDescent="0.25">
      <c r="A180" s="123"/>
      <c r="B180" s="132"/>
      <c r="C180" s="123"/>
      <c r="D180" s="123"/>
      <c r="E180" s="129"/>
    </row>
    <row r="181" spans="1:5" x14ac:dyDescent="0.25">
      <c r="A181" s="123"/>
      <c r="B181" s="132"/>
      <c r="C181" s="123"/>
      <c r="D181" s="123"/>
      <c r="E181" s="129"/>
    </row>
    <row r="182" spans="1:5" x14ac:dyDescent="0.25">
      <c r="A182" s="123"/>
      <c r="B182" s="132"/>
      <c r="C182" s="123"/>
      <c r="D182" s="123"/>
      <c r="E182" s="129"/>
    </row>
    <row r="183" spans="1:5" ht="18.75" customHeight="1" x14ac:dyDescent="0.25">
      <c r="A183" s="123"/>
      <c r="B183" s="132"/>
      <c r="C183" s="123"/>
      <c r="D183" s="123"/>
      <c r="E183" s="129"/>
    </row>
    <row r="184" spans="1:5" ht="18.75" customHeight="1" x14ac:dyDescent="0.25">
      <c r="A184" s="123"/>
      <c r="B184" s="132"/>
      <c r="C184" s="123"/>
      <c r="D184" s="123"/>
      <c r="E184" s="129"/>
    </row>
    <row r="185" spans="1:5" x14ac:dyDescent="0.25">
      <c r="A185" s="123"/>
      <c r="B185" s="132"/>
      <c r="C185" s="123"/>
      <c r="D185" s="123"/>
      <c r="E185" s="129"/>
    </row>
    <row r="186" spans="1:5" x14ac:dyDescent="0.25">
      <c r="A186" s="123"/>
      <c r="B186" s="132"/>
      <c r="C186" s="123"/>
      <c r="D186" s="123"/>
      <c r="E186" s="129"/>
    </row>
    <row r="187" spans="1:5" ht="18.75" customHeight="1" x14ac:dyDescent="0.25">
      <c r="A187" s="123"/>
      <c r="B187" s="132"/>
      <c r="C187" s="123"/>
      <c r="D187" s="123"/>
      <c r="E187" s="129"/>
    </row>
    <row r="188" spans="1:5" x14ac:dyDescent="0.25">
      <c r="A188" s="123"/>
      <c r="B188" s="132"/>
      <c r="C188" s="123"/>
      <c r="D188" s="123"/>
      <c r="E188" s="129"/>
    </row>
    <row r="189" spans="1:5" x14ac:dyDescent="0.25">
      <c r="A189" s="123"/>
      <c r="B189" s="132"/>
      <c r="C189" s="123"/>
      <c r="D189" s="123"/>
      <c r="E189" s="129"/>
    </row>
    <row r="190" spans="1:5" x14ac:dyDescent="0.25">
      <c r="A190" s="123"/>
      <c r="B190" s="132"/>
      <c r="C190" s="123"/>
      <c r="D190" s="123"/>
      <c r="E190" s="129"/>
    </row>
    <row r="191" spans="1:5" x14ac:dyDescent="0.25">
      <c r="A191" s="123"/>
      <c r="B191" s="132"/>
      <c r="C191" s="123"/>
      <c r="D191" s="123"/>
      <c r="E191" s="129"/>
    </row>
    <row r="192" spans="1:5" x14ac:dyDescent="0.25">
      <c r="A192" s="123"/>
      <c r="B192" s="132"/>
      <c r="C192" s="123"/>
      <c r="D192" s="123"/>
      <c r="E192" s="129"/>
    </row>
    <row r="193" spans="1:5" x14ac:dyDescent="0.25">
      <c r="A193" s="123"/>
      <c r="B193" s="132"/>
      <c r="C193" s="123"/>
      <c r="D193" s="123"/>
      <c r="E193" s="129"/>
    </row>
    <row r="194" spans="1:5" x14ac:dyDescent="0.25">
      <c r="A194" s="123"/>
      <c r="B194" s="132"/>
      <c r="C194" s="123"/>
      <c r="D194" s="123"/>
      <c r="E194" s="129"/>
    </row>
    <row r="195" spans="1:5" x14ac:dyDescent="0.25">
      <c r="A195" s="123"/>
      <c r="B195" s="132"/>
      <c r="C195" s="123"/>
      <c r="D195" s="123"/>
      <c r="E195" s="129"/>
    </row>
    <row r="196" spans="1:5" x14ac:dyDescent="0.25">
      <c r="A196" s="123"/>
      <c r="B196" s="132"/>
      <c r="C196" s="123"/>
      <c r="D196" s="123"/>
      <c r="E196" s="129"/>
    </row>
    <row r="197" spans="1:5" x14ac:dyDescent="0.25">
      <c r="A197" s="123"/>
      <c r="B197" s="132"/>
      <c r="C197" s="123"/>
      <c r="D197" s="123"/>
      <c r="E197" s="129"/>
    </row>
    <row r="198" spans="1:5" x14ac:dyDescent="0.25">
      <c r="A198" s="123"/>
      <c r="B198" s="132"/>
      <c r="C198" s="123"/>
      <c r="D198" s="123"/>
      <c r="E198" s="129"/>
    </row>
    <row r="199" spans="1:5" x14ac:dyDescent="0.25">
      <c r="A199" s="123"/>
      <c r="B199" s="132"/>
      <c r="C199" s="123"/>
      <c r="D199" s="123"/>
      <c r="E199" s="129"/>
    </row>
    <row r="200" spans="1:5" x14ac:dyDescent="0.25">
      <c r="A200" s="123"/>
      <c r="B200" s="132"/>
      <c r="C200" s="123"/>
      <c r="D200" s="123"/>
      <c r="E200" s="129"/>
    </row>
    <row r="201" spans="1:5" x14ac:dyDescent="0.25">
      <c r="A201" s="123"/>
      <c r="B201" s="132"/>
      <c r="C201" s="123"/>
      <c r="D201" s="123"/>
      <c r="E201" s="129"/>
    </row>
    <row r="202" spans="1:5" x14ac:dyDescent="0.25">
      <c r="A202" s="123"/>
      <c r="B202" s="132"/>
      <c r="C202" s="123"/>
      <c r="D202" s="123"/>
      <c r="E202" s="129"/>
    </row>
    <row r="203" spans="1:5" x14ac:dyDescent="0.25">
      <c r="A203" s="123"/>
      <c r="B203" s="132"/>
      <c r="C203" s="123"/>
      <c r="D203" s="123"/>
      <c r="E203" s="129"/>
    </row>
    <row r="204" spans="1:5" x14ac:dyDescent="0.25">
      <c r="A204" s="123"/>
      <c r="B204" s="132"/>
      <c r="C204" s="123"/>
      <c r="D204" s="123"/>
      <c r="E204" s="129"/>
    </row>
    <row r="205" spans="1:5" x14ac:dyDescent="0.25">
      <c r="A205" s="123"/>
      <c r="B205" s="132"/>
      <c r="C205" s="123"/>
      <c r="D205" s="123"/>
      <c r="E205" s="129"/>
    </row>
    <row r="206" spans="1:5" x14ac:dyDescent="0.25">
      <c r="A206" s="123"/>
      <c r="B206" s="132"/>
      <c r="C206" s="123"/>
      <c r="D206" s="123"/>
      <c r="E206" s="129"/>
    </row>
    <row r="207" spans="1:5" x14ac:dyDescent="0.25">
      <c r="A207" s="123"/>
      <c r="B207" s="132"/>
      <c r="C207" s="123"/>
      <c r="D207" s="123"/>
      <c r="E207" s="129"/>
    </row>
    <row r="208" spans="1:5" x14ac:dyDescent="0.25">
      <c r="A208" s="123"/>
      <c r="B208" s="132"/>
      <c r="C208" s="123"/>
      <c r="D208" s="123"/>
      <c r="E208" s="129"/>
    </row>
    <row r="209" spans="1:5" x14ac:dyDescent="0.25">
      <c r="A209" s="123"/>
      <c r="B209" s="132"/>
      <c r="C209" s="123"/>
      <c r="D209" s="123"/>
      <c r="E209" s="129"/>
    </row>
    <row r="210" spans="1:5" x14ac:dyDescent="0.25">
      <c r="A210" s="123"/>
      <c r="B210" s="132"/>
      <c r="C210" s="123"/>
      <c r="D210" s="123"/>
      <c r="E210" s="129"/>
    </row>
    <row r="211" spans="1:5" x14ac:dyDescent="0.25">
      <c r="A211" s="123"/>
      <c r="B211" s="132"/>
      <c r="C211" s="123"/>
      <c r="D211" s="123"/>
      <c r="E211" s="129"/>
    </row>
    <row r="212" spans="1:5" x14ac:dyDescent="0.25">
      <c r="A212" s="123"/>
      <c r="B212" s="132"/>
      <c r="C212" s="123"/>
      <c r="D212" s="123"/>
      <c r="E212" s="129"/>
    </row>
  </sheetData>
  <mergeCells count="36">
    <mergeCell ref="D151:E151"/>
    <mergeCell ref="D152:E152"/>
    <mergeCell ref="D153:E153"/>
    <mergeCell ref="D154:E154"/>
    <mergeCell ref="D155:E155"/>
    <mergeCell ref="A92:E92"/>
    <mergeCell ref="A112:E112"/>
    <mergeCell ref="A126:E126"/>
    <mergeCell ref="A136:B136"/>
    <mergeCell ref="C136:E139"/>
    <mergeCell ref="A139:B139"/>
    <mergeCell ref="C73:E73"/>
    <mergeCell ref="A74:E74"/>
    <mergeCell ref="A75:E75"/>
    <mergeCell ref="C90:E90"/>
    <mergeCell ref="A91:E91"/>
    <mergeCell ref="F1:G1"/>
    <mergeCell ref="A7:E7"/>
    <mergeCell ref="A1:E1"/>
    <mergeCell ref="A2:E2"/>
    <mergeCell ref="A3:B3"/>
    <mergeCell ref="C3:E6"/>
    <mergeCell ref="A6:B6"/>
    <mergeCell ref="A113:E113"/>
    <mergeCell ref="A127:E127"/>
    <mergeCell ref="A137:B137"/>
    <mergeCell ref="A140:E140"/>
    <mergeCell ref="D147:E147"/>
    <mergeCell ref="D148:E148"/>
    <mergeCell ref="D149:E149"/>
    <mergeCell ref="D150:E150"/>
    <mergeCell ref="D143:E143"/>
    <mergeCell ref="D144:E144"/>
    <mergeCell ref="D145:E145"/>
    <mergeCell ref="D146:E146"/>
    <mergeCell ref="D142:E142"/>
  </mergeCells>
  <phoneticPr fontId="46" type="noConversion"/>
  <conditionalFormatting sqref="B213:B1048576">
    <cfRule type="duplicateValues" dxfId="431" priority="2386"/>
  </conditionalFormatting>
  <conditionalFormatting sqref="B213:B1048576">
    <cfRule type="duplicateValues" dxfId="430" priority="136119"/>
  </conditionalFormatting>
  <conditionalFormatting sqref="B158:B212">
    <cfRule type="duplicateValues" dxfId="429" priority="849"/>
  </conditionalFormatting>
  <conditionalFormatting sqref="B158:B212">
    <cfRule type="duplicateValues" dxfId="428" priority="831"/>
  </conditionalFormatting>
  <conditionalFormatting sqref="E158:E212">
    <cfRule type="duplicateValues" dxfId="427" priority="859"/>
  </conditionalFormatting>
  <conditionalFormatting sqref="E156:E157 E58 E127:E128 E81 E113 E73 E39:E40 E142:E144 E90 E7 E140 E92 E75">
    <cfRule type="duplicateValues" dxfId="173" priority="122"/>
    <cfRule type="duplicateValues" dxfId="172" priority="123"/>
  </conditionalFormatting>
  <conditionalFormatting sqref="E59">
    <cfRule type="duplicateValues" dxfId="171" priority="120"/>
    <cfRule type="duplicateValues" dxfId="170" priority="121"/>
  </conditionalFormatting>
  <conditionalFormatting sqref="E42:E43">
    <cfRule type="duplicateValues" dxfId="169" priority="118"/>
    <cfRule type="duplicateValues" dxfId="168" priority="119"/>
  </conditionalFormatting>
  <conditionalFormatting sqref="E82">
    <cfRule type="duplicateValues" dxfId="167" priority="116"/>
    <cfRule type="duplicateValues" dxfId="166" priority="117"/>
  </conditionalFormatting>
  <conditionalFormatting sqref="E60">
    <cfRule type="duplicateValues" dxfId="165" priority="114"/>
    <cfRule type="duplicateValues" dxfId="164" priority="115"/>
  </conditionalFormatting>
  <conditionalFormatting sqref="E79">
    <cfRule type="duplicateValues" dxfId="163" priority="112"/>
    <cfRule type="duplicateValues" dxfId="162" priority="113"/>
  </conditionalFormatting>
  <conditionalFormatting sqref="E41">
    <cfRule type="duplicateValues" dxfId="161" priority="110"/>
    <cfRule type="duplicateValues" dxfId="160" priority="111"/>
  </conditionalFormatting>
  <conditionalFormatting sqref="E94">
    <cfRule type="duplicateValues" dxfId="159" priority="108"/>
    <cfRule type="duplicateValues" dxfId="158" priority="109"/>
  </conditionalFormatting>
  <conditionalFormatting sqref="E36">
    <cfRule type="duplicateValues" dxfId="157" priority="106"/>
    <cfRule type="duplicateValues" dxfId="156" priority="107"/>
  </conditionalFormatting>
  <conditionalFormatting sqref="E37">
    <cfRule type="duplicateValues" dxfId="155" priority="104"/>
    <cfRule type="duplicateValues" dxfId="154" priority="105"/>
  </conditionalFormatting>
  <conditionalFormatting sqref="E38">
    <cfRule type="duplicateValues" dxfId="153" priority="102"/>
    <cfRule type="duplicateValues" dxfId="152" priority="103"/>
  </conditionalFormatting>
  <conditionalFormatting sqref="E33">
    <cfRule type="duplicateValues" dxfId="151" priority="100"/>
    <cfRule type="duplicateValues" dxfId="150" priority="101"/>
  </conditionalFormatting>
  <conditionalFormatting sqref="B125">
    <cfRule type="duplicateValues" dxfId="149" priority="99"/>
  </conditionalFormatting>
  <conditionalFormatting sqref="E125">
    <cfRule type="duplicateValues" dxfId="148" priority="97"/>
    <cfRule type="duplicateValues" dxfId="147" priority="98"/>
  </conditionalFormatting>
  <conditionalFormatting sqref="E141">
    <cfRule type="duplicateValues" dxfId="146" priority="95"/>
    <cfRule type="duplicateValues" dxfId="145" priority="96"/>
  </conditionalFormatting>
  <conditionalFormatting sqref="B111">
    <cfRule type="duplicateValues" dxfId="144" priority="94"/>
  </conditionalFormatting>
  <conditionalFormatting sqref="E111">
    <cfRule type="duplicateValues" dxfId="143" priority="92"/>
    <cfRule type="duplicateValues" dxfId="142" priority="93"/>
  </conditionalFormatting>
  <conditionalFormatting sqref="E67">
    <cfRule type="duplicateValues" dxfId="141" priority="124"/>
    <cfRule type="duplicateValues" dxfId="140" priority="125"/>
  </conditionalFormatting>
  <conditionalFormatting sqref="E61 E34:E35">
    <cfRule type="duplicateValues" dxfId="139" priority="126"/>
    <cfRule type="duplicateValues" dxfId="138" priority="127"/>
  </conditionalFormatting>
  <conditionalFormatting sqref="E77 E83">
    <cfRule type="duplicateValues" dxfId="137" priority="90"/>
    <cfRule type="duplicateValues" dxfId="136" priority="91"/>
  </conditionalFormatting>
  <conditionalFormatting sqref="B135">
    <cfRule type="duplicateValues" dxfId="135" priority="89"/>
  </conditionalFormatting>
  <conditionalFormatting sqref="E135">
    <cfRule type="duplicateValues" dxfId="134" priority="87"/>
    <cfRule type="duplicateValues" dxfId="133" priority="88"/>
  </conditionalFormatting>
  <conditionalFormatting sqref="B96">
    <cfRule type="duplicateValues" dxfId="132" priority="86"/>
  </conditionalFormatting>
  <conditionalFormatting sqref="B19 B23:B24">
    <cfRule type="duplicateValues" dxfId="131" priority="83"/>
  </conditionalFormatting>
  <conditionalFormatting sqref="E19 E23:E24">
    <cfRule type="duplicateValues" dxfId="130" priority="84"/>
    <cfRule type="duplicateValues" dxfId="129" priority="85"/>
  </conditionalFormatting>
  <conditionalFormatting sqref="B17:B18">
    <cfRule type="duplicateValues" dxfId="128" priority="80"/>
  </conditionalFormatting>
  <conditionalFormatting sqref="E17:E18">
    <cfRule type="duplicateValues" dxfId="127" priority="81"/>
    <cfRule type="duplicateValues" dxfId="126" priority="82"/>
  </conditionalFormatting>
  <conditionalFormatting sqref="E115 E46">
    <cfRule type="duplicateValues" dxfId="125" priority="76"/>
    <cfRule type="duplicateValues" dxfId="124" priority="77"/>
  </conditionalFormatting>
  <conditionalFormatting sqref="E10">
    <cfRule type="duplicateValues" dxfId="123" priority="78"/>
    <cfRule type="duplicateValues" dxfId="122" priority="79"/>
  </conditionalFormatting>
  <conditionalFormatting sqref="E116 E56">
    <cfRule type="duplicateValues" dxfId="121" priority="74"/>
    <cfRule type="duplicateValues" dxfId="120" priority="75"/>
  </conditionalFormatting>
  <conditionalFormatting sqref="E68 E70:E72">
    <cfRule type="duplicateValues" dxfId="119" priority="72"/>
    <cfRule type="duplicateValues" dxfId="118" priority="73"/>
  </conditionalFormatting>
  <conditionalFormatting sqref="B46">
    <cfRule type="duplicateValues" dxfId="117" priority="71"/>
  </conditionalFormatting>
  <conditionalFormatting sqref="B46">
    <cfRule type="duplicateValues" dxfId="116" priority="70"/>
  </conditionalFormatting>
  <conditionalFormatting sqref="E9">
    <cfRule type="duplicateValues" dxfId="115" priority="128"/>
    <cfRule type="duplicateValues" dxfId="114" priority="129"/>
  </conditionalFormatting>
  <conditionalFormatting sqref="E20:E22">
    <cfRule type="duplicateValues" dxfId="113" priority="130"/>
    <cfRule type="duplicateValues" dxfId="112" priority="131"/>
  </conditionalFormatting>
  <conditionalFormatting sqref="E14">
    <cfRule type="duplicateValues" dxfId="111" priority="132"/>
    <cfRule type="duplicateValues" dxfId="110" priority="133"/>
  </conditionalFormatting>
  <conditionalFormatting sqref="B129:B157 B1:B7 B9:B75 B77:B92 B94:B113 B115:B127">
    <cfRule type="duplicateValues" dxfId="109" priority="69"/>
  </conditionalFormatting>
  <conditionalFormatting sqref="E49:E51 E15">
    <cfRule type="duplicateValues" dxfId="108" priority="67"/>
    <cfRule type="duplicateValues" dxfId="107" priority="68"/>
  </conditionalFormatting>
  <conditionalFormatting sqref="E13 E16">
    <cfRule type="duplicateValues" dxfId="106" priority="65"/>
    <cfRule type="duplicateValues" dxfId="105" priority="66"/>
  </conditionalFormatting>
  <conditionalFormatting sqref="E62 E47">
    <cfRule type="duplicateValues" dxfId="104" priority="63"/>
    <cfRule type="duplicateValues" dxfId="103" priority="64"/>
  </conditionalFormatting>
  <conditionalFormatting sqref="E147">
    <cfRule type="duplicateValues" dxfId="102" priority="61"/>
    <cfRule type="duplicateValues" dxfId="101" priority="62"/>
  </conditionalFormatting>
  <conditionalFormatting sqref="E80">
    <cfRule type="duplicateValues" dxfId="100" priority="59"/>
    <cfRule type="duplicateValues" dxfId="99" priority="60"/>
  </conditionalFormatting>
  <conditionalFormatting sqref="E84">
    <cfRule type="duplicateValues" dxfId="98" priority="134"/>
    <cfRule type="duplicateValues" dxfId="97" priority="135"/>
  </conditionalFormatting>
  <conditionalFormatting sqref="B115 B10">
    <cfRule type="duplicateValues" dxfId="96" priority="136"/>
  </conditionalFormatting>
  <conditionalFormatting sqref="E118:E119">
    <cfRule type="duplicateValues" dxfId="95" priority="57"/>
    <cfRule type="duplicateValues" dxfId="94" priority="58"/>
  </conditionalFormatting>
  <conditionalFormatting sqref="E97 E11:E12 E31:E32">
    <cfRule type="duplicateValues" dxfId="93" priority="137"/>
    <cfRule type="duplicateValues" dxfId="92" priority="138"/>
  </conditionalFormatting>
  <conditionalFormatting sqref="B48 B25">
    <cfRule type="duplicateValues" dxfId="91" priority="139"/>
  </conditionalFormatting>
  <conditionalFormatting sqref="E48 E25">
    <cfRule type="duplicateValues" dxfId="90" priority="140"/>
    <cfRule type="duplicateValues" dxfId="89" priority="141"/>
  </conditionalFormatting>
  <conditionalFormatting sqref="E145">
    <cfRule type="duplicateValues" dxfId="88" priority="142"/>
    <cfRule type="duplicateValues" dxfId="87" priority="143"/>
  </conditionalFormatting>
  <conditionalFormatting sqref="B145">
    <cfRule type="duplicateValues" dxfId="86" priority="144"/>
  </conditionalFormatting>
  <conditionalFormatting sqref="E117">
    <cfRule type="duplicateValues" dxfId="85" priority="145"/>
    <cfRule type="duplicateValues" dxfId="84" priority="146"/>
  </conditionalFormatting>
  <conditionalFormatting sqref="E85">
    <cfRule type="duplicateValues" dxfId="83" priority="55"/>
    <cfRule type="duplicateValues" dxfId="82" priority="56"/>
  </conditionalFormatting>
  <conditionalFormatting sqref="B156:B157 B127 B94 B113 B7 B140 B137:B138 B92 B9 B75 B4:B5 B146 B142:B144 B129:B134 B73 B36:B43 B77:B90">
    <cfRule type="duplicateValues" dxfId="81" priority="147"/>
  </conditionalFormatting>
  <conditionalFormatting sqref="E96 E54 E26 E29">
    <cfRule type="duplicateValues" dxfId="80" priority="148"/>
    <cfRule type="duplicateValues" dxfId="79" priority="149"/>
  </conditionalFormatting>
  <conditionalFormatting sqref="E101">
    <cfRule type="duplicateValues" dxfId="78" priority="53"/>
    <cfRule type="duplicateValues" dxfId="77" priority="54"/>
  </conditionalFormatting>
  <conditionalFormatting sqref="E102">
    <cfRule type="duplicateValues" dxfId="76" priority="51"/>
    <cfRule type="duplicateValues" dxfId="75" priority="52"/>
  </conditionalFormatting>
  <conditionalFormatting sqref="E146">
    <cfRule type="duplicateValues" dxfId="74" priority="150"/>
    <cfRule type="duplicateValues" dxfId="73" priority="151"/>
  </conditionalFormatting>
  <conditionalFormatting sqref="B58:B60">
    <cfRule type="duplicateValues" dxfId="72" priority="49"/>
  </conditionalFormatting>
  <conditionalFormatting sqref="B58:B60">
    <cfRule type="duplicateValues" dxfId="71" priority="50"/>
  </conditionalFormatting>
  <conditionalFormatting sqref="E98:E100 E65:E66">
    <cfRule type="duplicateValues" dxfId="70" priority="152"/>
    <cfRule type="duplicateValues" dxfId="69" priority="153"/>
  </conditionalFormatting>
  <conditionalFormatting sqref="B68:B72">
    <cfRule type="duplicateValues" dxfId="68" priority="47"/>
  </conditionalFormatting>
  <conditionalFormatting sqref="B67">
    <cfRule type="duplicateValues" dxfId="67" priority="48"/>
  </conditionalFormatting>
  <conditionalFormatting sqref="E57">
    <cfRule type="duplicateValues" dxfId="66" priority="154"/>
    <cfRule type="duplicateValues" dxfId="65" priority="155"/>
  </conditionalFormatting>
  <conditionalFormatting sqref="E63:E64 E55 E44:E45">
    <cfRule type="duplicateValues" dxfId="64" priority="156"/>
    <cfRule type="duplicateValues" dxfId="63" priority="157"/>
  </conditionalFormatting>
  <conditionalFormatting sqref="B63:B72">
    <cfRule type="duplicateValues" dxfId="62" priority="158"/>
  </conditionalFormatting>
  <conditionalFormatting sqref="E103">
    <cfRule type="duplicateValues" dxfId="61" priority="159"/>
    <cfRule type="duplicateValues" dxfId="60" priority="160"/>
  </conditionalFormatting>
  <conditionalFormatting sqref="B97:B110 B47 B11:B16 B31:B32 B44:B45 B49:B51 B55">
    <cfRule type="duplicateValues" dxfId="59" priority="161"/>
  </conditionalFormatting>
  <conditionalFormatting sqref="E129:E131 E86:E89 E134">
    <cfRule type="duplicateValues" dxfId="58" priority="162"/>
    <cfRule type="duplicateValues" dxfId="57" priority="163"/>
  </conditionalFormatting>
  <conditionalFormatting sqref="B130:B134 B77:B78 B83:B89">
    <cfRule type="duplicateValues" dxfId="56" priority="164"/>
  </conditionalFormatting>
  <conditionalFormatting sqref="B117:B124 B57:B72">
    <cfRule type="duplicateValues" dxfId="55" priority="165"/>
  </conditionalFormatting>
  <conditionalFormatting sqref="E120 E124">
    <cfRule type="duplicateValues" dxfId="54" priority="166"/>
    <cfRule type="duplicateValues" dxfId="53" priority="167"/>
  </conditionalFormatting>
  <conditionalFormatting sqref="B116:B124 B9 B56:B72">
    <cfRule type="duplicateValues" dxfId="52" priority="168"/>
  </conditionalFormatting>
  <conditionalFormatting sqref="E148">
    <cfRule type="duplicateValues" dxfId="51" priority="169"/>
    <cfRule type="duplicateValues" dxfId="50" priority="170"/>
  </conditionalFormatting>
  <conditionalFormatting sqref="E149">
    <cfRule type="duplicateValues" dxfId="49" priority="45"/>
    <cfRule type="duplicateValues" dxfId="48" priority="46"/>
  </conditionalFormatting>
  <conditionalFormatting sqref="E121">
    <cfRule type="duplicateValues" dxfId="47" priority="43"/>
    <cfRule type="duplicateValues" dxfId="46" priority="44"/>
  </conditionalFormatting>
  <conditionalFormatting sqref="E123">
    <cfRule type="duplicateValues" dxfId="45" priority="41"/>
    <cfRule type="duplicateValues" dxfId="44" priority="42"/>
  </conditionalFormatting>
  <conditionalFormatting sqref="B1:B157">
    <cfRule type="duplicateValues" dxfId="43" priority="40"/>
  </conditionalFormatting>
  <conditionalFormatting sqref="E105">
    <cfRule type="duplicateValues" dxfId="42" priority="38"/>
    <cfRule type="duplicateValues" dxfId="41" priority="39"/>
  </conditionalFormatting>
  <conditionalFormatting sqref="E104">
    <cfRule type="duplicateValues" dxfId="40" priority="36"/>
    <cfRule type="duplicateValues" dxfId="39" priority="37"/>
  </conditionalFormatting>
  <conditionalFormatting sqref="E132">
    <cfRule type="duplicateValues" dxfId="38" priority="34"/>
    <cfRule type="duplicateValues" dxfId="37" priority="35"/>
  </conditionalFormatting>
  <conditionalFormatting sqref="E106">
    <cfRule type="duplicateValues" dxfId="36" priority="32"/>
    <cfRule type="duplicateValues" dxfId="35" priority="33"/>
  </conditionalFormatting>
  <conditionalFormatting sqref="E122">
    <cfRule type="duplicateValues" dxfId="34" priority="30"/>
    <cfRule type="duplicateValues" dxfId="33" priority="31"/>
  </conditionalFormatting>
  <conditionalFormatting sqref="E156:E157 E1:E77 E79:E106 E111:E132 E134:E149">
    <cfRule type="duplicateValues" dxfId="32" priority="29"/>
  </conditionalFormatting>
  <conditionalFormatting sqref="E95 E69 E52:E53 E30 E27:E28">
    <cfRule type="duplicateValues" dxfId="31" priority="171"/>
    <cfRule type="duplicateValues" dxfId="30" priority="172"/>
  </conditionalFormatting>
  <conditionalFormatting sqref="B94:B110 B11:B45 B47:B55">
    <cfRule type="duplicateValues" dxfId="29" priority="173"/>
  </conditionalFormatting>
  <conditionalFormatting sqref="E78">
    <cfRule type="duplicateValues" dxfId="28" priority="27"/>
    <cfRule type="duplicateValues" dxfId="27" priority="28"/>
  </conditionalFormatting>
  <conditionalFormatting sqref="E78">
    <cfRule type="duplicateValues" dxfId="26" priority="26"/>
  </conditionalFormatting>
  <conditionalFormatting sqref="E156:E157 E1:E106 E111:E132 E134:E149">
    <cfRule type="duplicateValues" dxfId="25" priority="25"/>
  </conditionalFormatting>
  <conditionalFormatting sqref="E107">
    <cfRule type="duplicateValues" dxfId="24" priority="23"/>
    <cfRule type="duplicateValues" dxfId="23" priority="24"/>
  </conditionalFormatting>
  <conditionalFormatting sqref="E107">
    <cfRule type="duplicateValues" dxfId="22" priority="22"/>
  </conditionalFormatting>
  <conditionalFormatting sqref="E107">
    <cfRule type="duplicateValues" dxfId="21" priority="21"/>
  </conditionalFormatting>
  <conditionalFormatting sqref="E108:E109">
    <cfRule type="duplicateValues" dxfId="20" priority="19"/>
    <cfRule type="duplicateValues" dxfId="19" priority="20"/>
  </conditionalFormatting>
  <conditionalFormatting sqref="E108:E109">
    <cfRule type="duplicateValues" dxfId="18" priority="18"/>
  </conditionalFormatting>
  <conditionalFormatting sqref="E108:E109">
    <cfRule type="duplicateValues" dxfId="17" priority="17"/>
  </conditionalFormatting>
  <conditionalFormatting sqref="E150">
    <cfRule type="duplicateValues" dxfId="16" priority="15"/>
    <cfRule type="duplicateValues" dxfId="15" priority="16"/>
  </conditionalFormatting>
  <conditionalFormatting sqref="E150">
    <cfRule type="duplicateValues" dxfId="14" priority="14"/>
  </conditionalFormatting>
  <conditionalFormatting sqref="E150">
    <cfRule type="duplicateValues" dxfId="13" priority="13"/>
  </conditionalFormatting>
  <conditionalFormatting sqref="E151:E155">
    <cfRule type="duplicateValues" dxfId="12" priority="11"/>
    <cfRule type="duplicateValues" dxfId="11" priority="12"/>
  </conditionalFormatting>
  <conditionalFormatting sqref="E151:E155">
    <cfRule type="duplicateValues" dxfId="10" priority="10"/>
  </conditionalFormatting>
  <conditionalFormatting sqref="E151:E155">
    <cfRule type="duplicateValues" dxfId="9" priority="9"/>
  </conditionalFormatting>
  <conditionalFormatting sqref="E110">
    <cfRule type="duplicateValues" dxfId="8" priority="7"/>
    <cfRule type="duplicateValues" dxfId="7" priority="8"/>
  </conditionalFormatting>
  <conditionalFormatting sqref="E110">
    <cfRule type="duplicateValues" dxfId="6" priority="6"/>
  </conditionalFormatting>
  <conditionalFormatting sqref="E110">
    <cfRule type="duplicateValues" dxfId="5" priority="5"/>
  </conditionalFormatting>
  <conditionalFormatting sqref="B147:B155">
    <cfRule type="duplicateValues" dxfId="4" priority="174"/>
  </conditionalFormatting>
  <conditionalFormatting sqref="E133">
    <cfRule type="duplicateValues" dxfId="3" priority="3"/>
    <cfRule type="duplicateValues" dxfId="2" priority="4"/>
  </conditionalFormatting>
  <conditionalFormatting sqref="E133">
    <cfRule type="duplicateValues" dxfId="1" priority="2"/>
  </conditionalFormatting>
  <conditionalFormatting sqref="E13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>
    <sortState ref="A2:C843">
      <sortCondition sortBy="cellColor" ref="A1:A830" dxfId="45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281" priority="20"/>
  </conditionalFormatting>
  <conditionalFormatting sqref="A830">
    <cfRule type="duplicateValues" dxfId="280" priority="19"/>
  </conditionalFormatting>
  <conditionalFormatting sqref="A831">
    <cfRule type="duplicateValues" dxfId="279" priority="18"/>
  </conditionalFormatting>
  <conditionalFormatting sqref="A832">
    <cfRule type="duplicateValues" dxfId="278" priority="17"/>
  </conditionalFormatting>
  <conditionalFormatting sqref="A833">
    <cfRule type="duplicateValues" dxfId="277" priority="16"/>
  </conditionalFormatting>
  <conditionalFormatting sqref="A844:A1048576 A1:A833">
    <cfRule type="duplicateValues" dxfId="276" priority="15"/>
  </conditionalFormatting>
  <conditionalFormatting sqref="A834:A840">
    <cfRule type="duplicateValues" dxfId="275" priority="14"/>
  </conditionalFormatting>
  <conditionalFormatting sqref="A834:A840">
    <cfRule type="duplicateValues" dxfId="274" priority="13"/>
  </conditionalFormatting>
  <conditionalFormatting sqref="A844:A1048576 A1:A840">
    <cfRule type="duplicateValues" dxfId="273" priority="12"/>
  </conditionalFormatting>
  <conditionalFormatting sqref="A841">
    <cfRule type="duplicateValues" dxfId="272" priority="11"/>
  </conditionalFormatting>
  <conditionalFormatting sqref="A841">
    <cfRule type="duplicateValues" dxfId="271" priority="10"/>
  </conditionalFormatting>
  <conditionalFormatting sqref="A841">
    <cfRule type="duplicateValues" dxfId="270" priority="9"/>
  </conditionalFormatting>
  <conditionalFormatting sqref="A842">
    <cfRule type="duplicateValues" dxfId="269" priority="8"/>
  </conditionalFormatting>
  <conditionalFormatting sqref="A842">
    <cfRule type="duplicateValues" dxfId="268" priority="7"/>
  </conditionalFormatting>
  <conditionalFormatting sqref="A842">
    <cfRule type="duplicateValues" dxfId="267" priority="6"/>
  </conditionalFormatting>
  <conditionalFormatting sqref="A1:A842 A844:A1048576">
    <cfRule type="duplicateValues" dxfId="266" priority="5"/>
  </conditionalFormatting>
  <conditionalFormatting sqref="A843">
    <cfRule type="duplicateValues" dxfId="265" priority="4"/>
  </conditionalFormatting>
  <conditionalFormatting sqref="A843">
    <cfRule type="duplicateValues" dxfId="264" priority="3"/>
  </conditionalFormatting>
  <conditionalFormatting sqref="A843">
    <cfRule type="duplicateValues" dxfId="263" priority="2"/>
  </conditionalFormatting>
  <conditionalFormatting sqref="A843">
    <cfRule type="duplicateValues" dxfId="26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8" t="s">
        <v>2413</v>
      </c>
      <c r="B1" s="229"/>
      <c r="C1" s="229"/>
      <c r="D1" s="22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8" t="s">
        <v>2422</v>
      </c>
      <c r="B18" s="229"/>
      <c r="C18" s="229"/>
      <c r="D18" s="22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61" priority="18"/>
  </conditionalFormatting>
  <conditionalFormatting sqref="B7:B8">
    <cfRule type="duplicateValues" dxfId="260" priority="17"/>
  </conditionalFormatting>
  <conditionalFormatting sqref="A7:A8">
    <cfRule type="duplicateValues" dxfId="259" priority="15"/>
    <cfRule type="duplicateValues" dxfId="25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2021-08-22T03:25:34Z</dcterms:modified>
</cp:coreProperties>
</file>